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msrv-espis-prod.p8.mepnet.cz/prod/spsdav/91053628-f1ba-4643-9d31-81bb4812bfef/"/>
    </mc:Choice>
  </mc:AlternateContent>
  <xr:revisionPtr revIDLastSave="0" documentId="13_ncr:40000001_{D3A7C0D3-3DDD-4CD8-89C6-86D3E9B3D831}" xr6:coauthVersionLast="47" xr6:coauthVersionMax="47" xr10:uidLastSave="{00000000-0000-0000-0000-000000000000}"/>
  <bookViews>
    <workbookView xWindow="-28920" yWindow="-120" windowWidth="29040" windowHeight="16440" firstSheet="2" activeTab="7" xr2:uid="{00000000-000D-0000-FFFF-FFFF00000000}"/>
  </bookViews>
  <sheets>
    <sheet name="Příloha č. 1 - MŠ, ZŠ" sheetId="59" r:id="rId1"/>
    <sheet name="Příloha č. 2 - SeS" sheetId="45" r:id="rId2"/>
    <sheet name="Příloha č. 3 - GC" sheetId="51" r:id="rId3"/>
    <sheet name="Příloha č. 4 - SOS" sheetId="57" r:id="rId4"/>
    <sheet name="Příloha č. 5 - Osmička pro rod." sheetId="42" r:id="rId5"/>
    <sheet name="Příloha č. 6  - platy str.1 " sheetId="44" r:id="rId6"/>
    <sheet name="Příloha č. 6 - OOV str. 2" sheetId="34" r:id="rId7"/>
    <sheet name="KV  30.6.2026" sheetId="60" r:id="rId8"/>
  </sheets>
  <externalReferences>
    <externalReference r:id="rId9"/>
  </externalReferences>
  <definedNames>
    <definedName name="_xlnm.Print_Area" localSheetId="7">'KV  30.6.2026'!$B$1:$K$264</definedName>
    <definedName name="_xlnm.Print_Area" localSheetId="0">'Příloha č. 1 - MŠ, ZŠ'!$A$1:$H$51</definedName>
    <definedName name="_xlnm.Print_Area" localSheetId="3">'Příloha č. 4 - SOS'!#REF!</definedName>
    <definedName name="_xlnm.Print_Area" localSheetId="5">'Příloha č. 6  - platy str.1 '!$A$1:$M$37</definedName>
    <definedName name="_xlnm.Print_Area" localSheetId="6">'Příloha č. 6 - OOV str. 2'!$A$1:$G$43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19" i="60" l="1"/>
  <c r="K108" i="60"/>
  <c r="H207" i="60"/>
  <c r="I207" i="60"/>
  <c r="J207" i="60"/>
  <c r="C134" i="60"/>
  <c r="D134" i="60"/>
  <c r="G134" i="60"/>
  <c r="H134" i="60"/>
  <c r="K134" i="60"/>
  <c r="K137" i="60"/>
  <c r="H137" i="60"/>
  <c r="G137" i="60"/>
  <c r="D137" i="60"/>
  <c r="C137" i="60"/>
  <c r="K230" i="60" l="1"/>
  <c r="K165" i="60"/>
  <c r="K160" i="60"/>
  <c r="K158" i="60"/>
  <c r="K152" i="60"/>
  <c r="K143" i="60"/>
  <c r="K95" i="60"/>
  <c r="K94" i="60"/>
  <c r="K126" i="60"/>
  <c r="G126" i="60"/>
  <c r="K192" i="60"/>
  <c r="K191" i="60"/>
  <c r="K190" i="60"/>
  <c r="K189" i="60"/>
  <c r="K188" i="60"/>
  <c r="K187" i="60"/>
  <c r="E33" i="42" l="1"/>
  <c r="F33" i="42"/>
  <c r="E32" i="42"/>
  <c r="F31" i="42"/>
  <c r="E31" i="42"/>
  <c r="E26" i="42"/>
  <c r="F24" i="42"/>
  <c r="F23" i="42"/>
  <c r="E23" i="42"/>
  <c r="F19" i="42"/>
  <c r="F18" i="42"/>
  <c r="F17" i="42"/>
  <c r="E19" i="42"/>
  <c r="E18" i="42"/>
  <c r="E17" i="42"/>
  <c r="F16" i="42"/>
  <c r="E16" i="42"/>
  <c r="F10" i="42"/>
  <c r="E10" i="42"/>
  <c r="K263" i="60" l="1"/>
  <c r="J262" i="60"/>
  <c r="I262" i="60"/>
  <c r="I261" i="60" s="1"/>
  <c r="H262" i="60"/>
  <c r="H261" i="60" s="1"/>
  <c r="K260" i="60"/>
  <c r="K259" i="60"/>
  <c r="K258" i="60"/>
  <c r="G258" i="60"/>
  <c r="K257" i="60"/>
  <c r="K256" i="60"/>
  <c r="G256" i="60"/>
  <c r="K255" i="60"/>
  <c r="G255" i="60"/>
  <c r="K254" i="60"/>
  <c r="K253" i="60"/>
  <c r="K252" i="60"/>
  <c r="K251" i="60"/>
  <c r="K250" i="60"/>
  <c r="K249" i="60"/>
  <c r="J248" i="60"/>
  <c r="I248" i="60"/>
  <c r="H248" i="60"/>
  <c r="K247" i="60"/>
  <c r="J246" i="60"/>
  <c r="K246" i="60" s="1"/>
  <c r="I246" i="60"/>
  <c r="H246" i="60"/>
  <c r="J244" i="60"/>
  <c r="I244" i="60"/>
  <c r="H244" i="60"/>
  <c r="K242" i="60"/>
  <c r="K241" i="60"/>
  <c r="K240" i="60"/>
  <c r="K239" i="60"/>
  <c r="K238" i="60"/>
  <c r="G238" i="60"/>
  <c r="K237" i="60"/>
  <c r="K236" i="60"/>
  <c r="G236" i="60"/>
  <c r="K235" i="60"/>
  <c r="K234" i="60"/>
  <c r="K233" i="60"/>
  <c r="K232" i="60"/>
  <c r="K231" i="60"/>
  <c r="G231" i="60"/>
  <c r="J229" i="60"/>
  <c r="I229" i="60"/>
  <c r="H229" i="60"/>
  <c r="K226" i="60"/>
  <c r="K225" i="60"/>
  <c r="G225" i="60"/>
  <c r="K224" i="60"/>
  <c r="K223" i="60"/>
  <c r="K222" i="60"/>
  <c r="G222" i="60"/>
  <c r="K221" i="60"/>
  <c r="K220" i="60"/>
  <c r="K219" i="60"/>
  <c r="K218" i="60"/>
  <c r="G218" i="60"/>
  <c r="K217" i="60"/>
  <c r="K216" i="60"/>
  <c r="G216" i="60"/>
  <c r="K215" i="60"/>
  <c r="K214" i="60"/>
  <c r="G214" i="60"/>
  <c r="K213" i="60"/>
  <c r="G213" i="60"/>
  <c r="K212" i="60"/>
  <c r="G212" i="60"/>
  <c r="I211" i="60"/>
  <c r="I210" i="60" s="1"/>
  <c r="G211" i="60"/>
  <c r="J210" i="60"/>
  <c r="H210" i="60"/>
  <c r="J206" i="60"/>
  <c r="I206" i="60"/>
  <c r="H206" i="60"/>
  <c r="K205" i="60"/>
  <c r="D205" i="60"/>
  <c r="C205" i="60"/>
  <c r="B205" i="60"/>
  <c r="K204" i="60"/>
  <c r="G204" i="60"/>
  <c r="D204" i="60"/>
  <c r="C204" i="60"/>
  <c r="B204" i="60"/>
  <c r="J203" i="60"/>
  <c r="I203" i="60"/>
  <c r="H203" i="60"/>
  <c r="K202" i="60"/>
  <c r="H202" i="60"/>
  <c r="G202" i="60"/>
  <c r="D202" i="60"/>
  <c r="C202" i="60"/>
  <c r="I201" i="60"/>
  <c r="K201" i="60" s="1"/>
  <c r="H201" i="60"/>
  <c r="D201" i="60"/>
  <c r="C201" i="60"/>
  <c r="I200" i="60"/>
  <c r="K200" i="60" s="1"/>
  <c r="H200" i="60"/>
  <c r="G200" i="60"/>
  <c r="D200" i="60"/>
  <c r="C200" i="60"/>
  <c r="I199" i="60"/>
  <c r="K199" i="60" s="1"/>
  <c r="H199" i="60"/>
  <c r="G199" i="60"/>
  <c r="D199" i="60"/>
  <c r="C199" i="60"/>
  <c r="I198" i="60"/>
  <c r="K198" i="60" s="1"/>
  <c r="H198" i="60"/>
  <c r="G198" i="60"/>
  <c r="D198" i="60"/>
  <c r="C198" i="60"/>
  <c r="J197" i="60"/>
  <c r="K195" i="60"/>
  <c r="J194" i="60"/>
  <c r="I194" i="60"/>
  <c r="I193" i="60" s="1"/>
  <c r="H194" i="60"/>
  <c r="H193" i="60" s="1"/>
  <c r="I185" i="60"/>
  <c r="G186" i="60"/>
  <c r="D186" i="60"/>
  <c r="C186" i="60"/>
  <c r="J185" i="60"/>
  <c r="H185" i="60"/>
  <c r="K178" i="60"/>
  <c r="D178" i="60"/>
  <c r="C178" i="60"/>
  <c r="K177" i="60"/>
  <c r="D177" i="60"/>
  <c r="C177" i="60"/>
  <c r="K176" i="60"/>
  <c r="D176" i="60"/>
  <c r="C176" i="60"/>
  <c r="K175" i="60"/>
  <c r="D175" i="60"/>
  <c r="C175" i="60"/>
  <c r="K174" i="60"/>
  <c r="D174" i="60"/>
  <c r="C174" i="60"/>
  <c r="K173" i="60"/>
  <c r="H173" i="60"/>
  <c r="D173" i="60"/>
  <c r="C173" i="60"/>
  <c r="K172" i="60"/>
  <c r="H172" i="60"/>
  <c r="D172" i="60"/>
  <c r="C172" i="60"/>
  <c r="K171" i="60"/>
  <c r="H171" i="60"/>
  <c r="D171" i="60"/>
  <c r="C171" i="60"/>
  <c r="K170" i="60"/>
  <c r="H170" i="60"/>
  <c r="D170" i="60"/>
  <c r="C170" i="60"/>
  <c r="K169" i="60"/>
  <c r="H169" i="60"/>
  <c r="D169" i="60"/>
  <c r="C169" i="60"/>
  <c r="H168" i="60"/>
  <c r="D168" i="60"/>
  <c r="C168" i="60"/>
  <c r="K167" i="60"/>
  <c r="H167" i="60"/>
  <c r="D167" i="60"/>
  <c r="C167" i="60"/>
  <c r="K166" i="60"/>
  <c r="H166" i="60"/>
  <c r="D166" i="60"/>
  <c r="C166" i="60"/>
  <c r="H165" i="60"/>
  <c r="D165" i="60"/>
  <c r="C165" i="60"/>
  <c r="H164" i="60"/>
  <c r="D164" i="60"/>
  <c r="C164" i="60"/>
  <c r="K163" i="60"/>
  <c r="H163" i="60"/>
  <c r="D163" i="60"/>
  <c r="C163" i="60"/>
  <c r="K162" i="60"/>
  <c r="H162" i="60"/>
  <c r="G162" i="60"/>
  <c r="D162" i="60"/>
  <c r="C162" i="60"/>
  <c r="K161" i="60"/>
  <c r="H161" i="60"/>
  <c r="D161" i="60"/>
  <c r="C161" i="60"/>
  <c r="H160" i="60"/>
  <c r="D160" i="60"/>
  <c r="C160" i="60"/>
  <c r="H159" i="60"/>
  <c r="D159" i="60"/>
  <c r="C159" i="60"/>
  <c r="H158" i="60"/>
  <c r="D158" i="60"/>
  <c r="C158" i="60"/>
  <c r="H157" i="60"/>
  <c r="D157" i="60"/>
  <c r="C157" i="60"/>
  <c r="H156" i="60"/>
  <c r="D156" i="60"/>
  <c r="C156" i="60"/>
  <c r="K155" i="60"/>
  <c r="H155" i="60"/>
  <c r="G155" i="60"/>
  <c r="D155" i="60"/>
  <c r="C155" i="60"/>
  <c r="H154" i="60"/>
  <c r="G154" i="60"/>
  <c r="D154" i="60"/>
  <c r="C154" i="60"/>
  <c r="K153" i="60"/>
  <c r="H153" i="60"/>
  <c r="G153" i="60"/>
  <c r="D153" i="60"/>
  <c r="C153" i="60"/>
  <c r="H152" i="60"/>
  <c r="D152" i="60"/>
  <c r="C152" i="60"/>
  <c r="H151" i="60"/>
  <c r="G151" i="60"/>
  <c r="D151" i="60"/>
  <c r="C151" i="60"/>
  <c r="K150" i="60"/>
  <c r="H150" i="60"/>
  <c r="G150" i="60"/>
  <c r="D150" i="60"/>
  <c r="C150" i="60"/>
  <c r="K149" i="60"/>
  <c r="H149" i="60"/>
  <c r="G149" i="60"/>
  <c r="D149" i="60"/>
  <c r="C149" i="60"/>
  <c r="K148" i="60"/>
  <c r="H148" i="60"/>
  <c r="G148" i="60"/>
  <c r="D148" i="60"/>
  <c r="C148" i="60"/>
  <c r="K147" i="60"/>
  <c r="H147" i="60"/>
  <c r="G147" i="60"/>
  <c r="D147" i="60"/>
  <c r="C147" i="60"/>
  <c r="K146" i="60"/>
  <c r="H146" i="60"/>
  <c r="G146" i="60"/>
  <c r="D146" i="60"/>
  <c r="C146" i="60"/>
  <c r="K145" i="60"/>
  <c r="H145" i="60"/>
  <c r="G145" i="60"/>
  <c r="D145" i="60"/>
  <c r="C145" i="60"/>
  <c r="K144" i="60"/>
  <c r="H144" i="60"/>
  <c r="G144" i="60"/>
  <c r="D144" i="60"/>
  <c r="C144" i="60"/>
  <c r="H143" i="60"/>
  <c r="G143" i="60"/>
  <c r="D143" i="60"/>
  <c r="C143" i="60"/>
  <c r="H142" i="60"/>
  <c r="G142" i="60"/>
  <c r="D142" i="60"/>
  <c r="C142" i="60"/>
  <c r="H141" i="60"/>
  <c r="G141" i="60"/>
  <c r="D141" i="60"/>
  <c r="C141" i="60"/>
  <c r="K140" i="60"/>
  <c r="H140" i="60"/>
  <c r="G140" i="60"/>
  <c r="D140" i="60"/>
  <c r="C140" i="60"/>
  <c r="K139" i="60"/>
  <c r="H139" i="60"/>
  <c r="G139" i="60"/>
  <c r="D139" i="60"/>
  <c r="C139" i="60"/>
  <c r="H138" i="60"/>
  <c r="G138" i="60"/>
  <c r="D138" i="60"/>
  <c r="C138" i="60"/>
  <c r="J136" i="60"/>
  <c r="H133" i="60"/>
  <c r="G133" i="60"/>
  <c r="C133" i="60"/>
  <c r="K132" i="60"/>
  <c r="H132" i="60"/>
  <c r="G132" i="60"/>
  <c r="D132" i="60"/>
  <c r="C132" i="60"/>
  <c r="K131" i="60"/>
  <c r="H131" i="60"/>
  <c r="G131" i="60"/>
  <c r="D131" i="60"/>
  <c r="C131" i="60"/>
  <c r="K130" i="60"/>
  <c r="H130" i="60"/>
  <c r="G130" i="60"/>
  <c r="D130" i="60"/>
  <c r="C130" i="60"/>
  <c r="K129" i="60"/>
  <c r="H129" i="60"/>
  <c r="G129" i="60"/>
  <c r="D129" i="60"/>
  <c r="C129" i="60"/>
  <c r="K128" i="60"/>
  <c r="H128" i="60"/>
  <c r="D128" i="60"/>
  <c r="C128" i="60"/>
  <c r="K127" i="60"/>
  <c r="H127" i="60"/>
  <c r="G127" i="60"/>
  <c r="D127" i="60"/>
  <c r="C127" i="60"/>
  <c r="K125" i="60"/>
  <c r="H125" i="60"/>
  <c r="G125" i="60"/>
  <c r="D125" i="60"/>
  <c r="C125" i="60"/>
  <c r="K124" i="60"/>
  <c r="H124" i="60"/>
  <c r="G124" i="60"/>
  <c r="D124" i="60"/>
  <c r="C124" i="60"/>
  <c r="H123" i="60"/>
  <c r="G123" i="60"/>
  <c r="D123" i="60"/>
  <c r="C123" i="60"/>
  <c r="K122" i="60"/>
  <c r="H122" i="60"/>
  <c r="G122" i="60"/>
  <c r="D122" i="60"/>
  <c r="C122" i="60"/>
  <c r="K121" i="60"/>
  <c r="H121" i="60"/>
  <c r="G121" i="60"/>
  <c r="D121" i="60"/>
  <c r="C121" i="60"/>
  <c r="K120" i="60"/>
  <c r="H120" i="60"/>
  <c r="G120" i="60"/>
  <c r="D120" i="60"/>
  <c r="C120" i="60"/>
  <c r="H119" i="60"/>
  <c r="G119" i="60"/>
  <c r="D119" i="60"/>
  <c r="C119" i="60"/>
  <c r="K118" i="60"/>
  <c r="H118" i="60"/>
  <c r="D118" i="60"/>
  <c r="C118" i="60"/>
  <c r="K117" i="60"/>
  <c r="H117" i="60"/>
  <c r="G117" i="60"/>
  <c r="D117" i="60"/>
  <c r="C117" i="60"/>
  <c r="K116" i="60"/>
  <c r="H116" i="60"/>
  <c r="G116" i="60"/>
  <c r="D116" i="60"/>
  <c r="C116" i="60"/>
  <c r="K115" i="60"/>
  <c r="H115" i="60"/>
  <c r="G115" i="60"/>
  <c r="D115" i="60"/>
  <c r="C115" i="60"/>
  <c r="K114" i="60"/>
  <c r="H114" i="60"/>
  <c r="G114" i="60"/>
  <c r="D114" i="60"/>
  <c r="C114" i="60"/>
  <c r="K113" i="60"/>
  <c r="H113" i="60"/>
  <c r="G113" i="60"/>
  <c r="D113" i="60"/>
  <c r="C113" i="60"/>
  <c r="K112" i="60"/>
  <c r="H112" i="60"/>
  <c r="G112" i="60"/>
  <c r="D112" i="60"/>
  <c r="C112" i="60"/>
  <c r="K111" i="60"/>
  <c r="H111" i="60"/>
  <c r="D111" i="60"/>
  <c r="C111" i="60"/>
  <c r="K110" i="60"/>
  <c r="H110" i="60"/>
  <c r="G110" i="60"/>
  <c r="D110" i="60"/>
  <c r="C110" i="60"/>
  <c r="K109" i="60"/>
  <c r="H109" i="60"/>
  <c r="G109" i="60"/>
  <c r="D109" i="60"/>
  <c r="C109" i="60"/>
  <c r="H108" i="60"/>
  <c r="G108" i="60"/>
  <c r="D108" i="60"/>
  <c r="C108" i="60"/>
  <c r="K107" i="60"/>
  <c r="H107" i="60"/>
  <c r="G107" i="60"/>
  <c r="D107" i="60"/>
  <c r="C107" i="60"/>
  <c r="K106" i="60"/>
  <c r="H106" i="60"/>
  <c r="G106" i="60"/>
  <c r="D106" i="60"/>
  <c r="C106" i="60"/>
  <c r="H105" i="60"/>
  <c r="G105" i="60"/>
  <c r="D105" i="60"/>
  <c r="C105" i="60"/>
  <c r="H104" i="60"/>
  <c r="G104" i="60"/>
  <c r="D104" i="60"/>
  <c r="C104" i="60"/>
  <c r="K103" i="60"/>
  <c r="H103" i="60"/>
  <c r="G103" i="60"/>
  <c r="D103" i="60"/>
  <c r="C103" i="60"/>
  <c r="K102" i="60"/>
  <c r="H102" i="60"/>
  <c r="G102" i="60"/>
  <c r="D102" i="60"/>
  <c r="C102" i="60"/>
  <c r="K101" i="60"/>
  <c r="H101" i="60"/>
  <c r="G101" i="60"/>
  <c r="D101" i="60"/>
  <c r="C101" i="60"/>
  <c r="K100" i="60"/>
  <c r="H100" i="60"/>
  <c r="G100" i="60"/>
  <c r="D100" i="60"/>
  <c r="C100" i="60"/>
  <c r="K99" i="60"/>
  <c r="H99" i="60"/>
  <c r="G99" i="60"/>
  <c r="D99" i="60"/>
  <c r="C99" i="60"/>
  <c r="H98" i="60"/>
  <c r="G98" i="60"/>
  <c r="D98" i="60"/>
  <c r="C98" i="60"/>
  <c r="K97" i="60"/>
  <c r="H97" i="60"/>
  <c r="G97" i="60"/>
  <c r="D97" i="60"/>
  <c r="C97" i="60"/>
  <c r="K96" i="60"/>
  <c r="H96" i="60"/>
  <c r="G96" i="60"/>
  <c r="D96" i="60"/>
  <c r="C96" i="60"/>
  <c r="H95" i="60"/>
  <c r="D95" i="60"/>
  <c r="C95" i="60"/>
  <c r="H94" i="60"/>
  <c r="G94" i="60"/>
  <c r="D94" i="60"/>
  <c r="C94" i="60"/>
  <c r="K93" i="60"/>
  <c r="H93" i="60"/>
  <c r="G93" i="60"/>
  <c r="D93" i="60"/>
  <c r="C93" i="60"/>
  <c r="K92" i="60"/>
  <c r="H92" i="60"/>
  <c r="G92" i="60"/>
  <c r="D92" i="60"/>
  <c r="C92" i="60"/>
  <c r="K91" i="60"/>
  <c r="H91" i="60"/>
  <c r="G91" i="60"/>
  <c r="D91" i="60"/>
  <c r="C91" i="60"/>
  <c r="K90" i="60"/>
  <c r="H90" i="60"/>
  <c r="G90" i="60"/>
  <c r="D90" i="60"/>
  <c r="C90" i="60"/>
  <c r="H89" i="60"/>
  <c r="G89" i="60"/>
  <c r="D89" i="60"/>
  <c r="C89" i="60"/>
  <c r="J88" i="60"/>
  <c r="H86" i="60"/>
  <c r="G86" i="60"/>
  <c r="D86" i="60"/>
  <c r="C86" i="60"/>
  <c r="K85" i="60"/>
  <c r="H85" i="60"/>
  <c r="D85" i="60"/>
  <c r="C85" i="60"/>
  <c r="K84" i="60"/>
  <c r="H84" i="60"/>
  <c r="D84" i="60"/>
  <c r="C84" i="60"/>
  <c r="K83" i="60"/>
  <c r="H83" i="60"/>
  <c r="D83" i="60"/>
  <c r="C83" i="60"/>
  <c r="K82" i="60"/>
  <c r="H82" i="60"/>
  <c r="D82" i="60"/>
  <c r="C82" i="60"/>
  <c r="K81" i="60"/>
  <c r="H81" i="60"/>
  <c r="D81" i="60"/>
  <c r="C81" i="60"/>
  <c r="K80" i="60"/>
  <c r="H80" i="60"/>
  <c r="D80" i="60"/>
  <c r="C80" i="60"/>
  <c r="H79" i="60"/>
  <c r="D79" i="60"/>
  <c r="C79" i="60"/>
  <c r="J78" i="60"/>
  <c r="K77" i="60"/>
  <c r="H77" i="60"/>
  <c r="K76" i="60"/>
  <c r="H76" i="60"/>
  <c r="K75" i="60"/>
  <c r="H75" i="60"/>
  <c r="K74" i="60"/>
  <c r="H74" i="60"/>
  <c r="G74" i="60"/>
  <c r="K73" i="60"/>
  <c r="H73" i="60"/>
  <c r="K72" i="60"/>
  <c r="H72" i="60"/>
  <c r="K71" i="60"/>
  <c r="H71" i="60"/>
  <c r="K70" i="60"/>
  <c r="H70" i="60"/>
  <c r="H69" i="60"/>
  <c r="K68" i="60"/>
  <c r="H68" i="60"/>
  <c r="K67" i="60"/>
  <c r="H67" i="60"/>
  <c r="K66" i="60"/>
  <c r="H66" i="60"/>
  <c r="K65" i="60"/>
  <c r="H65" i="60"/>
  <c r="H64" i="60"/>
  <c r="K63" i="60"/>
  <c r="H63" i="60"/>
  <c r="K62" i="60"/>
  <c r="H62" i="60"/>
  <c r="K61" i="60"/>
  <c r="H61" i="60"/>
  <c r="K60" i="60"/>
  <c r="H60" i="60"/>
  <c r="K59" i="60"/>
  <c r="H59" i="60"/>
  <c r="H58" i="60"/>
  <c r="J57" i="60"/>
  <c r="K55" i="60"/>
  <c r="K54" i="60"/>
  <c r="K53" i="60"/>
  <c r="K52" i="60"/>
  <c r="K51" i="60"/>
  <c r="K50" i="60"/>
  <c r="K49" i="60"/>
  <c r="K48" i="60"/>
  <c r="K47" i="60"/>
  <c r="K46" i="60"/>
  <c r="J45" i="60"/>
  <c r="I45" i="60"/>
  <c r="I44" i="60" s="1"/>
  <c r="H45" i="60"/>
  <c r="H44" i="60" s="1"/>
  <c r="K35" i="60"/>
  <c r="K34" i="60"/>
  <c r="K33" i="60"/>
  <c r="K32" i="60"/>
  <c r="K31" i="60"/>
  <c r="K30" i="60"/>
  <c r="K29" i="60"/>
  <c r="K28" i="60"/>
  <c r="K27" i="60"/>
  <c r="K26" i="60"/>
  <c r="K25" i="60"/>
  <c r="K24" i="60"/>
  <c r="K23" i="60"/>
  <c r="K22" i="60"/>
  <c r="J21" i="60"/>
  <c r="I21" i="60"/>
  <c r="I20" i="60" s="1"/>
  <c r="H21" i="60"/>
  <c r="H20" i="60" s="1"/>
  <c r="K19" i="60"/>
  <c r="K18" i="60"/>
  <c r="K17" i="60"/>
  <c r="K16" i="60"/>
  <c r="K15" i="60"/>
  <c r="K14" i="60"/>
  <c r="K13" i="60"/>
  <c r="K12" i="60"/>
  <c r="K11" i="60"/>
  <c r="J10" i="60"/>
  <c r="I10" i="60"/>
  <c r="H10" i="60"/>
  <c r="J8" i="60"/>
  <c r="I8" i="60"/>
  <c r="H8" i="60"/>
  <c r="J196" i="60" l="1"/>
  <c r="H136" i="60"/>
  <c r="I57" i="60"/>
  <c r="I88" i="60"/>
  <c r="K88" i="60" s="1"/>
  <c r="I78" i="60"/>
  <c r="K78" i="60" s="1"/>
  <c r="K186" i="60"/>
  <c r="J7" i="60"/>
  <c r="K203" i="60"/>
  <c r="K248" i="60"/>
  <c r="K21" i="60"/>
  <c r="J243" i="60"/>
  <c r="K229" i="60"/>
  <c r="K45" i="60"/>
  <c r="H7" i="60"/>
  <c r="I243" i="60"/>
  <c r="I7" i="60"/>
  <c r="J209" i="60"/>
  <c r="K10" i="60"/>
  <c r="K185" i="60"/>
  <c r="K58" i="60"/>
  <c r="K138" i="60"/>
  <c r="I136" i="60"/>
  <c r="H243" i="60"/>
  <c r="K89" i="60"/>
  <c r="H209" i="60"/>
  <c r="K194" i="60"/>
  <c r="K262" i="60"/>
  <c r="K79" i="60"/>
  <c r="H197" i="60"/>
  <c r="H196" i="60" s="1"/>
  <c r="H57" i="60"/>
  <c r="H88" i="60"/>
  <c r="I197" i="60"/>
  <c r="I196" i="60" s="1"/>
  <c r="J261" i="60"/>
  <c r="K261" i="60" s="1"/>
  <c r="H78" i="60"/>
  <c r="J193" i="60"/>
  <c r="K193" i="60" s="1"/>
  <c r="J56" i="60"/>
  <c r="K210" i="60"/>
  <c r="I209" i="60"/>
  <c r="K69" i="60"/>
  <c r="K154" i="60"/>
  <c r="K211" i="60"/>
  <c r="J44" i="60"/>
  <c r="K44" i="60" s="1"/>
  <c r="J20" i="60"/>
  <c r="K20" i="60" s="1"/>
  <c r="K196" i="60" l="1"/>
  <c r="H56" i="60"/>
  <c r="H4" i="60" s="1"/>
  <c r="K209" i="60"/>
  <c r="K7" i="60"/>
  <c r="K136" i="60"/>
  <c r="I56" i="60"/>
  <c r="K243" i="60"/>
  <c r="K57" i="60"/>
  <c r="K197" i="60"/>
  <c r="J4" i="60"/>
  <c r="K56" i="60" l="1"/>
  <c r="I4" i="60"/>
  <c r="K4" i="60" s="1"/>
  <c r="C42" i="57" l="1"/>
  <c r="F41" i="57"/>
  <c r="D54" i="51"/>
  <c r="C54" i="51"/>
  <c r="C55" i="51"/>
  <c r="B54" i="51"/>
  <c r="D55" i="51"/>
  <c r="F53" i="51"/>
  <c r="C36" i="51"/>
  <c r="D20" i="45" l="1"/>
  <c r="G31" i="45" l="1"/>
  <c r="F21" i="45"/>
  <c r="G50" i="59"/>
  <c r="F50" i="59"/>
  <c r="G49" i="59"/>
  <c r="F49" i="59"/>
  <c r="E48" i="59"/>
  <c r="D48" i="59"/>
  <c r="C48" i="59"/>
  <c r="G45" i="59"/>
  <c r="E44" i="59"/>
  <c r="G44" i="59" s="1"/>
  <c r="D44" i="59"/>
  <c r="G43" i="59"/>
  <c r="G42" i="59"/>
  <c r="G41" i="59"/>
  <c r="F41" i="59"/>
  <c r="G40" i="59"/>
  <c r="F40" i="59"/>
  <c r="G39" i="59"/>
  <c r="G38" i="59"/>
  <c r="F38" i="59"/>
  <c r="G37" i="59"/>
  <c r="F37" i="59"/>
  <c r="E36" i="59"/>
  <c r="G36" i="59" s="1"/>
  <c r="D36" i="59"/>
  <c r="C36" i="59"/>
  <c r="G35" i="59"/>
  <c r="F35" i="59"/>
  <c r="G34" i="59"/>
  <c r="F34" i="59"/>
  <c r="E33" i="59"/>
  <c r="F33" i="59" s="1"/>
  <c r="D33" i="59"/>
  <c r="C33" i="59"/>
  <c r="G32" i="59"/>
  <c r="E32" i="59"/>
  <c r="F32" i="59" s="1"/>
  <c r="D32" i="59"/>
  <c r="C32" i="59"/>
  <c r="G31" i="59"/>
  <c r="F31" i="59"/>
  <c r="G30" i="59"/>
  <c r="F30" i="59"/>
  <c r="G29" i="59"/>
  <c r="F29" i="59"/>
  <c r="G28" i="59"/>
  <c r="F28" i="59"/>
  <c r="G27" i="59"/>
  <c r="F27" i="59"/>
  <c r="G26" i="59"/>
  <c r="F26" i="59"/>
  <c r="G25" i="59"/>
  <c r="F25" i="59"/>
  <c r="G24" i="59"/>
  <c r="F24" i="59"/>
  <c r="E23" i="59"/>
  <c r="F23" i="59" s="1"/>
  <c r="D23" i="59"/>
  <c r="C23" i="59"/>
  <c r="G22" i="59"/>
  <c r="F22" i="59"/>
  <c r="G21" i="59"/>
  <c r="F21" i="59"/>
  <c r="G20" i="59"/>
  <c r="F20" i="59"/>
  <c r="G19" i="59"/>
  <c r="F19" i="59"/>
  <c r="G18" i="59"/>
  <c r="F18" i="59"/>
  <c r="G17" i="59"/>
  <c r="F17" i="59"/>
  <c r="G16" i="59"/>
  <c r="F16" i="59"/>
  <c r="G15" i="59"/>
  <c r="F15" i="59"/>
  <c r="G14" i="59"/>
  <c r="F14" i="59"/>
  <c r="E13" i="59"/>
  <c r="G13" i="59" s="1"/>
  <c r="D13" i="59"/>
  <c r="D12" i="59" s="1"/>
  <c r="C13" i="59"/>
  <c r="C12" i="59" s="1"/>
  <c r="G11" i="59"/>
  <c r="F11" i="59"/>
  <c r="G10" i="59"/>
  <c r="F10" i="59"/>
  <c r="G9" i="59"/>
  <c r="F9" i="59"/>
  <c r="G8" i="59"/>
  <c r="F8" i="59"/>
  <c r="G7" i="59"/>
  <c r="F7" i="59"/>
  <c r="E6" i="59"/>
  <c r="D6" i="59"/>
  <c r="C6" i="59"/>
  <c r="C47" i="59" s="1"/>
  <c r="C51" i="59" s="1"/>
  <c r="D47" i="59" l="1"/>
  <c r="D51" i="59" s="1"/>
  <c r="G23" i="59"/>
  <c r="E12" i="59"/>
  <c r="F36" i="59"/>
  <c r="G33" i="59"/>
  <c r="F13" i="59"/>
  <c r="F6" i="59"/>
  <c r="G6" i="59"/>
  <c r="G12" i="59" l="1"/>
  <c r="F12" i="59"/>
  <c r="E47" i="59"/>
  <c r="E51" i="59" l="1"/>
  <c r="G47" i="59"/>
  <c r="F47" i="59"/>
  <c r="F43" i="57" l="1"/>
  <c r="E43" i="57"/>
  <c r="F40" i="57"/>
  <c r="E40" i="57"/>
  <c r="F39" i="57"/>
  <c r="E39" i="57"/>
  <c r="F37" i="57"/>
  <c r="E37" i="57"/>
  <c r="F36" i="57"/>
  <c r="E36" i="57"/>
  <c r="F35" i="57"/>
  <c r="E35" i="57"/>
  <c r="F34" i="57"/>
  <c r="E34" i="57"/>
  <c r="F33" i="57"/>
  <c r="E33" i="57"/>
  <c r="F31" i="57"/>
  <c r="F30" i="57"/>
  <c r="F29" i="57"/>
  <c r="E29" i="57"/>
  <c r="F28" i="57"/>
  <c r="E28" i="57"/>
  <c r="D27" i="57"/>
  <c r="C27" i="57"/>
  <c r="B27" i="57"/>
  <c r="E25" i="57"/>
  <c r="C23" i="57"/>
  <c r="F24" i="57"/>
  <c r="E24" i="57"/>
  <c r="D23" i="57"/>
  <c r="E23" i="57" s="1"/>
  <c r="B23" i="57"/>
  <c r="F21" i="57"/>
  <c r="E21" i="57"/>
  <c r="F20" i="57"/>
  <c r="E20" i="57"/>
  <c r="D19" i="57"/>
  <c r="C19" i="57"/>
  <c r="B19" i="57"/>
  <c r="F16" i="57"/>
  <c r="E16" i="57"/>
  <c r="F15" i="57"/>
  <c r="E15" i="57"/>
  <c r="F14" i="57"/>
  <c r="E14" i="57"/>
  <c r="F12" i="57"/>
  <c r="E12" i="57"/>
  <c r="F11" i="57"/>
  <c r="E11" i="57"/>
  <c r="D9" i="57"/>
  <c r="D7" i="57" s="1"/>
  <c r="C9" i="57"/>
  <c r="B9" i="57"/>
  <c r="B7" i="57" s="1"/>
  <c r="F55" i="51"/>
  <c r="E55" i="51"/>
  <c r="E19" i="57" l="1"/>
  <c r="B17" i="57"/>
  <c r="B42" i="57" s="1"/>
  <c r="B44" i="57" s="1"/>
  <c r="F27" i="57"/>
  <c r="F23" i="57"/>
  <c r="D17" i="57"/>
  <c r="F9" i="57"/>
  <c r="C7" i="57"/>
  <c r="F7" i="57"/>
  <c r="C17" i="57"/>
  <c r="F25" i="57"/>
  <c r="E9" i="57"/>
  <c r="F19" i="57"/>
  <c r="E27" i="57"/>
  <c r="E7" i="57"/>
  <c r="C44" i="57" l="1"/>
  <c r="E17" i="57"/>
  <c r="D42" i="57"/>
  <c r="D44" i="57" s="1"/>
  <c r="F17" i="57"/>
  <c r="E42" i="57" l="1"/>
  <c r="F42" i="57"/>
  <c r="D36" i="51"/>
  <c r="E26" i="45"/>
  <c r="K19" i="44" l="1"/>
  <c r="B21" i="42" l="1"/>
  <c r="B17" i="44"/>
  <c r="M19" i="44"/>
  <c r="E38" i="51"/>
  <c r="D26" i="45"/>
  <c r="I27" i="44" l="1"/>
  <c r="B36" i="51" l="1"/>
  <c r="D30" i="42" l="1"/>
  <c r="C30" i="42"/>
  <c r="E32" i="44"/>
  <c r="H17" i="44" l="1"/>
  <c r="H27" i="44"/>
  <c r="F52" i="51" l="1"/>
  <c r="F51" i="51"/>
  <c r="E51" i="51"/>
  <c r="F50" i="51"/>
  <c r="E50" i="51"/>
  <c r="E48" i="51"/>
  <c r="E47" i="51"/>
  <c r="E46" i="51"/>
  <c r="F45" i="51"/>
  <c r="E45" i="51"/>
  <c r="F44" i="51"/>
  <c r="E44" i="51"/>
  <c r="F38" i="51"/>
  <c r="F37" i="51"/>
  <c r="E37" i="51"/>
  <c r="F36" i="51"/>
  <c r="F34" i="51"/>
  <c r="E34" i="51"/>
  <c r="F33" i="51"/>
  <c r="E33" i="51"/>
  <c r="F32" i="51"/>
  <c r="E32" i="51"/>
  <c r="F31" i="51"/>
  <c r="E31" i="51"/>
  <c r="D30" i="51"/>
  <c r="C30" i="51"/>
  <c r="B30" i="51"/>
  <c r="F28" i="51"/>
  <c r="E28" i="51"/>
  <c r="F27" i="51"/>
  <c r="E27" i="51"/>
  <c r="F26" i="51"/>
  <c r="E26" i="51"/>
  <c r="F25" i="51"/>
  <c r="E25" i="51"/>
  <c r="D24" i="51"/>
  <c r="C24" i="51"/>
  <c r="B24" i="51"/>
  <c r="F21" i="51"/>
  <c r="E21" i="51"/>
  <c r="F20" i="51"/>
  <c r="E20" i="51"/>
  <c r="F19" i="51"/>
  <c r="E19" i="51"/>
  <c r="F18" i="51"/>
  <c r="E18" i="51"/>
  <c r="F17" i="51"/>
  <c r="E17" i="51"/>
  <c r="F16" i="51"/>
  <c r="E16" i="51"/>
  <c r="F15" i="51"/>
  <c r="E15" i="51"/>
  <c r="F14" i="51"/>
  <c r="E14" i="51"/>
  <c r="F13" i="51"/>
  <c r="E13" i="51"/>
  <c r="F12" i="51"/>
  <c r="F11" i="51"/>
  <c r="E11" i="51"/>
  <c r="D10" i="51"/>
  <c r="D8" i="51" s="1"/>
  <c r="C10" i="51"/>
  <c r="C8" i="51" s="1"/>
  <c r="B10" i="51"/>
  <c r="B8" i="51" s="1"/>
  <c r="C22" i="51" l="1"/>
  <c r="C56" i="51" s="1"/>
  <c r="E36" i="51"/>
  <c r="E30" i="51"/>
  <c r="F30" i="51"/>
  <c r="F24" i="51"/>
  <c r="F8" i="51"/>
  <c r="F10" i="51"/>
  <c r="E8" i="51"/>
  <c r="E24" i="51"/>
  <c r="D22" i="51"/>
  <c r="D56" i="51" s="1"/>
  <c r="E10" i="51"/>
  <c r="B22" i="51" l="1"/>
  <c r="B56" i="51" s="1"/>
  <c r="F22" i="51"/>
  <c r="E22" i="51" l="1"/>
  <c r="F54" i="51"/>
  <c r="E54" i="51"/>
  <c r="C12" i="42" l="1"/>
  <c r="C8" i="42"/>
  <c r="F30" i="42"/>
  <c r="F13" i="42"/>
  <c r="E16" i="45"/>
  <c r="E12" i="45"/>
  <c r="E9" i="45"/>
  <c r="E34" i="34"/>
  <c r="G34" i="34"/>
  <c r="K24" i="44" l="1"/>
  <c r="J17" i="44" l="1"/>
  <c r="L17" i="44" l="1"/>
  <c r="L27" i="44"/>
  <c r="K25" i="44" l="1"/>
  <c r="K23" i="44"/>
  <c r="K21" i="44"/>
  <c r="K20" i="44"/>
  <c r="C11" i="44" l="1"/>
  <c r="B11" i="44"/>
  <c r="M25" i="44"/>
  <c r="M24" i="44"/>
  <c r="M20" i="44" l="1"/>
  <c r="M21" i="44"/>
  <c r="D21" i="42"/>
  <c r="D20" i="42" s="1"/>
  <c r="E13" i="42" l="1"/>
  <c r="I17" i="44" l="1"/>
  <c r="G36" i="45" l="1"/>
  <c r="G34" i="45"/>
  <c r="F34" i="45"/>
  <c r="G33" i="45"/>
  <c r="F33" i="45"/>
  <c r="G32" i="45"/>
  <c r="F32" i="45"/>
  <c r="G30" i="45"/>
  <c r="F30" i="45"/>
  <c r="G29" i="45"/>
  <c r="F29" i="45"/>
  <c r="G28" i="45"/>
  <c r="F28" i="45"/>
  <c r="G27" i="45"/>
  <c r="C26" i="45"/>
  <c r="G24" i="45"/>
  <c r="F24" i="45"/>
  <c r="G23" i="45"/>
  <c r="F23" i="45"/>
  <c r="G22" i="45"/>
  <c r="F22" i="45"/>
  <c r="G21" i="45"/>
  <c r="G20" i="45"/>
  <c r="F20" i="45"/>
  <c r="G19" i="45"/>
  <c r="F19" i="45"/>
  <c r="G18" i="45"/>
  <c r="F18" i="45"/>
  <c r="G17" i="45"/>
  <c r="F17" i="45"/>
  <c r="D16" i="45"/>
  <c r="C16" i="45"/>
  <c r="G15" i="45"/>
  <c r="F15" i="45"/>
  <c r="G14" i="45"/>
  <c r="F14" i="45"/>
  <c r="G13" i="45"/>
  <c r="F13" i="45"/>
  <c r="D12" i="45"/>
  <c r="C12" i="45"/>
  <c r="G10" i="45"/>
  <c r="F10" i="45"/>
  <c r="D9" i="45"/>
  <c r="C9" i="45"/>
  <c r="E11" i="45" l="1"/>
  <c r="E35" i="45" s="1"/>
  <c r="E37" i="45" s="1"/>
  <c r="D11" i="45"/>
  <c r="F36" i="45"/>
  <c r="C11" i="45"/>
  <c r="F12" i="45"/>
  <c r="G9" i="45"/>
  <c r="G26" i="45"/>
  <c r="F26" i="45"/>
  <c r="G16" i="45"/>
  <c r="F16" i="45"/>
  <c r="G12" i="45"/>
  <c r="F9" i="45"/>
  <c r="G11" i="45" l="1"/>
  <c r="D35" i="45"/>
  <c r="C35" i="45"/>
  <c r="C37" i="45" s="1"/>
  <c r="F11" i="45"/>
  <c r="D37" i="45" l="1"/>
  <c r="F35" i="45"/>
  <c r="G35" i="45"/>
  <c r="C21" i="42" l="1"/>
  <c r="B20" i="42"/>
  <c r="B15" i="42"/>
  <c r="B12" i="42"/>
  <c r="F27" i="42"/>
  <c r="E27" i="42"/>
  <c r="C20" i="42" l="1"/>
  <c r="K12" i="44"/>
  <c r="M32" i="44"/>
  <c r="K32" i="44"/>
  <c r="G32" i="44"/>
  <c r="L31" i="44"/>
  <c r="J31" i="44"/>
  <c r="I31" i="44"/>
  <c r="H31" i="44"/>
  <c r="H34" i="44" s="1"/>
  <c r="F31" i="44"/>
  <c r="D31" i="44"/>
  <c r="C31" i="44"/>
  <c r="B31" i="44"/>
  <c r="G29" i="44"/>
  <c r="E29" i="44"/>
  <c r="G28" i="44"/>
  <c r="E28" i="44"/>
  <c r="F27" i="44"/>
  <c r="D27" i="44"/>
  <c r="C27" i="44"/>
  <c r="B27" i="44"/>
  <c r="M23" i="44"/>
  <c r="G23" i="44"/>
  <c r="E23" i="44"/>
  <c r="G19" i="44"/>
  <c r="E19" i="44"/>
  <c r="F17" i="44"/>
  <c r="D17" i="44"/>
  <c r="C17" i="44"/>
  <c r="M13" i="44"/>
  <c r="K13" i="44"/>
  <c r="G13" i="44"/>
  <c r="E13" i="44"/>
  <c r="M12" i="44"/>
  <c r="G12" i="44"/>
  <c r="E12" i="44"/>
  <c r="L11" i="44"/>
  <c r="J11" i="44"/>
  <c r="I11" i="44"/>
  <c r="H11" i="44"/>
  <c r="F11" i="44"/>
  <c r="D11" i="44"/>
  <c r="K11" i="44" l="1"/>
  <c r="D34" i="44"/>
  <c r="D36" i="44" s="1"/>
  <c r="C34" i="44"/>
  <c r="C36" i="44" s="1"/>
  <c r="B34" i="44"/>
  <c r="B36" i="44" s="1"/>
  <c r="I34" i="44"/>
  <c r="I36" i="44" s="1"/>
  <c r="M11" i="44"/>
  <c r="M31" i="44"/>
  <c r="H36" i="44"/>
  <c r="G31" i="44"/>
  <c r="E31" i="44"/>
  <c r="M28" i="44"/>
  <c r="E17" i="44"/>
  <c r="L34" i="44"/>
  <c r="L36" i="44" s="1"/>
  <c r="G11" i="44"/>
  <c r="M17" i="44"/>
  <c r="G17" i="44"/>
  <c r="E11" i="44"/>
  <c r="G27" i="44"/>
  <c r="E27" i="44"/>
  <c r="M29" i="44"/>
  <c r="J27" i="44"/>
  <c r="J34" i="44" s="1"/>
  <c r="K29" i="44"/>
  <c r="F34" i="44"/>
  <c r="F36" i="44" s="1"/>
  <c r="K31" i="44"/>
  <c r="K17" i="44"/>
  <c r="K28" i="44" l="1"/>
  <c r="E34" i="44"/>
  <c r="M27" i="44"/>
  <c r="K27" i="44"/>
  <c r="M34" i="44"/>
  <c r="K34" i="44"/>
  <c r="J36" i="44"/>
  <c r="G34" i="44"/>
  <c r="G36" i="44"/>
  <c r="E36" i="44"/>
  <c r="M36" i="44" l="1"/>
  <c r="K36" i="44"/>
  <c r="B21" i="34" l="1"/>
  <c r="F34" i="42" l="1"/>
  <c r="E34" i="42"/>
  <c r="B30" i="42"/>
  <c r="B11" i="42" s="1"/>
  <c r="C28" i="42"/>
  <c r="B28" i="42"/>
  <c r="F26" i="42"/>
  <c r="F25" i="42"/>
  <c r="E25" i="42"/>
  <c r="F22" i="42"/>
  <c r="E22" i="42"/>
  <c r="F21" i="42"/>
  <c r="E21" i="42"/>
  <c r="D15" i="42"/>
  <c r="C15" i="42"/>
  <c r="C11" i="42" s="1"/>
  <c r="D12" i="42"/>
  <c r="F9" i="42"/>
  <c r="B8" i="42"/>
  <c r="B35" i="42" l="1"/>
  <c r="D11" i="42"/>
  <c r="F12" i="42"/>
  <c r="E12" i="42"/>
  <c r="F20" i="42"/>
  <c r="E20" i="42"/>
  <c r="F15" i="42"/>
  <c r="E36" i="42"/>
  <c r="C35" i="42"/>
  <c r="E15" i="42"/>
  <c r="D8" i="42"/>
  <c r="E9" i="42"/>
  <c r="F36" i="42" l="1"/>
  <c r="C37" i="42"/>
  <c r="D35" i="42"/>
  <c r="E11" i="42"/>
  <c r="F11" i="42"/>
  <c r="F8" i="42"/>
  <c r="E8" i="42"/>
  <c r="B37" i="42"/>
  <c r="D37" i="42" l="1"/>
  <c r="F35" i="42"/>
  <c r="E35" i="42"/>
  <c r="F14" i="34" l="1"/>
  <c r="F33" i="34" l="1"/>
  <c r="D33" i="34"/>
  <c r="C33" i="34"/>
  <c r="B33" i="34"/>
  <c r="G31" i="34"/>
  <c r="E31" i="34"/>
  <c r="G30" i="34"/>
  <c r="E30" i="34"/>
  <c r="F28" i="34"/>
  <c r="D28" i="34"/>
  <c r="C28" i="34"/>
  <c r="B28" i="34"/>
  <c r="G25" i="34"/>
  <c r="E25" i="34"/>
  <c r="G23" i="34"/>
  <c r="E23" i="34"/>
  <c r="F21" i="34"/>
  <c r="D21" i="34"/>
  <c r="C21" i="34"/>
  <c r="G16" i="34"/>
  <c r="G14" i="34" s="1"/>
  <c r="E16" i="34"/>
  <c r="D14" i="34"/>
  <c r="C14" i="34"/>
  <c r="B14" i="34"/>
  <c r="E33" i="34" l="1"/>
  <c r="B36" i="34"/>
  <c r="B40" i="34" s="1"/>
  <c r="C36" i="34"/>
  <c r="C40" i="34" s="1"/>
  <c r="E21" i="34"/>
  <c r="G28" i="34"/>
  <c r="E14" i="34"/>
  <c r="F36" i="34"/>
  <c r="F40" i="34" s="1"/>
  <c r="G33" i="34"/>
  <c r="G21" i="34"/>
  <c r="E28" i="34"/>
  <c r="D36" i="34"/>
  <c r="E36" i="34" l="1"/>
  <c r="G36" i="34"/>
  <c r="D40" i="34"/>
  <c r="G40" i="34" l="1"/>
  <c r="E40" i="34"/>
</calcChain>
</file>

<file path=xl/sharedStrings.xml><?xml version="1.0" encoding="utf-8"?>
<sst xmlns="http://schemas.openxmlformats.org/spreadsheetml/2006/main" count="1194" uniqueCount="489">
  <si>
    <t xml:space="preserve">stravné </t>
  </si>
  <si>
    <t xml:space="preserve">školné </t>
  </si>
  <si>
    <t>rodiče - platby</t>
  </si>
  <si>
    <t xml:space="preserve">ostatní </t>
  </si>
  <si>
    <t>potraviny</t>
  </si>
  <si>
    <t xml:space="preserve">spotřební materiál </t>
  </si>
  <si>
    <t xml:space="preserve">drobný hmotný majetek </t>
  </si>
  <si>
    <t xml:space="preserve">elektřina </t>
  </si>
  <si>
    <t>plyn</t>
  </si>
  <si>
    <t xml:space="preserve">vodné </t>
  </si>
  <si>
    <t xml:space="preserve">teplo </t>
  </si>
  <si>
    <t xml:space="preserve">výkony spojů </t>
  </si>
  <si>
    <t xml:space="preserve">nájemné a služby </t>
  </si>
  <si>
    <t xml:space="preserve">úklid </t>
  </si>
  <si>
    <t xml:space="preserve">opravy a udržování </t>
  </si>
  <si>
    <t xml:space="preserve">cestovné </t>
  </si>
  <si>
    <t xml:space="preserve">náklady na reprezentaci </t>
  </si>
  <si>
    <t>mzdové náklady</t>
  </si>
  <si>
    <t xml:space="preserve">odvody </t>
  </si>
  <si>
    <t>Daně a poplatky</t>
  </si>
  <si>
    <t xml:space="preserve">Odpisy zařízení </t>
  </si>
  <si>
    <t>ROZDÍL</t>
  </si>
  <si>
    <t>HOSPODÁŘSKÝ VÝSLEDEK</t>
  </si>
  <si>
    <t xml:space="preserve">Spotřebované nákupy </t>
  </si>
  <si>
    <t>spotřeba energie</t>
  </si>
  <si>
    <t xml:space="preserve">Služby    </t>
  </si>
  <si>
    <t>Osobní náklady</t>
  </si>
  <si>
    <t>Daně a poplatky, ostatní náklady</t>
  </si>
  <si>
    <t>rozpočet</t>
  </si>
  <si>
    <t>po změnách</t>
  </si>
  <si>
    <t>VÝNOSY celkem</t>
  </si>
  <si>
    <t xml:space="preserve">Tržby    </t>
  </si>
  <si>
    <t xml:space="preserve">z toho:   </t>
  </si>
  <si>
    <t>NÁKLADY celkem</t>
  </si>
  <si>
    <t>Spotřebované nákupy</t>
  </si>
  <si>
    <t>Služby</t>
  </si>
  <si>
    <t>opravy a udržování</t>
  </si>
  <si>
    <t>ostatní osobní náklady</t>
  </si>
  <si>
    <t>Odpisy budov a zařízení</t>
  </si>
  <si>
    <t xml:space="preserve">ostatní služby  </t>
  </si>
  <si>
    <t>mzdové náklady z toho:</t>
  </si>
  <si>
    <t xml:space="preserve">       prostředky na platy</t>
  </si>
  <si>
    <t>Ostatní náklady</t>
  </si>
  <si>
    <t>Tabulka č. 1</t>
  </si>
  <si>
    <t xml:space="preserve">   Prostředky na platy  (tis.Kč)</t>
  </si>
  <si>
    <t>stanovený</t>
  </si>
  <si>
    <t>upravený</t>
  </si>
  <si>
    <t>skuteč.</t>
  </si>
  <si>
    <t>%</t>
  </si>
  <si>
    <t>skutečn.</t>
  </si>
  <si>
    <t>limit</t>
  </si>
  <si>
    <t>O d v ě t v í</t>
  </si>
  <si>
    <t>počet na</t>
  </si>
  <si>
    <t>plnění</t>
  </si>
  <si>
    <t>na rok</t>
  </si>
  <si>
    <t>(k RZ)</t>
  </si>
  <si>
    <t>(v %)</t>
  </si>
  <si>
    <t>Stát. správa a úz.samospráva</t>
  </si>
  <si>
    <t>Příspěvkové organizace</t>
  </si>
  <si>
    <t>Zdravotnictví a sociální oblast</t>
  </si>
  <si>
    <t>Příspěvkové org. celkem</t>
  </si>
  <si>
    <r>
      <t xml:space="preserve">      </t>
    </r>
    <r>
      <rPr>
        <b/>
        <u/>
        <sz val="11"/>
        <rFont val="Arial CE"/>
        <family val="2"/>
        <charset val="238"/>
      </rPr>
      <t>MČ CELKEM</t>
    </r>
  </si>
  <si>
    <t>Tabulka č. 2</t>
  </si>
  <si>
    <t>Ostatní platby za provedené práce (v tis. Kč)</t>
  </si>
  <si>
    <t>skuteč-</t>
  </si>
  <si>
    <t>nost</t>
  </si>
  <si>
    <t>(%)</t>
  </si>
  <si>
    <t>Státní správa a úz.samospráva</t>
  </si>
  <si>
    <t>Úřad MČ Praha 8</t>
  </si>
  <si>
    <t xml:space="preserve">Zdravot. a sociál. oblast </t>
  </si>
  <si>
    <t>Gerontologické centrum Praha 8</t>
  </si>
  <si>
    <t>SeS MČ Praha 8 - hlavní činnost</t>
  </si>
  <si>
    <t>SeS MČ Praha 8 - doplňková činnost</t>
  </si>
  <si>
    <t>Příspěv. org. celkem</t>
  </si>
  <si>
    <t>ostatní + fondy</t>
  </si>
  <si>
    <t>Školství</t>
  </si>
  <si>
    <t>(v tis. Kč)</t>
  </si>
  <si>
    <t>Text</t>
  </si>
  <si>
    <t>NEINVESTIČNÍ PŘÍSPĚVEK</t>
  </si>
  <si>
    <t>jiný drobný dlouhod. hmotný majetek</t>
  </si>
  <si>
    <t xml:space="preserve">zákonné sociální pojištění </t>
  </si>
  <si>
    <t xml:space="preserve"> </t>
  </si>
  <si>
    <t>Čerpání rozpočtu příspěvkové organizace Osmička pro rodinu</t>
  </si>
  <si>
    <t xml:space="preserve">tržby z vlastní činnosti </t>
  </si>
  <si>
    <t xml:space="preserve">spotřeba materiálu </t>
  </si>
  <si>
    <t xml:space="preserve">spotřeba energie </t>
  </si>
  <si>
    <t xml:space="preserve">náklady na  reprezentaci </t>
  </si>
  <si>
    <t>Kultura</t>
  </si>
  <si>
    <t>Osmička pro rodinu</t>
  </si>
  <si>
    <t>Příloha důvodové zprávy č. 6</t>
  </si>
  <si>
    <t xml:space="preserve">úroky a pod. </t>
  </si>
  <si>
    <t>mzdové náklady, z toho:</t>
  </si>
  <si>
    <t xml:space="preserve">prostředky na platy </t>
  </si>
  <si>
    <t>OON</t>
  </si>
  <si>
    <t xml:space="preserve">výplaty nemocenské </t>
  </si>
  <si>
    <t xml:space="preserve">jiné sociální pojištění-Kooperativa </t>
  </si>
  <si>
    <t xml:space="preserve">jiné ostatní náklady </t>
  </si>
  <si>
    <t>zákonné sociální náklady FKSP</t>
  </si>
  <si>
    <t>VÝNOSY</t>
  </si>
  <si>
    <t>Mzdové prostředky (MČ Praha 8 ), z toho :</t>
  </si>
  <si>
    <t>UZ 096 - Posílení mzdových prostředků</t>
  </si>
  <si>
    <t xml:space="preserve">               Příloha důvodové zprávy č. 5</t>
  </si>
  <si>
    <t>Čerpání rozpočtu Servisního střediska pro správu svěř. majetku (SeS) MČ Praha 8</t>
  </si>
  <si>
    <t>% k SR</t>
  </si>
  <si>
    <t xml:space="preserve">% k RZ </t>
  </si>
  <si>
    <t>ostatní  - přefakturace</t>
  </si>
  <si>
    <t>spotřební materiál</t>
  </si>
  <si>
    <t xml:space="preserve">úklid chodníků, sekání trávy, praní prádla </t>
  </si>
  <si>
    <t xml:space="preserve">mzdové náklady </t>
  </si>
  <si>
    <t xml:space="preserve">zákonné sociální náklady </t>
  </si>
  <si>
    <t>SOS v Praze 8</t>
  </si>
  <si>
    <t>Příloha důvodové zprávy č. 1</t>
  </si>
  <si>
    <t>Příloha důvodové zprávy č. 2</t>
  </si>
  <si>
    <t>% plnění k SR</t>
  </si>
  <si>
    <t>% plnění k RZ</t>
  </si>
  <si>
    <t>příděl do FKSP</t>
  </si>
  <si>
    <t>dotace MHMP (UZ 33 xxx)</t>
  </si>
  <si>
    <t>Spotřebované nákupy z toho :</t>
  </si>
  <si>
    <t xml:space="preserve">Služby  z toho :  </t>
  </si>
  <si>
    <t>Dotace MHMP (z UZ 33 xxx) z ř. 6</t>
  </si>
  <si>
    <t>% plnění        k SR</t>
  </si>
  <si>
    <t>% plnění      k RZ</t>
  </si>
  <si>
    <t>x</t>
  </si>
  <si>
    <t xml:space="preserve">kolky, správní poplatky </t>
  </si>
  <si>
    <t>Čerpání rozpočtu mateřských a základních škol MČ Praha 8</t>
  </si>
  <si>
    <t xml:space="preserve"> NÁKLADY </t>
  </si>
  <si>
    <t>výkony spojů</t>
  </si>
  <si>
    <t>nájemné a služby</t>
  </si>
  <si>
    <t>cestovné</t>
  </si>
  <si>
    <t xml:space="preserve">projektová dokumentace, revize </t>
  </si>
  <si>
    <t xml:space="preserve">opravné položky </t>
  </si>
  <si>
    <t>Náklady z DHM a nehm. majetku</t>
  </si>
  <si>
    <t>Odpisy EU</t>
  </si>
  <si>
    <t xml:space="preserve"> NÁKLADY</t>
  </si>
  <si>
    <r>
      <t xml:space="preserve">Mzdové prostředky </t>
    </r>
    <r>
      <rPr>
        <sz val="10"/>
        <rFont val="Arial"/>
        <family val="2"/>
        <charset val="238"/>
      </rPr>
      <t xml:space="preserve">(ze školného),  </t>
    </r>
    <r>
      <rPr>
        <b/>
        <sz val="10"/>
        <rFont val="Arial"/>
        <family val="2"/>
        <charset val="238"/>
      </rPr>
      <t>z toho :</t>
    </r>
  </si>
  <si>
    <r>
      <t>Mzdové prostředky</t>
    </r>
    <r>
      <rPr>
        <sz val="10"/>
        <color theme="1"/>
        <rFont val="Arial"/>
        <family val="2"/>
        <charset val="238"/>
      </rPr>
      <t xml:space="preserve"> - fond odměn                                      </t>
    </r>
  </si>
  <si>
    <t>Úřad MČ Praha 8 - hlavní činnost</t>
  </si>
  <si>
    <t>Úřad MČ Praha 8 - zdaňovaná činnost</t>
  </si>
  <si>
    <t>k</t>
  </si>
  <si>
    <t>náhrada platu za dočasnou PN</t>
  </si>
  <si>
    <t>Příloha důvodové zprávy č. 3</t>
  </si>
  <si>
    <t xml:space="preserve">% plnění k RZ </t>
  </si>
  <si>
    <t>lůžkové</t>
  </si>
  <si>
    <t>ZP - vratky, doplaty min. let</t>
  </si>
  <si>
    <t>domácí péče</t>
  </si>
  <si>
    <t>Geriatrická ambulance</t>
  </si>
  <si>
    <t>praktik</t>
  </si>
  <si>
    <t>stacionář</t>
  </si>
  <si>
    <t>osobní asistence</t>
  </si>
  <si>
    <t>ostatní</t>
  </si>
  <si>
    <t>nadstandard</t>
  </si>
  <si>
    <t>pokrytí z RF</t>
  </si>
  <si>
    <t>pokrytí z IF (opravy a údržba)</t>
  </si>
  <si>
    <t>spotřeba mater.zdravotnického a ošetřovatel.</t>
  </si>
  <si>
    <t>spotřeba ostatní</t>
  </si>
  <si>
    <t>úklid</t>
  </si>
  <si>
    <t xml:space="preserve">správa PC </t>
  </si>
  <si>
    <t>z toho:   prostředky na platy UZ 13305</t>
  </si>
  <si>
    <t xml:space="preserve">             prostředky na platy UZ 13351</t>
  </si>
  <si>
    <t xml:space="preserve">             prostředky na platy UZ 35025</t>
  </si>
  <si>
    <t xml:space="preserve">             prostředky na platy UZ 81, UZ 115</t>
  </si>
  <si>
    <t xml:space="preserve">             dotace COVID MČ UZ 127</t>
  </si>
  <si>
    <t>zdravotní a sociální pojištění</t>
  </si>
  <si>
    <t>výplaty nemocenské 1%</t>
  </si>
  <si>
    <t>ostatní  zákon. sociální náklady</t>
  </si>
  <si>
    <t>izolačka</t>
  </si>
  <si>
    <t>Odpisy kryté státní dotací</t>
  </si>
  <si>
    <t>UZ 115 - Živ. Prostředí, podpora vzdělávání, prim. prevence</t>
  </si>
  <si>
    <t>UZ 33092 - OP JAK Šablony</t>
  </si>
  <si>
    <t>Příloha důvodové zprávy č. 4</t>
  </si>
  <si>
    <t>domácí ošetřovatelská péče-zdr.výkony</t>
  </si>
  <si>
    <t>dětské jesle</t>
  </si>
  <si>
    <t>pečovatelská služba</t>
  </si>
  <si>
    <t>denní stacionář</t>
  </si>
  <si>
    <t>odlehčovací služby - DSS v  RS</t>
  </si>
  <si>
    <t>kluby seniorů + CAP</t>
  </si>
  <si>
    <t>ostatní výnosy vč. úroků</t>
  </si>
  <si>
    <t>spotřeba materiálu</t>
  </si>
  <si>
    <t>ostatní služby a cestovné</t>
  </si>
  <si>
    <t xml:space="preserve">       prostředky na platy UZ13305</t>
  </si>
  <si>
    <t xml:space="preserve">       prostředky na platy UZ115</t>
  </si>
  <si>
    <t xml:space="preserve">       prostředky na platy UZ 13351</t>
  </si>
  <si>
    <t>zdravotní pojištění</t>
  </si>
  <si>
    <t>sociální pojištění</t>
  </si>
  <si>
    <t>ostatní  náklady</t>
  </si>
  <si>
    <t>SOS v Praze 8, z toho:</t>
  </si>
  <si>
    <t xml:space="preserve">      dotace UZ 13305</t>
  </si>
  <si>
    <t xml:space="preserve">      dotace UZ 115</t>
  </si>
  <si>
    <t>Gerontologické centrum Praha 8, z toho:</t>
  </si>
  <si>
    <t xml:space="preserve">       prostředky na platy (vč. nemoc)</t>
  </si>
  <si>
    <t>HMP</t>
  </si>
  <si>
    <t>1003</t>
  </si>
  <si>
    <t>Odbor ekonomický</t>
  </si>
  <si>
    <t>Kapitola  10 - pokladní správa</t>
  </si>
  <si>
    <t>Obměna serverové infrastruktury</t>
  </si>
  <si>
    <t>0911</t>
  </si>
  <si>
    <t>MČ</t>
  </si>
  <si>
    <t>NIS 2 - Kyberbezpečnost</t>
  </si>
  <si>
    <t>090324</t>
  </si>
  <si>
    <t>Obměna firewall</t>
  </si>
  <si>
    <t>090224</t>
  </si>
  <si>
    <t>Odbor informatiky</t>
  </si>
  <si>
    <t>PD - Rekonstrukce oken</t>
  </si>
  <si>
    <t>0913</t>
  </si>
  <si>
    <r>
      <rPr>
        <b/>
        <sz val="11"/>
        <rFont val="Arial"/>
        <family val="2"/>
        <charset val="238"/>
      </rPr>
      <t xml:space="preserve">Odbor hospodářské správy      </t>
    </r>
    <r>
      <rPr>
        <b/>
        <sz val="11"/>
        <color rgb="FFFF0000"/>
        <rFont val="Arial"/>
        <family val="2"/>
        <charset val="238"/>
      </rPr>
      <t xml:space="preserve">                                                             </t>
    </r>
  </si>
  <si>
    <t xml:space="preserve">Odbor kancelář starosty                                                                            </t>
  </si>
  <si>
    <t>Kapitola  09 - vnitřní správa</t>
  </si>
  <si>
    <t>0804</t>
  </si>
  <si>
    <t>Fond rozvoje</t>
  </si>
  <si>
    <t>Rekonstrukce NP pro dětskou skupinu Draháň</t>
  </si>
  <si>
    <t>080625</t>
  </si>
  <si>
    <t>Odbor správy majetku</t>
  </si>
  <si>
    <t>str. 6/6</t>
  </si>
  <si>
    <t>Rekonstrukce NP pro dětskou skupinu Nekvasilova 2</t>
  </si>
  <si>
    <t>080525</t>
  </si>
  <si>
    <t>080424</t>
  </si>
  <si>
    <t>Rekonstrukce NP pro dětskou skupinu Zenklova 23</t>
  </si>
  <si>
    <t>080325</t>
  </si>
  <si>
    <t>080324</t>
  </si>
  <si>
    <t>080225</t>
  </si>
  <si>
    <t>080224</t>
  </si>
  <si>
    <t>Rekonstrukce Kolpingova domu</t>
  </si>
  <si>
    <t>Kapitola  08 - hospodářství</t>
  </si>
  <si>
    <t>Odbor bezpečnosti a krizového řízení</t>
  </si>
  <si>
    <t xml:space="preserve">       Kapitola 07 - bezpečnost</t>
  </si>
  <si>
    <t>0617</t>
  </si>
  <si>
    <t>Odbor kultury, sportu, mládeže a památkové péče</t>
  </si>
  <si>
    <t>Kapitola  06 - kultura a cestovní ruch</t>
  </si>
  <si>
    <t>0525</t>
  </si>
  <si>
    <t>Rozšíření denního stacionáře + úprava uzavřeného patra</t>
  </si>
  <si>
    <t>Odbor zdravotnictví a sociálních služeb</t>
  </si>
  <si>
    <t>Kapitola  05 - zdravotnictví a sociální oblast</t>
  </si>
  <si>
    <t>str. 5/6</t>
  </si>
  <si>
    <t>0414</t>
  </si>
  <si>
    <t>ZŠ Ústavní - přístavba</t>
  </si>
  <si>
    <t>Servisní středisko (SeS) pro správu svěř. majetku MČ Praha 8</t>
  </si>
  <si>
    <t>str. 4/6</t>
  </si>
  <si>
    <t>str. 3/6</t>
  </si>
  <si>
    <t>2025</t>
  </si>
  <si>
    <t>MŠ Korycanská - 2x IT tabule</t>
  </si>
  <si>
    <t>Odbor školství</t>
  </si>
  <si>
    <t>Kapitola  04 - školství, mládež a sport</t>
  </si>
  <si>
    <t>Pěší zóna Thámova - instalace zasouvacích sloupků</t>
  </si>
  <si>
    <t>0319</t>
  </si>
  <si>
    <t>Vybudování parkovacích stání Štětínská</t>
  </si>
  <si>
    <t>030325</t>
  </si>
  <si>
    <t>Vybudování parkovacích stání Hnězdenská</t>
  </si>
  <si>
    <t>030225</t>
  </si>
  <si>
    <t>Projektová příprava investičních záměrů</t>
  </si>
  <si>
    <t>030524</t>
  </si>
  <si>
    <t>030224</t>
  </si>
  <si>
    <t>030323</t>
  </si>
  <si>
    <t>030422</t>
  </si>
  <si>
    <t>Revitalizace parkovací plochy v ul. Havlínova</t>
  </si>
  <si>
    <t>030322</t>
  </si>
  <si>
    <t>Odbor dopravy</t>
  </si>
  <si>
    <t>Kapitola  03 - doprava</t>
  </si>
  <si>
    <t>str. 2/6</t>
  </si>
  <si>
    <t>0202</t>
  </si>
  <si>
    <t>020225</t>
  </si>
  <si>
    <t>2016</t>
  </si>
  <si>
    <t>Revitalizace třešňového sadu v ul. Na Truhlářce</t>
  </si>
  <si>
    <t>080515090316</t>
  </si>
  <si>
    <t>2024</t>
  </si>
  <si>
    <t>Vybudování pítek-psí louka U Meteoru, DH Burešova</t>
  </si>
  <si>
    <t>2018</t>
  </si>
  <si>
    <t>Revitalizace parku Dlážděnka</t>
  </si>
  <si>
    <t>2022</t>
  </si>
  <si>
    <t>Úprava zpevněné pochozí cesty v ulici Davídkova</t>
  </si>
  <si>
    <t>Dětské hřiště v parku Dlážděnka</t>
  </si>
  <si>
    <t xml:space="preserve">Fond rozvoje </t>
  </si>
  <si>
    <t>091416</t>
  </si>
  <si>
    <t>Odboru životního prostředí</t>
  </si>
  <si>
    <t>Kapitola  02 - městská infrastruktura</t>
  </si>
  <si>
    <t>0105</t>
  </si>
  <si>
    <t>PD Skatepark Bohnice</t>
  </si>
  <si>
    <t>010224</t>
  </si>
  <si>
    <t>Hala J. Mahora</t>
  </si>
  <si>
    <t>Fontána vychovatelna</t>
  </si>
  <si>
    <t>010222</t>
  </si>
  <si>
    <t>Výstavba nové ZŠ na Rohanském ostrově</t>
  </si>
  <si>
    <t>010220</t>
  </si>
  <si>
    <t>Odbor územního rozvoje a výstavby (odd. architekta MČ a strategického rozvoje)</t>
  </si>
  <si>
    <t>Odbor evropských fondů</t>
  </si>
  <si>
    <t>Kapitola 01 – rozvoj obce</t>
  </si>
  <si>
    <t>Plnění k RZ                v %</t>
  </si>
  <si>
    <t>Rozpočet po změnách (RZ)</t>
  </si>
  <si>
    <t>Schválený rozpočet (SR)</t>
  </si>
  <si>
    <t>Rok zahájení/ ukončení akce</t>
  </si>
  <si>
    <t xml:space="preserve">Zdroj financování </t>
  </si>
  <si>
    <t>Název akce</t>
  </si>
  <si>
    <t xml:space="preserve">Číslo akce           </t>
  </si>
  <si>
    <t>ORJ</t>
  </si>
  <si>
    <t>% k RZ</t>
  </si>
  <si>
    <t>Skutečnost</t>
  </si>
  <si>
    <t>RZ</t>
  </si>
  <si>
    <t>SR</t>
  </si>
  <si>
    <t>str. 1/6</t>
  </si>
  <si>
    <t xml:space="preserve">    Příloha důvodové zprávy č. 7</t>
  </si>
  <si>
    <t xml:space="preserve"> r.2026 (SR)</t>
  </si>
  <si>
    <t>r. 2026 (RZ)</t>
  </si>
  <si>
    <t>na r. 2026</t>
  </si>
  <si>
    <t>26/25</t>
  </si>
  <si>
    <t>Plnění počtů zaměstnanců a prostředků na platy za 1. pololetí roku 2026</t>
  </si>
  <si>
    <t>Plnění ostatních plateb za provedené práce za 1. pololetí 2026</t>
  </si>
  <si>
    <r>
      <t xml:space="preserve">za 1. pololetí 2026                                                    </t>
    </r>
    <r>
      <rPr>
        <b/>
        <sz val="10"/>
        <rFont val="Arial"/>
        <family val="2"/>
        <charset val="238"/>
      </rPr>
      <t xml:space="preserve">   </t>
    </r>
    <r>
      <rPr>
        <sz val="10"/>
        <rFont val="Arial"/>
        <family val="2"/>
        <charset val="238"/>
      </rPr>
      <t>(v tis. Kč)</t>
    </r>
  </si>
  <si>
    <t>Schválený rozpočet (SR) na rok 2026</t>
  </si>
  <si>
    <t>Rozpočet po změnách (RZ) na rok 2026</t>
  </si>
  <si>
    <t>Skutečnost         k 30.06.2026</t>
  </si>
  <si>
    <t>UZ 106 + UZ 13021 Potravinová pomoc</t>
  </si>
  <si>
    <t>Příspěvek na platy, OON, odvody a ONIV - NPP</t>
  </si>
  <si>
    <t>za 1. pololetí 2026</t>
  </si>
  <si>
    <t>Schválený rozpočet 2026 (SR)</t>
  </si>
  <si>
    <t xml:space="preserve">Upravený      rozpočet 2026 (RZ)                   </t>
  </si>
  <si>
    <t>Skutečnost k 30.06.2026</t>
  </si>
  <si>
    <t>Čerpání rozpočtu Gerontologického centra v Praze 8  za 1. pololetí 2026</t>
  </si>
  <si>
    <t>Schválený rozpočet (SR) 2026</t>
  </si>
  <si>
    <t>Transfery</t>
  </si>
  <si>
    <t>Čerpání rozpočtu Sociální a ošetřovatelské služby Praha 8 za 1. pololetí 2026</t>
  </si>
  <si>
    <t xml:space="preserve">Schválený rozpočet (SR) na rok 2026      </t>
  </si>
  <si>
    <t>Rozpočet po změnách (RZ)  na rok 2026</t>
  </si>
  <si>
    <t>Skutečnost     k 30.06.2026</t>
  </si>
  <si>
    <t>Skutečnost    k 30.06.2026</t>
  </si>
  <si>
    <t>KAPITÁLOVÉ VÝDAJE za k 30.06.2026 (v tis. Kč)</t>
  </si>
  <si>
    <t>Profinancováno od počátku akce k 30.06.2026</t>
  </si>
  <si>
    <t>Skutečnost čerpání/      odeslaný příspěvek k 30.06.2026</t>
  </si>
  <si>
    <t xml:space="preserve">Projektová dokumentace-Rekonstrukce náměstí Ládví </t>
  </si>
  <si>
    <t>010324</t>
  </si>
  <si>
    <t xml:space="preserve">PD Skatepark Bohnice </t>
  </si>
  <si>
    <t>081789010123</t>
  </si>
  <si>
    <t>081789010124</t>
  </si>
  <si>
    <t xml:space="preserve">Realizace fontány Žabák </t>
  </si>
  <si>
    <t>081789010125</t>
  </si>
  <si>
    <t>Obnova odpočinkové zóny s fontánou Prameník - PD</t>
  </si>
  <si>
    <t>081789010324</t>
  </si>
  <si>
    <t>081789060225</t>
  </si>
  <si>
    <t>Studie a PD – revital. stráně mezi Löwitovým mlýnem a zám. piv.</t>
  </si>
  <si>
    <t>020126</t>
  </si>
  <si>
    <t>Realizace ploch malého rozsahu</t>
  </si>
  <si>
    <t>2026</t>
  </si>
  <si>
    <t>Zhot.nových záhonů na pozemcích MČ P8</t>
  </si>
  <si>
    <t>020725</t>
  </si>
  <si>
    <t>Zpracování PD na změnu povrchu basketbalového hřiš</t>
  </si>
  <si>
    <t>090318</t>
  </si>
  <si>
    <t>Revitalizace parku Dlážděnka - I. etapa</t>
  </si>
  <si>
    <t>PD - revitalizace parku Dlážděnka (nauč. stezka)</t>
  </si>
  <si>
    <t>081738090422</t>
  </si>
  <si>
    <t>081789020125</t>
  </si>
  <si>
    <t xml:space="preserve">Vybudování zpevněných pochozích pěšin v k.ú. Kobyl </t>
  </si>
  <si>
    <t>081789020525</t>
  </si>
  <si>
    <t>081789090316</t>
  </si>
  <si>
    <t>Revitalizace třešnového sadu v ul. Na Truhlářce</t>
  </si>
  <si>
    <t>081789090318</t>
  </si>
  <si>
    <t>082063020124</t>
  </si>
  <si>
    <t>082350020226</t>
  </si>
  <si>
    <t>Vybudování workoutového hřiště</t>
  </si>
  <si>
    <t>082351020326</t>
  </si>
  <si>
    <t>Zhotovení okrasných záhonů</t>
  </si>
  <si>
    <t>030126</t>
  </si>
  <si>
    <t>Revital. předprostoru a chodníku při ZŠ na Šutce</t>
  </si>
  <si>
    <t>Vybudování parkovacího stání Střekovská</t>
  </si>
  <si>
    <t>A2: Rekon. cyklos.Šaldova-Negrelliho viadukt</t>
  </si>
  <si>
    <t>081500030119</t>
  </si>
  <si>
    <t>Úprava bezmotorové komunikace A2 a A26</t>
  </si>
  <si>
    <t>081789030322</t>
  </si>
  <si>
    <t>040126</t>
  </si>
  <si>
    <t>MŠ Na Pěšinách - kazetová markýza s elektrickým pohonem</t>
  </si>
  <si>
    <t>040226</t>
  </si>
  <si>
    <t>MŠ Korycanská - elektrická markýza s integrací</t>
  </si>
  <si>
    <t>040326</t>
  </si>
  <si>
    <t>040426</t>
  </si>
  <si>
    <t xml:space="preserve">MŠ Řešovská - interaktivní tabule </t>
  </si>
  <si>
    <t>040526</t>
  </si>
  <si>
    <t>ZŠ Žernosecká - interaktivní tabule</t>
  </si>
  <si>
    <t>040626</t>
  </si>
  <si>
    <t>ZŠ Glowackého - interaktivní panely (3 ks)</t>
  </si>
  <si>
    <t>040726</t>
  </si>
  <si>
    <t>ZŠ a MŠ Petra Strozziho - 2x interaktivní panel</t>
  </si>
  <si>
    <t>040826</t>
  </si>
  <si>
    <t>ZŠ Žernosecká - Amos vision info panel 2 ks</t>
  </si>
  <si>
    <t>040926</t>
  </si>
  <si>
    <t>ZŠ Na Šutce - 2x dotykový display</t>
  </si>
  <si>
    <t>041026</t>
  </si>
  <si>
    <t>ZŠ Žernosecká - SW stravné vč. výdejního terminálu</t>
  </si>
  <si>
    <t>041126</t>
  </si>
  <si>
    <t>ZŠ Glowackého - podlahový mycí stroj</t>
  </si>
  <si>
    <t>047326</t>
  </si>
  <si>
    <t>MŠ Štěpničná - přírodní zahrada (SFŽP)</t>
  </si>
  <si>
    <t>047426</t>
  </si>
  <si>
    <t>ZŠ Petra Strozziho - nákup IT tabulí</t>
  </si>
  <si>
    <t>047526</t>
  </si>
  <si>
    <t>MŠ Štěpničná - konvektomat</t>
  </si>
  <si>
    <t>047626</t>
  </si>
  <si>
    <t>ZŠ Na Šutce - pořízení salátového baru</t>
  </si>
  <si>
    <t>047726</t>
  </si>
  <si>
    <t>ZŠ Ústavní - pořízení salátového baru</t>
  </si>
  <si>
    <t>047826</t>
  </si>
  <si>
    <t>ZŠ Žernosecká - pořízení salátového baru</t>
  </si>
  <si>
    <t>049325</t>
  </si>
  <si>
    <t>ZŠ Bohumila Hrabala - Robotická učebna ZŠ BH</t>
  </si>
  <si>
    <t>082101046224</t>
  </si>
  <si>
    <t>082122046824</t>
  </si>
  <si>
    <t>ZŠ Petra Strozziho - Výstavba nového pavilonu ZŠ</t>
  </si>
  <si>
    <t>081789050122</t>
  </si>
  <si>
    <t xml:space="preserve">Odbor kancelář starosty </t>
  </si>
  <si>
    <t>080120  081789080120</t>
  </si>
  <si>
    <t>MČ/HMP</t>
  </si>
  <si>
    <t>080426</t>
  </si>
  <si>
    <t xml:space="preserve">Rekonstrukce a zateplení fasády Taussigova </t>
  </si>
  <si>
    <t>080526</t>
  </si>
  <si>
    <t>Rekonstrukce a zateplení fasády Burešova</t>
  </si>
  <si>
    <t>081789081026</t>
  </si>
  <si>
    <t>Zprac.PD-rek.fasá. a zatepl.domu Taussigova 1172/1</t>
  </si>
  <si>
    <t>081789081624</t>
  </si>
  <si>
    <t>Bínova 10 - Výměna nákladního výtahu</t>
  </si>
  <si>
    <t>082391081126</t>
  </si>
  <si>
    <t>Rekonstrukce bytových domů U Draháně</t>
  </si>
  <si>
    <t>080322</t>
  </si>
  <si>
    <t>PD - rekonstrukce kaple Bohnického hřbitova</t>
  </si>
  <si>
    <t>080626</t>
  </si>
  <si>
    <t>Klimatizace NP - DK Ďáblík</t>
  </si>
  <si>
    <t>081789050222</t>
  </si>
  <si>
    <t>Rekon. objektu a zahrady Mirovická 6 a PD</t>
  </si>
  <si>
    <t xml:space="preserve">081789080322 </t>
  </si>
  <si>
    <t>081789081424</t>
  </si>
  <si>
    <t>Mazurská 484/2-Montáž protipož.dveří - spol. prostory</t>
  </si>
  <si>
    <t>080126</t>
  </si>
  <si>
    <t>Přestavba objektu pro Fond ohrožených dětí</t>
  </si>
  <si>
    <t>Rekonstrukce objektu bez č.p./č.e.-Elsnicovo nám.</t>
  </si>
  <si>
    <t>Rekonstrukce NP pro dětskou skupinu Zenklova 27</t>
  </si>
  <si>
    <t>080226</t>
  </si>
  <si>
    <t>Projektová příprava MČ</t>
  </si>
  <si>
    <t xml:space="preserve">Rekonstrukce objektu bez č.p./č.e.Karlínské nám. </t>
  </si>
  <si>
    <t>080326</t>
  </si>
  <si>
    <t xml:space="preserve">Technické zhodnocení </t>
  </si>
  <si>
    <t>Obnova font.Prameník a plastiky Žábák-sídl.Ďáblice</t>
  </si>
  <si>
    <t xml:space="preserve">080425 </t>
  </si>
  <si>
    <t xml:space="preserve">Rekonstrukce NP pro dětskou skupinu Palmovka 6a </t>
  </si>
  <si>
    <t>080726</t>
  </si>
  <si>
    <t>Přestavba objektu FOD U Draháně 144/15</t>
  </si>
  <si>
    <t>081325</t>
  </si>
  <si>
    <t>Dětské hřiště při DS Zenklova 23</t>
  </si>
  <si>
    <t>081789080826</t>
  </si>
  <si>
    <t>Zastřešený altán - Štorchův pavilon, k. ú. Libeň</t>
  </si>
  <si>
    <t>081789080916</t>
  </si>
  <si>
    <t>PD pro dětskou skupinu Hrubého</t>
  </si>
  <si>
    <t>081789081925</t>
  </si>
  <si>
    <t>Rekon.objektů pro potřeby Fondu ohrožených dětí</t>
  </si>
  <si>
    <t>082181081025</t>
  </si>
  <si>
    <t>Rek.nebyt. prostor pro zaříz. předšk.vzděl-dět.sk.</t>
  </si>
  <si>
    <t>080926</t>
  </si>
  <si>
    <t>Kamerový digitální systém Bulovka 1462/10 a 12</t>
  </si>
  <si>
    <t>090124  001789090124</t>
  </si>
  <si>
    <t>090126  081789090124</t>
  </si>
  <si>
    <t>Obměna síťové infrastruktury</t>
  </si>
  <si>
    <t>090216</t>
  </si>
  <si>
    <t xml:space="preserve">Bezpeč. test. vnějšího a vnitřního síť. perimetru </t>
  </si>
  <si>
    <t>090325</t>
  </si>
  <si>
    <t>Strukturovaná kabeláž Archiv Čimická 61</t>
  </si>
  <si>
    <t>090326</t>
  </si>
  <si>
    <t>Přístupový systém ÚMČ P8 - komplet</t>
  </si>
  <si>
    <t>090426</t>
  </si>
  <si>
    <t>802.1X - bezpečnost sítě</t>
  </si>
  <si>
    <t>090525 081789090525</t>
  </si>
  <si>
    <t xml:space="preserve">Nákup UPS </t>
  </si>
  <si>
    <t>090526</t>
  </si>
  <si>
    <t xml:space="preserve">Logmanager </t>
  </si>
  <si>
    <t>090625</t>
  </si>
  <si>
    <t>Síťová sonda a kolektor</t>
  </si>
  <si>
    <t>091024</t>
  </si>
  <si>
    <t>Dokumentace - plány řízení a obnovy - rozšíření</t>
  </si>
  <si>
    <t>MŠ Ústavní - čipové zabezpečení vstupu do areálu MŠ</t>
  </si>
  <si>
    <t>ostatní sociální náklady zák. pojiš.</t>
  </si>
  <si>
    <t>náklady z drobného maj.</t>
  </si>
  <si>
    <t>Počet zaměstnanců</t>
  </si>
  <si>
    <t>081976046823</t>
  </si>
  <si>
    <t>ZŠ Lyčkovo nám. - realizace výstavby tělocvičny, ŠK. a ŠJ k pravému křídlu objektu školy</t>
  </si>
  <si>
    <t>082261045023</t>
  </si>
  <si>
    <t>ZŠ Hovorčovická - nástavba obj. (zkapacitnění)</t>
  </si>
  <si>
    <t>082262041224</t>
  </si>
  <si>
    <t>ZŠ P. Strozziho - zkapacitnění (přístavba)</t>
  </si>
  <si>
    <t>082318047026</t>
  </si>
  <si>
    <t>ZŠ Burešova - nástavba spojovacího krčku</t>
  </si>
  <si>
    <t>082392047226</t>
  </si>
  <si>
    <t>Rekonstr. vnitřních prostor obj. Svídnická 506/1</t>
  </si>
  <si>
    <t>;</t>
  </si>
  <si>
    <t>2023</t>
  </si>
  <si>
    <t>044726</t>
  </si>
  <si>
    <t>ZŠ Naq Šutce - venk.zastínění obj (suterén, 1.+2.p.)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</si>
</sst>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.0"/>
  </numFmts>
  <fonts count="69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family val="2"/>
      <charset val="238"/>
    </font>
    <font>
      <b/>
      <sz val="11"/>
      <name val="Arial CE"/>
      <family val="2"/>
      <charset val="238"/>
    </font>
    <font>
      <b/>
      <sz val="10"/>
      <name val="Arial CE"/>
      <charset val="238"/>
    </font>
    <font>
      <b/>
      <sz val="11"/>
      <name val="Arial CE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i/>
      <sz val="10"/>
      <name val="Arial CE"/>
      <charset val="238"/>
    </font>
    <font>
      <sz val="11"/>
      <name val="Arial CE"/>
      <charset val="238"/>
    </font>
    <font>
      <b/>
      <sz val="14"/>
      <name val="Arial CE"/>
      <family val="2"/>
      <charset val="238"/>
    </font>
    <font>
      <b/>
      <sz val="14"/>
      <name val="Arial CE"/>
      <charset val="238"/>
    </font>
    <font>
      <b/>
      <u/>
      <sz val="10"/>
      <name val="Arial CE"/>
      <charset val="238"/>
    </font>
    <font>
      <b/>
      <u/>
      <sz val="11"/>
      <name val="Arial CE"/>
      <family val="2"/>
      <charset val="238"/>
    </font>
    <font>
      <b/>
      <sz val="10"/>
      <color indexed="10"/>
      <name val="Arial CE"/>
      <family val="2"/>
      <charset val="238"/>
    </font>
    <font>
      <b/>
      <u/>
      <sz val="10"/>
      <name val="Arial CE"/>
      <family val="2"/>
      <charset val="238"/>
    </font>
    <font>
      <sz val="10"/>
      <color indexed="10"/>
      <name val="Arial CE"/>
      <family val="2"/>
      <charset val="238"/>
    </font>
    <font>
      <b/>
      <sz val="10"/>
      <color indexed="49"/>
      <name val="Arial CE"/>
      <family val="2"/>
      <charset val="238"/>
    </font>
    <font>
      <sz val="10"/>
      <color indexed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 ce"/>
      <charset val="238"/>
    </font>
    <font>
      <b/>
      <sz val="10"/>
      <color theme="1"/>
      <name val="Arial ce"/>
      <charset val="238"/>
    </font>
    <font>
      <sz val="10"/>
      <color rgb="FFFF0000"/>
      <name val="Arial CE"/>
      <family val="2"/>
      <charset val="238"/>
    </font>
    <font>
      <b/>
      <sz val="10"/>
      <color rgb="FFFF0000"/>
      <name val="Arial CE"/>
      <family val="2"/>
      <charset val="238"/>
    </font>
    <font>
      <b/>
      <sz val="12"/>
      <color rgb="FFFF0000"/>
      <name val="Arial CE"/>
      <family val="2"/>
      <charset val="238"/>
    </font>
    <font>
      <b/>
      <sz val="11"/>
      <color rgb="FFFF0000"/>
      <name val="Arial CE"/>
      <family val="2"/>
      <charset val="238"/>
    </font>
    <font>
      <b/>
      <sz val="11"/>
      <name val="Arial"/>
      <family val="2"/>
      <charset val="238"/>
    </font>
    <font>
      <i/>
      <sz val="10"/>
      <color theme="1"/>
      <name val="Arial CE"/>
      <charset val="238"/>
    </font>
    <font>
      <b/>
      <sz val="10"/>
      <color indexed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3" tint="0.39997558519241921"/>
      <name val="Arial CE"/>
      <charset val="238"/>
    </font>
    <font>
      <sz val="10"/>
      <color rgb="FF00B0F0"/>
      <name val="Arial CE"/>
      <charset val="238"/>
    </font>
    <font>
      <sz val="10"/>
      <name val="Calibri"/>
      <family val="2"/>
      <charset val="238"/>
      <scheme val="minor"/>
    </font>
    <font>
      <sz val="10"/>
      <name val="Ariel CE"/>
      <charset val="238"/>
    </font>
    <font>
      <b/>
      <sz val="10"/>
      <name val="Ariel CE"/>
      <charset val="238"/>
    </font>
    <font>
      <sz val="10"/>
      <color theme="1"/>
      <name val="Ariel CE"/>
      <charset val="238"/>
    </font>
    <font>
      <sz val="10"/>
      <color rgb="FF00B0F0"/>
      <name val="Ariel CE"/>
      <charset val="238"/>
    </font>
    <font>
      <b/>
      <sz val="10"/>
      <color theme="1"/>
      <name val="Ariel CE"/>
      <charset val="238"/>
    </font>
    <font>
      <sz val="10"/>
      <color rgb="FF000000"/>
      <name val="Arial"/>
      <family val="2"/>
      <charset val="238"/>
    </font>
    <font>
      <sz val="10"/>
      <name val="Ariel "/>
      <charset val="238"/>
    </font>
    <font>
      <b/>
      <sz val="11"/>
      <color theme="0"/>
      <name val="Arial"/>
      <family val="2"/>
      <charset val="238"/>
    </font>
    <font>
      <sz val="1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4"/>
      <name val="Arial"/>
      <family val="2"/>
      <charset val="238"/>
    </font>
    <font>
      <b/>
      <sz val="14"/>
      <color theme="0"/>
      <name val="Arial"/>
      <family val="2"/>
      <charset val="238"/>
    </font>
    <font>
      <sz val="14"/>
      <name val="Arial CE"/>
      <family val="2"/>
      <charset val="238"/>
    </font>
    <font>
      <b/>
      <sz val="11"/>
      <color rgb="FFFFFFFF"/>
      <name val="Arial"/>
      <family val="2"/>
      <charset val="238"/>
    </font>
    <font>
      <u/>
      <sz val="11"/>
      <name val="Arial"/>
      <family val="2"/>
      <charset val="238"/>
    </font>
    <font>
      <b/>
      <sz val="12"/>
      <color theme="0"/>
      <name val="Arial"/>
      <family val="2"/>
      <charset val="238"/>
    </font>
    <font>
      <sz val="20"/>
      <color theme="0"/>
      <name val="Arial"/>
      <family val="2"/>
      <charset val="238"/>
    </font>
    <font>
      <b/>
      <sz val="20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sz val="12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2"/>
      <name val="Arial"/>
      <family val="2"/>
      <charset val="238"/>
    </font>
    <font>
      <sz val="12"/>
      <name val="Ariel "/>
      <charset val="238"/>
    </font>
    <font>
      <sz val="12"/>
      <name val="Arial CE 10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7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5">
    <xf numFmtId="0" fontId="0" fillId="0" borderId="0"/>
    <xf numFmtId="0" fontId="1" fillId="0" borderId="0"/>
    <xf numFmtId="0" fontId="2" fillId="0" borderId="0"/>
    <xf numFmtId="44" fontId="1" fillId="0" borderId="0" applyFont="0" applyFill="0" applyBorder="0" applyAlignment="0" applyProtection="0"/>
    <xf numFmtId="0" fontId="21" fillId="0" borderId="0"/>
    <xf numFmtId="0" fontId="1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37" fillId="0" borderId="0"/>
    <xf numFmtId="0" fontId="21" fillId="0" borderId="0"/>
    <xf numFmtId="0" fontId="2" fillId="0" borderId="0"/>
  </cellStyleXfs>
  <cellXfs count="923">
    <xf numFmtId="0" fontId="0" fillId="0" borderId="0" xfId="0"/>
    <xf numFmtId="0" fontId="21" fillId="2" borderId="0" xfId="10" applyFill="1"/>
    <xf numFmtId="0" fontId="1" fillId="2" borderId="0" xfId="5" applyFill="1"/>
    <xf numFmtId="0" fontId="4" fillId="2" borderId="0" xfId="10" applyFont="1" applyFill="1"/>
    <xf numFmtId="0" fontId="22" fillId="2" borderId="0" xfId="5" applyFont="1" applyFill="1"/>
    <xf numFmtId="3" fontId="22" fillId="2" borderId="0" xfId="5" applyNumberFormat="1" applyFont="1" applyFill="1"/>
    <xf numFmtId="4" fontId="22" fillId="2" borderId="0" xfId="5" applyNumberFormat="1" applyFont="1" applyFill="1"/>
    <xf numFmtId="0" fontId="21" fillId="2" borderId="0" xfId="13" applyFill="1"/>
    <xf numFmtId="0" fontId="4" fillId="2" borderId="0" xfId="13" applyFont="1" applyFill="1"/>
    <xf numFmtId="3" fontId="21" fillId="2" borderId="0" xfId="13" applyNumberFormat="1" applyFill="1"/>
    <xf numFmtId="0" fontId="1" fillId="2" borderId="0" xfId="13" applyFont="1" applyFill="1"/>
    <xf numFmtId="0" fontId="2" fillId="2" borderId="0" xfId="7" applyFill="1"/>
    <xf numFmtId="3" fontId="1" fillId="2" borderId="0" xfId="5" applyNumberFormat="1" applyFill="1"/>
    <xf numFmtId="164" fontId="1" fillId="2" borderId="0" xfId="5" applyNumberFormat="1" applyFill="1"/>
    <xf numFmtId="4" fontId="1" fillId="2" borderId="0" xfId="5" applyNumberFormat="1" applyFill="1"/>
    <xf numFmtId="0" fontId="24" fillId="2" borderId="0" xfId="5" applyFont="1" applyFill="1"/>
    <xf numFmtId="3" fontId="24" fillId="2" borderId="0" xfId="5" applyNumberFormat="1" applyFont="1" applyFill="1"/>
    <xf numFmtId="4" fontId="24" fillId="2" borderId="0" xfId="5" applyNumberFormat="1" applyFont="1" applyFill="1"/>
    <xf numFmtId="0" fontId="36" fillId="2" borderId="0" xfId="0" applyFont="1" applyFill="1"/>
    <xf numFmtId="0" fontId="0" fillId="2" borderId="0" xfId="0" applyFill="1"/>
    <xf numFmtId="164" fontId="0" fillId="2" borderId="0" xfId="0" applyNumberFormat="1" applyFill="1"/>
    <xf numFmtId="0" fontId="2" fillId="0" borderId="0" xfId="14"/>
    <xf numFmtId="0" fontId="3" fillId="0" borderId="0" xfId="14" applyFont="1"/>
    <xf numFmtId="0" fontId="1" fillId="0" borderId="0" xfId="5"/>
    <xf numFmtId="0" fontId="2" fillId="0" borderId="0" xfId="0" applyFont="1"/>
    <xf numFmtId="3" fontId="0" fillId="2" borderId="0" xfId="0" applyNumberFormat="1" applyFill="1"/>
    <xf numFmtId="164" fontId="36" fillId="2" borderId="0" xfId="0" applyNumberFormat="1" applyFont="1" applyFill="1"/>
    <xf numFmtId="0" fontId="21" fillId="0" borderId="0" xfId="10"/>
    <xf numFmtId="0" fontId="21" fillId="0" borderId="0" xfId="13"/>
    <xf numFmtId="0" fontId="13" fillId="0" borderId="0" xfId="13" applyFont="1"/>
    <xf numFmtId="0" fontId="6" fillId="0" borderId="39" xfId="13" applyFont="1" applyBorder="1"/>
    <xf numFmtId="0" fontId="21" fillId="0" borderId="33" xfId="13" applyBorder="1"/>
    <xf numFmtId="0" fontId="6" fillId="0" borderId="33" xfId="13" applyFont="1" applyBorder="1"/>
    <xf numFmtId="0" fontId="22" fillId="0" borderId="19" xfId="13" applyFont="1" applyBorder="1" applyAlignment="1">
      <alignment horizontal="center"/>
    </xf>
    <xf numFmtId="0" fontId="22" fillId="0" borderId="51" xfId="13" applyFont="1" applyBorder="1" applyAlignment="1">
      <alignment horizontal="center"/>
    </xf>
    <xf numFmtId="0" fontId="22" fillId="0" borderId="9" xfId="13" applyFont="1" applyBorder="1" applyAlignment="1">
      <alignment horizontal="center"/>
    </xf>
    <xf numFmtId="0" fontId="22" fillId="0" borderId="22" xfId="13" applyFont="1" applyBorder="1" applyAlignment="1">
      <alignment horizontal="center"/>
    </xf>
    <xf numFmtId="0" fontId="22" fillId="0" borderId="20" xfId="13" applyFont="1" applyBorder="1" applyAlignment="1">
      <alignment horizontal="center"/>
    </xf>
    <xf numFmtId="0" fontId="22" fillId="0" borderId="50" xfId="13" applyFont="1" applyBorder="1" applyAlignment="1">
      <alignment horizontal="center"/>
    </xf>
    <xf numFmtId="14" fontId="2" fillId="0" borderId="9" xfId="13" applyNumberFormat="1" applyFont="1" applyBorder="1" applyAlignment="1">
      <alignment horizontal="center"/>
    </xf>
    <xf numFmtId="0" fontId="22" fillId="0" borderId="0" xfId="13" applyFont="1" applyAlignment="1">
      <alignment horizontal="center"/>
    </xf>
    <xf numFmtId="14" fontId="22" fillId="0" borderId="9" xfId="13" applyNumberFormat="1" applyFont="1" applyBorder="1" applyAlignment="1">
      <alignment horizontal="center"/>
    </xf>
    <xf numFmtId="0" fontId="22" fillId="0" borderId="18" xfId="13" applyFont="1" applyBorder="1" applyAlignment="1">
      <alignment horizontal="center"/>
    </xf>
    <xf numFmtId="0" fontId="22" fillId="0" borderId="12" xfId="13" applyFont="1" applyBorder="1" applyAlignment="1">
      <alignment horizontal="center"/>
    </xf>
    <xf numFmtId="14" fontId="2" fillId="0" borderId="12" xfId="13" applyNumberFormat="1" applyFont="1" applyBorder="1" applyAlignment="1">
      <alignment horizontal="center"/>
    </xf>
    <xf numFmtId="0" fontId="21" fillId="0" borderId="9" xfId="13" applyBorder="1" applyAlignment="1">
      <alignment horizontal="center"/>
    </xf>
    <xf numFmtId="0" fontId="21" fillId="0" borderId="46" xfId="13" applyBorder="1" applyAlignment="1">
      <alignment horizontal="center"/>
    </xf>
    <xf numFmtId="4" fontId="21" fillId="0" borderId="21" xfId="13" applyNumberFormat="1" applyBorder="1"/>
    <xf numFmtId="4" fontId="21" fillId="0" borderId="52" xfId="13" applyNumberFormat="1" applyBorder="1"/>
    <xf numFmtId="4" fontId="21" fillId="0" borderId="25" xfId="13" applyNumberFormat="1" applyBorder="1"/>
    <xf numFmtId="0" fontId="21" fillId="0" borderId="38" xfId="10" applyBorder="1"/>
    <xf numFmtId="0" fontId="6" fillId="0" borderId="39" xfId="10" applyFont="1" applyBorder="1" applyAlignment="1">
      <alignment horizontal="left"/>
    </xf>
    <xf numFmtId="0" fontId="21" fillId="0" borderId="19" xfId="10" applyBorder="1"/>
    <xf numFmtId="0" fontId="4" fillId="0" borderId="20" xfId="10" applyFont="1" applyBorder="1" applyAlignment="1">
      <alignment horizontal="center"/>
    </xf>
    <xf numFmtId="0" fontId="4" fillId="0" borderId="9" xfId="10" applyFont="1" applyBorder="1" applyAlignment="1">
      <alignment horizontal="center"/>
    </xf>
    <xf numFmtId="0" fontId="21" fillId="0" borderId="50" xfId="10" applyBorder="1" applyAlignment="1">
      <alignment horizontal="center"/>
    </xf>
    <xf numFmtId="0" fontId="21" fillId="0" borderId="19" xfId="10" applyBorder="1" applyAlignment="1">
      <alignment horizontal="center"/>
    </xf>
    <xf numFmtId="0" fontId="21" fillId="0" borderId="9" xfId="10" applyBorder="1"/>
    <xf numFmtId="0" fontId="4" fillId="0" borderId="46" xfId="10" applyFont="1" applyBorder="1" applyAlignment="1">
      <alignment horizontal="center"/>
    </xf>
    <xf numFmtId="0" fontId="4" fillId="0" borderId="25" xfId="10" applyFont="1" applyBorder="1"/>
    <xf numFmtId="0" fontId="21" fillId="0" borderId="52" xfId="10" applyBorder="1"/>
    <xf numFmtId="0" fontId="21" fillId="0" borderId="21" xfId="10" applyBorder="1"/>
    <xf numFmtId="4" fontId="21" fillId="0" borderId="21" xfId="10" applyNumberFormat="1" applyBorder="1"/>
    <xf numFmtId="164" fontId="4" fillId="0" borderId="6" xfId="10" applyNumberFormat="1" applyFont="1" applyBorder="1"/>
    <xf numFmtId="3" fontId="4" fillId="0" borderId="5" xfId="10" applyNumberFormat="1" applyFont="1" applyBorder="1"/>
    <xf numFmtId="3" fontId="27" fillId="0" borderId="6" xfId="10" applyNumberFormat="1" applyFont="1" applyBorder="1"/>
    <xf numFmtId="3" fontId="29" fillId="0" borderId="44" xfId="10" applyNumberFormat="1" applyFont="1" applyBorder="1"/>
    <xf numFmtId="164" fontId="29" fillId="0" borderId="6" xfId="10" applyNumberFormat="1" applyFont="1" applyBorder="1"/>
    <xf numFmtId="3" fontId="29" fillId="0" borderId="5" xfId="10" applyNumberFormat="1" applyFont="1" applyBorder="1"/>
    <xf numFmtId="164" fontId="1" fillId="0" borderId="6" xfId="10" applyNumberFormat="1" applyFont="1" applyBorder="1"/>
    <xf numFmtId="3" fontId="16" fillId="0" borderId="55" xfId="10" applyNumberFormat="1" applyFont="1" applyBorder="1"/>
    <xf numFmtId="0" fontId="16" fillId="0" borderId="16" xfId="10" applyFont="1" applyBorder="1"/>
    <xf numFmtId="3" fontId="16" fillId="0" borderId="27" xfId="10" applyNumberFormat="1" applyFont="1" applyBorder="1"/>
    <xf numFmtId="0" fontId="21" fillId="0" borderId="16" xfId="10" applyBorder="1"/>
    <xf numFmtId="0" fontId="6" fillId="0" borderId="62" xfId="13" applyFont="1" applyBorder="1"/>
    <xf numFmtId="14" fontId="22" fillId="0" borderId="12" xfId="13" applyNumberFormat="1" applyFont="1" applyBorder="1" applyAlignment="1">
      <alignment horizontal="center"/>
    </xf>
    <xf numFmtId="0" fontId="1" fillId="0" borderId="0" xfId="13" applyFont="1"/>
    <xf numFmtId="0" fontId="4" fillId="0" borderId="0" xfId="13" applyFont="1"/>
    <xf numFmtId="0" fontId="21" fillId="0" borderId="32" xfId="10" applyBorder="1"/>
    <xf numFmtId="0" fontId="8" fillId="0" borderId="19" xfId="10" applyFont="1" applyBorder="1" applyAlignment="1">
      <alignment horizontal="center"/>
    </xf>
    <xf numFmtId="0" fontId="21" fillId="0" borderId="37" xfId="10" applyBorder="1" applyAlignment="1">
      <alignment horizontal="center"/>
    </xf>
    <xf numFmtId="0" fontId="17" fillId="0" borderId="49" xfId="10" applyFont="1" applyBorder="1"/>
    <xf numFmtId="0" fontId="5" fillId="0" borderId="44" xfId="10" applyFont="1" applyBorder="1"/>
    <xf numFmtId="0" fontId="19" fillId="0" borderId="55" xfId="10" applyFont="1" applyBorder="1"/>
    <xf numFmtId="0" fontId="21" fillId="0" borderId="10" xfId="13" applyBorder="1" applyAlignment="1">
      <alignment horizontal="center"/>
    </xf>
    <xf numFmtId="0" fontId="21" fillId="0" borderId="29" xfId="13" applyBorder="1"/>
    <xf numFmtId="49" fontId="22" fillId="0" borderId="36" xfId="13" applyNumberFormat="1" applyFont="1" applyBorder="1" applyAlignment="1">
      <alignment horizontal="center"/>
    </xf>
    <xf numFmtId="0" fontId="22" fillId="0" borderId="36" xfId="13" applyFont="1" applyBorder="1" applyAlignment="1">
      <alignment horizontal="center"/>
    </xf>
    <xf numFmtId="0" fontId="22" fillId="0" borderId="30" xfId="13" applyFont="1" applyBorder="1" applyAlignment="1">
      <alignment horizontal="center"/>
    </xf>
    <xf numFmtId="0" fontId="6" fillId="0" borderId="38" xfId="13" applyFont="1" applyBorder="1"/>
    <xf numFmtId="0" fontId="22" fillId="0" borderId="46" xfId="13" applyFont="1" applyBorder="1" applyAlignment="1">
      <alignment horizontal="center"/>
    </xf>
    <xf numFmtId="0" fontId="21" fillId="0" borderId="14" xfId="13" applyBorder="1" applyAlignment="1">
      <alignment horizontal="center"/>
    </xf>
    <xf numFmtId="0" fontId="6" fillId="0" borderId="0" xfId="1" applyFont="1" applyAlignment="1">
      <alignment horizontal="right"/>
    </xf>
    <xf numFmtId="0" fontId="2" fillId="0" borderId="0" xfId="1" applyFont="1"/>
    <xf numFmtId="0" fontId="39" fillId="0" borderId="0" xfId="0" applyFont="1" applyAlignment="1">
      <alignment horizontal="right"/>
    </xf>
    <xf numFmtId="0" fontId="1" fillId="0" borderId="3" xfId="1" applyBorder="1"/>
    <xf numFmtId="0" fontId="1" fillId="0" borderId="4" xfId="1" applyBorder="1"/>
    <xf numFmtId="0" fontId="39" fillId="0" borderId="0" xfId="0" applyFont="1"/>
    <xf numFmtId="0" fontId="6" fillId="0" borderId="4" xfId="1" applyFont="1" applyBorder="1"/>
    <xf numFmtId="0" fontId="6" fillId="0" borderId="35" xfId="1" applyFont="1" applyBorder="1"/>
    <xf numFmtId="0" fontId="6" fillId="0" borderId="3" xfId="1" applyFont="1" applyBorder="1"/>
    <xf numFmtId="0" fontId="1" fillId="0" borderId="7" xfId="1" applyBorder="1"/>
    <xf numFmtId="0" fontId="6" fillId="0" borderId="31" xfId="1" applyFont="1" applyBorder="1"/>
    <xf numFmtId="0" fontId="6" fillId="0" borderId="11" xfId="1" applyFont="1" applyBorder="1"/>
    <xf numFmtId="0" fontId="1" fillId="0" borderId="4" xfId="1" applyBorder="1" applyAlignment="1">
      <alignment horizontal="left"/>
    </xf>
    <xf numFmtId="0" fontId="2" fillId="0" borderId="4" xfId="0" applyFont="1" applyBorder="1"/>
    <xf numFmtId="0" fontId="39" fillId="0" borderId="0" xfId="9" applyFont="1"/>
    <xf numFmtId="0" fontId="3" fillId="0" borderId="2" xfId="0" applyFont="1" applyBorder="1"/>
    <xf numFmtId="0" fontId="2" fillId="0" borderId="0" xfId="1" applyFont="1" applyAlignment="1">
      <alignment horizontal="right"/>
    </xf>
    <xf numFmtId="0" fontId="22" fillId="0" borderId="3" xfId="0" applyFont="1" applyBorder="1"/>
    <xf numFmtId="0" fontId="42" fillId="0" borderId="0" xfId="0" applyFont="1"/>
    <xf numFmtId="0" fontId="22" fillId="0" borderId="0" xfId="5" applyFont="1"/>
    <xf numFmtId="3" fontId="22" fillId="0" borderId="0" xfId="5" applyNumberFormat="1" applyFont="1"/>
    <xf numFmtId="4" fontId="22" fillId="0" borderId="0" xfId="5" applyNumberFormat="1" applyFont="1"/>
    <xf numFmtId="4" fontId="23" fillId="0" borderId="0" xfId="5" applyNumberFormat="1" applyFont="1"/>
    <xf numFmtId="4" fontId="1" fillId="0" borderId="0" xfId="5" applyNumberFormat="1"/>
    <xf numFmtId="0" fontId="21" fillId="0" borderId="0" xfId="9"/>
    <xf numFmtId="0" fontId="21" fillId="2" borderId="0" xfId="9" applyFill="1"/>
    <xf numFmtId="0" fontId="44" fillId="0" borderId="35" xfId="0" applyFont="1" applyBorder="1"/>
    <xf numFmtId="0" fontId="44" fillId="0" borderId="3" xfId="0" applyFont="1" applyBorder="1"/>
    <xf numFmtId="0" fontId="43" fillId="0" borderId="4" xfId="0" applyFont="1" applyBorder="1"/>
    <xf numFmtId="3" fontId="45" fillId="0" borderId="41" xfId="0" applyNumberFormat="1" applyFont="1" applyBorder="1" applyAlignment="1">
      <alignment horizontal="right"/>
    </xf>
    <xf numFmtId="4" fontId="43" fillId="0" borderId="4" xfId="0" applyNumberFormat="1" applyFont="1" applyBorder="1" applyAlignment="1">
      <alignment horizontal="right"/>
    </xf>
    <xf numFmtId="4" fontId="43" fillId="0" borderId="41" xfId="0" applyNumberFormat="1" applyFont="1" applyBorder="1" applyAlignment="1">
      <alignment horizontal="right"/>
    </xf>
    <xf numFmtId="3" fontId="43" fillId="0" borderId="41" xfId="0" applyNumberFormat="1" applyFont="1" applyBorder="1" applyAlignment="1">
      <alignment horizontal="right"/>
    </xf>
    <xf numFmtId="164" fontId="43" fillId="0" borderId="41" xfId="0" applyNumberFormat="1" applyFont="1" applyBorder="1" applyAlignment="1">
      <alignment horizontal="right"/>
    </xf>
    <xf numFmtId="0" fontId="46" fillId="0" borderId="31" xfId="0" applyFont="1" applyBorder="1" applyAlignment="1">
      <alignment horizontal="right"/>
    </xf>
    <xf numFmtId="0" fontId="46" fillId="0" borderId="34" xfId="0" applyFont="1" applyBorder="1" applyAlignment="1">
      <alignment horizontal="right"/>
    </xf>
    <xf numFmtId="3" fontId="44" fillId="0" borderId="11" xfId="0" applyNumberFormat="1" applyFont="1" applyBorder="1" applyAlignment="1">
      <alignment horizontal="right"/>
    </xf>
    <xf numFmtId="164" fontId="44" fillId="0" borderId="11" xfId="0" applyNumberFormat="1" applyFont="1" applyBorder="1" applyAlignment="1">
      <alignment horizontal="right"/>
    </xf>
    <xf numFmtId="4" fontId="44" fillId="0" borderId="11" xfId="0" applyNumberFormat="1" applyFont="1" applyBorder="1" applyAlignment="1">
      <alignment horizontal="right"/>
    </xf>
    <xf numFmtId="4" fontId="44" fillId="0" borderId="30" xfId="0" applyNumberFormat="1" applyFont="1" applyBorder="1" applyAlignment="1">
      <alignment horizontal="right"/>
    </xf>
    <xf numFmtId="0" fontId="45" fillId="0" borderId="42" xfId="0" applyFont="1" applyBorder="1"/>
    <xf numFmtId="164" fontId="43" fillId="0" borderId="40" xfId="0" applyNumberFormat="1" applyFont="1" applyBorder="1" applyAlignment="1">
      <alignment horizontal="right"/>
    </xf>
    <xf numFmtId="3" fontId="43" fillId="0" borderId="40" xfId="0" applyNumberFormat="1" applyFont="1" applyBorder="1" applyAlignment="1">
      <alignment horizontal="right"/>
    </xf>
    <xf numFmtId="4" fontId="43" fillId="0" borderId="3" xfId="0" applyNumberFormat="1" applyFont="1" applyBorder="1" applyAlignment="1">
      <alignment horizontal="right"/>
    </xf>
    <xf numFmtId="4" fontId="43" fillId="0" borderId="40" xfId="0" applyNumberFormat="1" applyFont="1" applyBorder="1" applyAlignment="1">
      <alignment horizontal="right"/>
    </xf>
    <xf numFmtId="0" fontId="45" fillId="0" borderId="48" xfId="0" applyFont="1" applyBorder="1"/>
    <xf numFmtId="164" fontId="43" fillId="0" borderId="45" xfId="0" applyNumberFormat="1" applyFont="1" applyBorder="1" applyAlignment="1">
      <alignment horizontal="right"/>
    </xf>
    <xf numFmtId="3" fontId="43" fillId="0" borderId="45" xfId="0" applyNumberFormat="1" applyFont="1" applyBorder="1" applyAlignment="1">
      <alignment horizontal="right"/>
    </xf>
    <xf numFmtId="4" fontId="43" fillId="0" borderId="7" xfId="0" applyNumberFormat="1" applyFont="1" applyBorder="1" applyAlignment="1">
      <alignment horizontal="right"/>
    </xf>
    <xf numFmtId="4" fontId="43" fillId="0" borderId="45" xfId="0" applyNumberFormat="1" applyFont="1" applyBorder="1" applyAlignment="1">
      <alignment horizontal="right"/>
    </xf>
    <xf numFmtId="0" fontId="45" fillId="0" borderId="4" xfId="0" applyFont="1" applyBorder="1"/>
    <xf numFmtId="0" fontId="44" fillId="0" borderId="31" xfId="0" applyFont="1" applyBorder="1"/>
    <xf numFmtId="3" fontId="46" fillId="0" borderId="34" xfId="0" applyNumberFormat="1" applyFont="1" applyBorder="1" applyAlignment="1">
      <alignment horizontal="center"/>
    </xf>
    <xf numFmtId="0" fontId="44" fillId="0" borderId="11" xfId="0" applyFont="1" applyBorder="1"/>
    <xf numFmtId="0" fontId="45" fillId="0" borderId="3" xfId="0" applyFont="1" applyBorder="1"/>
    <xf numFmtId="0" fontId="43" fillId="0" borderId="7" xfId="0" applyFont="1" applyBorder="1"/>
    <xf numFmtId="3" fontId="45" fillId="0" borderId="45" xfId="0" applyNumberFormat="1" applyFont="1" applyBorder="1" applyAlignment="1">
      <alignment horizontal="right"/>
    </xf>
    <xf numFmtId="0" fontId="44" fillId="0" borderId="2" xfId="0" applyFont="1" applyBorder="1"/>
    <xf numFmtId="3" fontId="44" fillId="0" borderId="2" xfId="0" applyNumberFormat="1" applyFont="1" applyBorder="1" applyAlignment="1">
      <alignment horizontal="right"/>
    </xf>
    <xf numFmtId="164" fontId="44" fillId="0" borderId="2" xfId="0" applyNumberFormat="1" applyFont="1" applyBorder="1" applyAlignment="1">
      <alignment horizontal="right"/>
    </xf>
    <xf numFmtId="4" fontId="43" fillId="0" borderId="2" xfId="0" applyNumberFormat="1" applyFont="1" applyBorder="1" applyAlignment="1">
      <alignment horizontal="right"/>
    </xf>
    <xf numFmtId="4" fontId="44" fillId="0" borderId="2" xfId="0" applyNumberFormat="1" applyFont="1" applyBorder="1" applyAlignment="1">
      <alignment horizontal="right"/>
    </xf>
    <xf numFmtId="4" fontId="44" fillId="0" borderId="29" xfId="0" applyNumberFormat="1" applyFont="1" applyBorder="1" applyAlignment="1">
      <alignment horizontal="right"/>
    </xf>
    <xf numFmtId="3" fontId="44" fillId="0" borderId="29" xfId="0" applyNumberFormat="1" applyFont="1" applyBorder="1" applyAlignment="1">
      <alignment horizontal="right"/>
    </xf>
    <xf numFmtId="164" fontId="44" fillId="0" borderId="29" xfId="0" applyNumberFormat="1" applyFont="1" applyBorder="1" applyAlignment="1">
      <alignment horizontal="right"/>
    </xf>
    <xf numFmtId="0" fontId="45" fillId="2" borderId="0" xfId="9" applyFont="1" applyFill="1"/>
    <xf numFmtId="164" fontId="45" fillId="2" borderId="0" xfId="9" applyNumberFormat="1" applyFont="1" applyFill="1"/>
    <xf numFmtId="0" fontId="44" fillId="2" borderId="0" xfId="1" applyFont="1" applyFill="1" applyAlignment="1">
      <alignment horizontal="center"/>
    </xf>
    <xf numFmtId="164" fontId="44" fillId="2" borderId="0" xfId="1" applyNumberFormat="1" applyFont="1" applyFill="1" applyAlignment="1">
      <alignment horizontal="center"/>
    </xf>
    <xf numFmtId="0" fontId="45" fillId="2" borderId="0" xfId="0" applyFont="1" applyFill="1" applyAlignment="1">
      <alignment horizontal="right"/>
    </xf>
    <xf numFmtId="164" fontId="46" fillId="0" borderId="34" xfId="0" applyNumberFormat="1" applyFont="1" applyBorder="1" applyAlignment="1">
      <alignment horizontal="right"/>
    </xf>
    <xf numFmtId="3" fontId="45" fillId="0" borderId="31" xfId="0" applyNumberFormat="1" applyFont="1" applyBorder="1" applyAlignment="1">
      <alignment horizontal="right"/>
    </xf>
    <xf numFmtId="0" fontId="22" fillId="0" borderId="2" xfId="0" applyFont="1" applyBorder="1" applyAlignment="1">
      <alignment horizontal="center" vertical="center"/>
    </xf>
    <xf numFmtId="0" fontId="2" fillId="0" borderId="31" xfId="5" applyFont="1" applyBorder="1" applyAlignment="1">
      <alignment horizontal="center" vertical="center" wrapText="1"/>
    </xf>
    <xf numFmtId="0" fontId="36" fillId="0" borderId="0" xfId="0" applyFont="1"/>
    <xf numFmtId="3" fontId="38" fillId="0" borderId="55" xfId="13" applyNumberFormat="1" applyFont="1" applyBorder="1"/>
    <xf numFmtId="164" fontId="38" fillId="0" borderId="16" xfId="13" applyNumberFormat="1" applyFont="1" applyBorder="1"/>
    <xf numFmtId="3" fontId="38" fillId="0" borderId="61" xfId="13" applyNumberFormat="1" applyFont="1" applyBorder="1"/>
    <xf numFmtId="3" fontId="38" fillId="0" borderId="16" xfId="13" applyNumberFormat="1" applyFont="1" applyBorder="1"/>
    <xf numFmtId="164" fontId="38" fillId="0" borderId="28" xfId="13" applyNumberFormat="1" applyFont="1" applyBorder="1"/>
    <xf numFmtId="0" fontId="6" fillId="0" borderId="0" xfId="13" applyFont="1"/>
    <xf numFmtId="0" fontId="15" fillId="0" borderId="44" xfId="10" applyFont="1" applyBorder="1"/>
    <xf numFmtId="0" fontId="17" fillId="0" borderId="44" xfId="10" applyFont="1" applyBorder="1"/>
    <xf numFmtId="0" fontId="4" fillId="0" borderId="44" xfId="10" applyFont="1" applyBorder="1"/>
    <xf numFmtId="0" fontId="9" fillId="0" borderId="44" xfId="10" applyFont="1" applyBorder="1"/>
    <xf numFmtId="0" fontId="14" fillId="0" borderId="44" xfId="10" applyFont="1" applyBorder="1"/>
    <xf numFmtId="0" fontId="4" fillId="0" borderId="44" xfId="10" applyFont="1" applyBorder="1" applyAlignment="1">
      <alignment horizontal="left"/>
    </xf>
    <xf numFmtId="0" fontId="19" fillId="0" borderId="44" xfId="10" applyFont="1" applyBorder="1"/>
    <xf numFmtId="0" fontId="14" fillId="0" borderId="4" xfId="10" applyFont="1" applyBorder="1"/>
    <xf numFmtId="0" fontId="1" fillId="0" borderId="4" xfId="10" applyFont="1" applyBorder="1"/>
    <xf numFmtId="0" fontId="6" fillId="0" borderId="29" xfId="10" applyFont="1" applyBorder="1" applyAlignment="1">
      <alignment horizontal="left"/>
    </xf>
    <xf numFmtId="49" fontId="4" fillId="0" borderId="10" xfId="10" applyNumberFormat="1" applyFont="1" applyBorder="1" applyAlignment="1">
      <alignment horizontal="center"/>
    </xf>
    <xf numFmtId="0" fontId="4" fillId="0" borderId="10" xfId="10" applyFont="1" applyBorder="1" applyAlignment="1">
      <alignment horizontal="center"/>
    </xf>
    <xf numFmtId="4" fontId="21" fillId="0" borderId="26" xfId="10" applyNumberFormat="1" applyBorder="1"/>
    <xf numFmtId="164" fontId="29" fillId="0" borderId="17" xfId="10" applyNumberFormat="1" applyFont="1" applyBorder="1"/>
    <xf numFmtId="164" fontId="1" fillId="0" borderId="17" xfId="10" applyNumberFormat="1" applyFont="1" applyBorder="1"/>
    <xf numFmtId="164" fontId="1" fillId="0" borderId="28" xfId="10" applyNumberFormat="1" applyFont="1" applyBorder="1"/>
    <xf numFmtId="164" fontId="22" fillId="0" borderId="0" xfId="5" applyNumberFormat="1" applyFont="1"/>
    <xf numFmtId="164" fontId="24" fillId="0" borderId="0" xfId="5" applyNumberFormat="1" applyFont="1"/>
    <xf numFmtId="0" fontId="2" fillId="0" borderId="0" xfId="14" applyAlignment="1">
      <alignment horizontal="left" indent="1"/>
    </xf>
    <xf numFmtId="3" fontId="2" fillId="0" borderId="0" xfId="14" applyNumberFormat="1" applyAlignment="1">
      <alignment horizontal="right" indent="1"/>
    </xf>
    <xf numFmtId="164" fontId="2" fillId="0" borderId="0" xfId="14" applyNumberFormat="1" applyAlignment="1">
      <alignment horizontal="right" indent="1"/>
    </xf>
    <xf numFmtId="4" fontId="2" fillId="0" borderId="0" xfId="14" applyNumberFormat="1" applyAlignment="1">
      <alignment horizontal="right" indent="1"/>
    </xf>
    <xf numFmtId="0" fontId="2" fillId="0" borderId="0" xfId="7"/>
    <xf numFmtId="0" fontId="2" fillId="0" borderId="32" xfId="7" applyBorder="1" applyAlignment="1">
      <alignment horizontal="center" vertical="center" wrapText="1"/>
    </xf>
    <xf numFmtId="0" fontId="2" fillId="0" borderId="31" xfId="7" applyBorder="1" applyAlignment="1">
      <alignment horizontal="center" vertical="center" wrapText="1"/>
    </xf>
    <xf numFmtId="0" fontId="2" fillId="0" borderId="34" xfId="7" applyBorder="1" applyAlignment="1">
      <alignment horizontal="center" vertical="center" wrapText="1"/>
    </xf>
    <xf numFmtId="0" fontId="3" fillId="0" borderId="38" xfId="14" applyFont="1" applyBorder="1" applyAlignment="1">
      <alignment horizontal="left" indent="1"/>
    </xf>
    <xf numFmtId="3" fontId="3" fillId="0" borderId="2" xfId="14" applyNumberFormat="1" applyFont="1" applyBorder="1" applyAlignment="1">
      <alignment horizontal="right" indent="1"/>
    </xf>
    <xf numFmtId="164" fontId="3" fillId="0" borderId="2" xfId="14" applyNumberFormat="1" applyFont="1" applyBorder="1" applyAlignment="1">
      <alignment horizontal="right" indent="1"/>
    </xf>
    <xf numFmtId="4" fontId="3" fillId="0" borderId="2" xfId="14" applyNumberFormat="1" applyFont="1" applyBorder="1" applyAlignment="1">
      <alignment horizontal="right" indent="1"/>
    </xf>
    <xf numFmtId="0" fontId="2" fillId="0" borderId="55" xfId="14" applyBorder="1" applyAlignment="1">
      <alignment horizontal="left" wrapText="1" indent="1"/>
    </xf>
    <xf numFmtId="3" fontId="2" fillId="0" borderId="48" xfId="14" applyNumberFormat="1" applyBorder="1" applyAlignment="1">
      <alignment horizontal="right" indent="1"/>
    </xf>
    <xf numFmtId="164" fontId="2" fillId="0" borderId="48" xfId="14" applyNumberFormat="1" applyBorder="1" applyAlignment="1">
      <alignment horizontal="right" indent="1"/>
    </xf>
    <xf numFmtId="4" fontId="2" fillId="0" borderId="48" xfId="14" applyNumberFormat="1" applyBorder="1" applyAlignment="1">
      <alignment horizontal="right" indent="1"/>
    </xf>
    <xf numFmtId="0" fontId="2" fillId="0" borderId="44" xfId="14" applyBorder="1" applyAlignment="1">
      <alignment horizontal="left" wrapText="1" indent="1"/>
    </xf>
    <xf numFmtId="3" fontId="2" fillId="0" borderId="4" xfId="14" applyNumberFormat="1" applyBorder="1" applyAlignment="1">
      <alignment horizontal="right" indent="1"/>
    </xf>
    <xf numFmtId="164" fontId="2" fillId="0" borderId="4" xfId="14" applyNumberFormat="1" applyBorder="1" applyAlignment="1">
      <alignment horizontal="right" indent="1"/>
    </xf>
    <xf numFmtId="4" fontId="2" fillId="0" borderId="4" xfId="14" applyNumberFormat="1" applyBorder="1" applyAlignment="1">
      <alignment horizontal="right" indent="1"/>
    </xf>
    <xf numFmtId="0" fontId="2" fillId="0" borderId="44" xfId="14" applyBorder="1" applyAlignment="1">
      <alignment horizontal="left" indent="1"/>
    </xf>
    <xf numFmtId="0" fontId="2" fillId="0" borderId="57" xfId="14" applyBorder="1" applyAlignment="1">
      <alignment horizontal="left" indent="1"/>
    </xf>
    <xf numFmtId="3" fontId="2" fillId="0" borderId="3" xfId="14" applyNumberFormat="1" applyBorder="1" applyAlignment="1">
      <alignment horizontal="right" indent="1"/>
    </xf>
    <xf numFmtId="164" fontId="2" fillId="0" borderId="3" xfId="14" applyNumberFormat="1" applyBorder="1" applyAlignment="1">
      <alignment horizontal="right" indent="1"/>
    </xf>
    <xf numFmtId="0" fontId="2" fillId="0" borderId="58" xfId="14" applyBorder="1" applyAlignment="1">
      <alignment horizontal="left" wrapText="1" indent="1"/>
    </xf>
    <xf numFmtId="3" fontId="2" fillId="0" borderId="7" xfId="14" applyNumberFormat="1" applyBorder="1" applyAlignment="1">
      <alignment horizontal="right" indent="1"/>
    </xf>
    <xf numFmtId="164" fontId="2" fillId="0" borderId="7" xfId="14" applyNumberFormat="1" applyBorder="1" applyAlignment="1">
      <alignment horizontal="right" indent="1"/>
    </xf>
    <xf numFmtId="0" fontId="3" fillId="0" borderId="38" xfId="14" applyFont="1" applyBorder="1" applyAlignment="1">
      <alignment horizontal="left" wrapText="1" indent="1"/>
    </xf>
    <xf numFmtId="0" fontId="2" fillId="0" borderId="37" xfId="14" applyBorder="1" applyAlignment="1">
      <alignment horizontal="left" indent="1"/>
    </xf>
    <xf numFmtId="3" fontId="2" fillId="0" borderId="11" xfId="14" applyNumberFormat="1" applyBorder="1" applyAlignment="1">
      <alignment horizontal="right" indent="1"/>
    </xf>
    <xf numFmtId="164" fontId="2" fillId="0" borderId="11" xfId="14" applyNumberFormat="1" applyBorder="1" applyAlignment="1">
      <alignment horizontal="right" indent="1"/>
    </xf>
    <xf numFmtId="4" fontId="2" fillId="0" borderId="11" xfId="14" applyNumberFormat="1" applyBorder="1" applyAlignment="1">
      <alignment horizontal="right" indent="1"/>
    </xf>
    <xf numFmtId="164" fontId="3" fillId="0" borderId="38" xfId="14" applyNumberFormat="1" applyFont="1" applyBorder="1" applyAlignment="1">
      <alignment horizontal="left" indent="1"/>
    </xf>
    <xf numFmtId="0" fontId="3" fillId="0" borderId="37" xfId="14" applyFont="1" applyBorder="1" applyAlignment="1">
      <alignment horizontal="left" wrapText="1" indent="1"/>
    </xf>
    <xf numFmtId="3" fontId="3" fillId="0" borderId="11" xfId="14" applyNumberFormat="1" applyFont="1" applyBorder="1" applyAlignment="1">
      <alignment horizontal="right" indent="1"/>
    </xf>
    <xf numFmtId="164" fontId="3" fillId="0" borderId="11" xfId="14" applyNumberFormat="1" applyFont="1" applyBorder="1" applyAlignment="1">
      <alignment horizontal="right" indent="1"/>
    </xf>
    <xf numFmtId="4" fontId="3" fillId="0" borderId="11" xfId="14" applyNumberFormat="1" applyFont="1" applyBorder="1" applyAlignment="1">
      <alignment horizontal="right" indent="1"/>
    </xf>
    <xf numFmtId="3" fontId="35" fillId="0" borderId="2" xfId="14" applyNumberFormat="1" applyFont="1" applyBorder="1" applyAlignment="1">
      <alignment horizontal="right" indent="1"/>
    </xf>
    <xf numFmtId="164" fontId="35" fillId="0" borderId="2" xfId="14" applyNumberFormat="1" applyFont="1" applyBorder="1" applyAlignment="1">
      <alignment horizontal="right" indent="1"/>
    </xf>
    <xf numFmtId="0" fontId="3" fillId="0" borderId="38" xfId="1" applyFont="1" applyBorder="1" applyAlignment="1">
      <alignment horizontal="left" wrapText="1" indent="1"/>
    </xf>
    <xf numFmtId="0" fontId="26" fillId="0" borderId="0" xfId="13" applyFont="1"/>
    <xf numFmtId="164" fontId="2" fillId="2" borderId="0" xfId="7" applyNumberFormat="1" applyFill="1"/>
    <xf numFmtId="164" fontId="2" fillId="0" borderId="31" xfId="5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indent="1"/>
    </xf>
    <xf numFmtId="3" fontId="35" fillId="0" borderId="2" xfId="0" applyNumberFormat="1" applyFont="1" applyBorder="1" applyAlignment="1">
      <alignment horizontal="right" vertical="center"/>
    </xf>
    <xf numFmtId="164" fontId="35" fillId="0" borderId="2" xfId="0" applyNumberFormat="1" applyFont="1" applyBorder="1" applyAlignment="1">
      <alignment horizontal="right" vertical="center"/>
    </xf>
    <xf numFmtId="4" fontId="35" fillId="0" borderId="2" xfId="0" applyNumberFormat="1" applyFont="1" applyBorder="1" applyAlignment="1">
      <alignment horizontal="right" vertical="center"/>
    </xf>
    <xf numFmtId="0" fontId="22" fillId="0" borderId="3" xfId="0" applyFont="1" applyBorder="1" applyAlignment="1">
      <alignment horizontal="left" indent="1"/>
    </xf>
    <xf numFmtId="3" fontId="22" fillId="0" borderId="3" xfId="0" applyNumberFormat="1" applyFont="1" applyBorder="1"/>
    <xf numFmtId="164" fontId="22" fillId="0" borderId="3" xfId="0" applyNumberFormat="1" applyFont="1" applyBorder="1"/>
    <xf numFmtId="4" fontId="22" fillId="0" borderId="3" xfId="0" applyNumberFormat="1" applyFont="1" applyBorder="1" applyAlignment="1">
      <alignment horizontal="right"/>
    </xf>
    <xf numFmtId="0" fontId="22" fillId="0" borderId="4" xfId="0" applyFont="1" applyBorder="1" applyAlignment="1">
      <alignment horizontal="left" indent="1"/>
    </xf>
    <xf numFmtId="3" fontId="22" fillId="0" borderId="4" xfId="0" applyNumberFormat="1" applyFont="1" applyBorder="1"/>
    <xf numFmtId="164" fontId="22" fillId="0" borderId="4" xfId="0" applyNumberFormat="1" applyFont="1" applyBorder="1"/>
    <xf numFmtId="4" fontId="22" fillId="0" borderId="4" xfId="0" applyNumberFormat="1" applyFont="1" applyBorder="1" applyAlignment="1">
      <alignment horizontal="right"/>
    </xf>
    <xf numFmtId="0" fontId="22" fillId="0" borderId="7" xfId="0" applyFont="1" applyBorder="1" applyAlignment="1">
      <alignment horizontal="left" indent="1"/>
    </xf>
    <xf numFmtId="3" fontId="22" fillId="0" borderId="7" xfId="0" applyNumberFormat="1" applyFont="1" applyBorder="1"/>
    <xf numFmtId="164" fontId="22" fillId="0" borderId="7" xfId="0" applyNumberFormat="1" applyFont="1" applyBorder="1"/>
    <xf numFmtId="4" fontId="22" fillId="0" borderId="7" xfId="0" applyNumberFormat="1" applyFont="1" applyBorder="1" applyAlignment="1">
      <alignment horizontal="right"/>
    </xf>
    <xf numFmtId="0" fontId="22" fillId="0" borderId="2" xfId="0" applyFont="1" applyBorder="1" applyAlignment="1">
      <alignment horizontal="left" indent="1"/>
    </xf>
    <xf numFmtId="3" fontId="22" fillId="0" borderId="2" xfId="0" applyNumberFormat="1" applyFont="1" applyBorder="1" applyAlignment="1">
      <alignment horizontal="right"/>
    </xf>
    <xf numFmtId="164" fontId="22" fillId="0" borderId="2" xfId="0" applyNumberFormat="1" applyFont="1" applyBorder="1" applyAlignment="1">
      <alignment horizontal="right"/>
    </xf>
    <xf numFmtId="4" fontId="22" fillId="0" borderId="2" xfId="0" applyNumberFormat="1" applyFont="1" applyBorder="1" applyAlignment="1">
      <alignment horizontal="right"/>
    </xf>
    <xf numFmtId="0" fontId="3" fillId="0" borderId="11" xfId="0" applyFont="1" applyBorder="1" applyAlignment="1">
      <alignment horizontal="left" vertical="center" indent="1"/>
    </xf>
    <xf numFmtId="3" fontId="35" fillId="0" borderId="11" xfId="0" applyNumberFormat="1" applyFont="1" applyBorder="1" applyAlignment="1">
      <alignment horizontal="right" vertical="center"/>
    </xf>
    <xf numFmtId="164" fontId="35" fillId="0" borderId="11" xfId="0" applyNumberFormat="1" applyFont="1" applyBorder="1" applyAlignment="1">
      <alignment horizontal="right" vertical="center"/>
    </xf>
    <xf numFmtId="4" fontId="35" fillId="0" borderId="3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left" indent="1"/>
    </xf>
    <xf numFmtId="3" fontId="35" fillId="0" borderId="2" xfId="0" applyNumberFormat="1" applyFont="1" applyBorder="1" applyAlignment="1">
      <alignment horizontal="right"/>
    </xf>
    <xf numFmtId="164" fontId="35" fillId="0" borderId="2" xfId="0" applyNumberFormat="1" applyFont="1" applyBorder="1" applyAlignment="1">
      <alignment horizontal="right"/>
    </xf>
    <xf numFmtId="4" fontId="35" fillId="0" borderId="2" xfId="0" applyNumberFormat="1" applyFont="1" applyBorder="1" applyAlignment="1">
      <alignment horizontal="right"/>
    </xf>
    <xf numFmtId="4" fontId="22" fillId="0" borderId="42" xfId="0" applyNumberFormat="1" applyFont="1" applyBorder="1" applyAlignment="1">
      <alignment horizontal="right"/>
    </xf>
    <xf numFmtId="4" fontId="22" fillId="0" borderId="48" xfId="0" applyNumberFormat="1" applyFont="1" applyBorder="1" applyAlignment="1">
      <alignment horizontal="right"/>
    </xf>
    <xf numFmtId="3" fontId="35" fillId="0" borderId="2" xfId="0" applyNumberFormat="1" applyFont="1" applyBorder="1"/>
    <xf numFmtId="164" fontId="35" fillId="0" borderId="2" xfId="0" applyNumberFormat="1" applyFont="1" applyBorder="1"/>
    <xf numFmtId="4" fontId="35" fillId="0" borderId="11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left" wrapText="1" indent="1"/>
    </xf>
    <xf numFmtId="0" fontId="3" fillId="0" borderId="2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wrapText="1" indent="1"/>
    </xf>
    <xf numFmtId="3" fontId="22" fillId="0" borderId="2" xfId="0" applyNumberFormat="1" applyFont="1" applyBorder="1"/>
    <xf numFmtId="164" fontId="22" fillId="0" borderId="2" xfId="0" applyNumberFormat="1" applyFont="1" applyBorder="1"/>
    <xf numFmtId="3" fontId="22" fillId="0" borderId="11" xfId="0" applyNumberFormat="1" applyFont="1" applyBorder="1" applyAlignment="1">
      <alignment horizontal="right"/>
    </xf>
    <xf numFmtId="164" fontId="22" fillId="0" borderId="11" xfId="0" applyNumberFormat="1" applyFont="1" applyBorder="1" applyAlignment="1">
      <alignment horizontal="right"/>
    </xf>
    <xf numFmtId="4" fontId="22" fillId="0" borderId="11" xfId="0" applyNumberFormat="1" applyFont="1" applyBorder="1" applyAlignment="1">
      <alignment horizontal="right"/>
    </xf>
    <xf numFmtId="4" fontId="3" fillId="0" borderId="2" xfId="14" applyNumberFormat="1" applyFont="1" applyBorder="1"/>
    <xf numFmtId="0" fontId="6" fillId="0" borderId="2" xfId="1" applyFont="1" applyBorder="1" applyAlignment="1">
      <alignment vertical="center"/>
    </xf>
    <xf numFmtId="3" fontId="1" fillId="0" borderId="35" xfId="1" applyNumberFormat="1" applyBorder="1" applyAlignment="1">
      <alignment horizontal="right" indent="1"/>
    </xf>
    <xf numFmtId="164" fontId="1" fillId="0" borderId="19" xfId="1" applyNumberFormat="1" applyBorder="1" applyAlignment="1">
      <alignment horizontal="right" indent="1"/>
    </xf>
    <xf numFmtId="3" fontId="40" fillId="0" borderId="31" xfId="1" applyNumberFormat="1" applyFont="1" applyBorder="1" applyAlignment="1">
      <alignment horizontal="right" indent="1"/>
    </xf>
    <xf numFmtId="4" fontId="6" fillId="0" borderId="3" xfId="0" applyNumberFormat="1" applyFont="1" applyBorder="1" applyAlignment="1">
      <alignment horizontal="right" indent="1"/>
    </xf>
    <xf numFmtId="4" fontId="6" fillId="0" borderId="40" xfId="0" applyNumberFormat="1" applyFont="1" applyBorder="1" applyAlignment="1">
      <alignment horizontal="right" indent="1"/>
    </xf>
    <xf numFmtId="4" fontId="1" fillId="0" borderId="3" xfId="0" applyNumberFormat="1" applyFont="1" applyBorder="1" applyAlignment="1">
      <alignment horizontal="right" indent="1"/>
    </xf>
    <xf numFmtId="4" fontId="1" fillId="0" borderId="40" xfId="0" applyNumberFormat="1" applyFont="1" applyBorder="1" applyAlignment="1">
      <alignment horizontal="right" indent="1"/>
    </xf>
    <xf numFmtId="3" fontId="1" fillId="0" borderId="4" xfId="1" applyNumberFormat="1" applyBorder="1" applyAlignment="1">
      <alignment horizontal="right" indent="1"/>
    </xf>
    <xf numFmtId="164" fontId="1" fillId="0" borderId="44" xfId="1" applyNumberFormat="1" applyBorder="1" applyAlignment="1">
      <alignment horizontal="right" indent="1"/>
    </xf>
    <xf numFmtId="4" fontId="1" fillId="0" borderId="4" xfId="0" applyNumberFormat="1" applyFont="1" applyBorder="1" applyAlignment="1">
      <alignment horizontal="right" indent="1"/>
    </xf>
    <xf numFmtId="3" fontId="6" fillId="0" borderId="19" xfId="1" applyNumberFormat="1" applyFont="1" applyBorder="1" applyAlignment="1">
      <alignment horizontal="right" indent="1"/>
    </xf>
    <xf numFmtId="164" fontId="6" fillId="0" borderId="19" xfId="1" applyNumberFormat="1" applyFont="1" applyBorder="1" applyAlignment="1">
      <alignment horizontal="right" indent="1"/>
    </xf>
    <xf numFmtId="4" fontId="1" fillId="0" borderId="41" xfId="0" applyNumberFormat="1" applyFont="1" applyBorder="1" applyAlignment="1">
      <alignment horizontal="right" indent="1"/>
    </xf>
    <xf numFmtId="3" fontId="1" fillId="0" borderId="31" xfId="1" applyNumberFormat="1" applyBorder="1" applyAlignment="1">
      <alignment horizontal="right" indent="1"/>
    </xf>
    <xf numFmtId="164" fontId="41" fillId="0" borderId="32" xfId="1" applyNumberFormat="1" applyFont="1" applyBorder="1" applyAlignment="1">
      <alignment horizontal="right" indent="1"/>
    </xf>
    <xf numFmtId="3" fontId="40" fillId="0" borderId="34" xfId="1" applyNumberFormat="1" applyFont="1" applyBorder="1" applyAlignment="1">
      <alignment horizontal="right" indent="1"/>
    </xf>
    <xf numFmtId="3" fontId="6" fillId="0" borderId="37" xfId="1" applyNumberFormat="1" applyFont="1" applyBorder="1" applyAlignment="1">
      <alignment horizontal="right" indent="1"/>
    </xf>
    <xf numFmtId="164" fontId="6" fillId="0" borderId="37" xfId="1" applyNumberFormat="1" applyFont="1" applyBorder="1" applyAlignment="1">
      <alignment horizontal="right" indent="1"/>
    </xf>
    <xf numFmtId="4" fontId="6" fillId="0" borderId="11" xfId="0" applyNumberFormat="1" applyFont="1" applyBorder="1" applyAlignment="1">
      <alignment horizontal="right" indent="1"/>
    </xf>
    <xf numFmtId="4" fontId="6" fillId="0" borderId="30" xfId="0" applyNumberFormat="1" applyFont="1" applyBorder="1" applyAlignment="1">
      <alignment horizontal="right" indent="1"/>
    </xf>
    <xf numFmtId="0" fontId="1" fillId="0" borderId="42" xfId="1" applyBorder="1" applyAlignment="1">
      <alignment horizontal="right" indent="1"/>
    </xf>
    <xf numFmtId="164" fontId="1" fillId="0" borderId="49" xfId="1" applyNumberFormat="1" applyBorder="1" applyAlignment="1">
      <alignment horizontal="right" indent="1"/>
    </xf>
    <xf numFmtId="0" fontId="1" fillId="0" borderId="35" xfId="1" applyBorder="1" applyAlignment="1">
      <alignment horizontal="right" indent="1"/>
    </xf>
    <xf numFmtId="0" fontId="1" fillId="0" borderId="44" xfId="1" applyBorder="1" applyAlignment="1">
      <alignment horizontal="right" indent="1"/>
    </xf>
    <xf numFmtId="3" fontId="2" fillId="0" borderId="3" xfId="0" applyNumberFormat="1" applyFont="1" applyBorder="1" applyAlignment="1">
      <alignment horizontal="right" indent="1"/>
    </xf>
    <xf numFmtId="164" fontId="22" fillId="0" borderId="3" xfId="0" applyNumberFormat="1" applyFont="1" applyBorder="1" applyAlignment="1">
      <alignment horizontal="right" indent="1"/>
    </xf>
    <xf numFmtId="3" fontId="22" fillId="0" borderId="3" xfId="0" applyNumberFormat="1" applyFont="1" applyBorder="1" applyAlignment="1">
      <alignment horizontal="right" indent="1"/>
    </xf>
    <xf numFmtId="4" fontId="2" fillId="0" borderId="3" xfId="0" applyNumberFormat="1" applyFont="1" applyBorder="1" applyAlignment="1">
      <alignment horizontal="right" indent="1"/>
    </xf>
    <xf numFmtId="4" fontId="2" fillId="0" borderId="40" xfId="0" applyNumberFormat="1" applyFont="1" applyBorder="1" applyAlignment="1">
      <alignment horizontal="right" indent="1"/>
    </xf>
    <xf numFmtId="3" fontId="2" fillId="0" borderId="41" xfId="0" applyNumberFormat="1" applyFont="1" applyBorder="1" applyAlignment="1">
      <alignment horizontal="right" indent="1"/>
    </xf>
    <xf numFmtId="164" fontId="2" fillId="0" borderId="41" xfId="0" applyNumberFormat="1" applyFont="1" applyBorder="1" applyAlignment="1">
      <alignment horizontal="right" indent="1"/>
    </xf>
    <xf numFmtId="4" fontId="2" fillId="0" borderId="4" xfId="0" applyNumberFormat="1" applyFont="1" applyBorder="1" applyAlignment="1">
      <alignment horizontal="right" indent="1"/>
    </xf>
    <xf numFmtId="4" fontId="2" fillId="0" borderId="41" xfId="0" applyNumberFormat="1" applyFont="1" applyBorder="1" applyAlignment="1">
      <alignment horizontal="right" indent="1"/>
    </xf>
    <xf numFmtId="3" fontId="3" fillId="0" borderId="42" xfId="0" applyNumberFormat="1" applyFont="1" applyBorder="1" applyAlignment="1">
      <alignment horizontal="right" indent="1"/>
    </xf>
    <xf numFmtId="164" fontId="3" fillId="0" borderId="42" xfId="0" applyNumberFormat="1" applyFont="1" applyBorder="1" applyAlignment="1">
      <alignment horizontal="right" indent="1"/>
    </xf>
    <xf numFmtId="4" fontId="3" fillId="0" borderId="42" xfId="0" applyNumberFormat="1" applyFont="1" applyBorder="1" applyAlignment="1">
      <alignment horizontal="right" indent="1"/>
    </xf>
    <xf numFmtId="4" fontId="3" fillId="0" borderId="43" xfId="0" applyNumberFormat="1" applyFont="1" applyBorder="1" applyAlignment="1">
      <alignment horizontal="right" indent="1"/>
    </xf>
    <xf numFmtId="3" fontId="3" fillId="0" borderId="29" xfId="0" applyNumberFormat="1" applyFont="1" applyBorder="1" applyAlignment="1">
      <alignment horizontal="right" indent="1"/>
    </xf>
    <xf numFmtId="164" fontId="3" fillId="0" borderId="29" xfId="0" applyNumberFormat="1" applyFont="1" applyBorder="1" applyAlignment="1">
      <alignment horizontal="right" indent="1"/>
    </xf>
    <xf numFmtId="4" fontId="3" fillId="0" borderId="2" xfId="0" applyNumberFormat="1" applyFont="1" applyBorder="1" applyAlignment="1">
      <alignment horizontal="right" indent="1"/>
    </xf>
    <xf numFmtId="4" fontId="3" fillId="0" borderId="29" xfId="0" applyNumberFormat="1" applyFont="1" applyBorder="1" applyAlignment="1">
      <alignment horizontal="right" indent="1"/>
    </xf>
    <xf numFmtId="0" fontId="44" fillId="0" borderId="2" xfId="0" applyFont="1" applyBorder="1" applyAlignment="1">
      <alignment vertical="center"/>
    </xf>
    <xf numFmtId="3" fontId="44" fillId="0" borderId="2" xfId="0" applyNumberFormat="1" applyFont="1" applyBorder="1" applyAlignment="1">
      <alignment horizontal="right" vertical="center"/>
    </xf>
    <xf numFmtId="164" fontId="44" fillId="0" borderId="2" xfId="0" applyNumberFormat="1" applyFont="1" applyBorder="1" applyAlignment="1">
      <alignment horizontal="right" vertical="center"/>
    </xf>
    <xf numFmtId="4" fontId="44" fillId="0" borderId="2" xfId="0" applyNumberFormat="1" applyFont="1" applyBorder="1" applyAlignment="1">
      <alignment horizontal="right" vertical="center"/>
    </xf>
    <xf numFmtId="4" fontId="44" fillId="0" borderId="29" xfId="0" applyNumberFormat="1" applyFont="1" applyBorder="1" applyAlignment="1">
      <alignment horizontal="right" vertical="center"/>
    </xf>
    <xf numFmtId="0" fontId="21" fillId="2" borderId="0" xfId="9" applyFill="1" applyAlignment="1">
      <alignment vertical="center"/>
    </xf>
    <xf numFmtId="0" fontId="21" fillId="0" borderId="0" xfId="9" applyAlignment="1">
      <alignment vertical="center"/>
    </xf>
    <xf numFmtId="3" fontId="45" fillId="0" borderId="3" xfId="0" applyNumberFormat="1" applyFont="1" applyBorder="1" applyAlignment="1">
      <alignment horizontal="right"/>
    </xf>
    <xf numFmtId="164" fontId="45" fillId="0" borderId="3" xfId="0" applyNumberFormat="1" applyFont="1" applyBorder="1" applyAlignment="1">
      <alignment horizontal="right"/>
    </xf>
    <xf numFmtId="3" fontId="47" fillId="0" borderId="48" xfId="0" applyNumberFormat="1" applyFont="1" applyBorder="1" applyAlignment="1">
      <alignment horizontal="right" vertical="center"/>
    </xf>
    <xf numFmtId="164" fontId="47" fillId="0" borderId="48" xfId="0" applyNumberFormat="1" applyFont="1" applyBorder="1" applyAlignment="1">
      <alignment horizontal="right" vertical="center"/>
    </xf>
    <xf numFmtId="0" fontId="2" fillId="0" borderId="0" xfId="5" applyFont="1"/>
    <xf numFmtId="4" fontId="2" fillId="0" borderId="0" xfId="5" applyNumberFormat="1" applyFont="1"/>
    <xf numFmtId="164" fontId="2" fillId="0" borderId="0" xfId="5" applyNumberFormat="1" applyFont="1" applyAlignment="1">
      <alignment horizontal="right" indent="2"/>
    </xf>
    <xf numFmtId="3" fontId="2" fillId="0" borderId="0" xfId="5" applyNumberFormat="1" applyFont="1" applyAlignment="1">
      <alignment horizontal="right" indent="2"/>
    </xf>
    <xf numFmtId="0" fontId="2" fillId="0" borderId="0" xfId="5" applyFont="1" applyAlignment="1">
      <alignment horizontal="left" indent="2"/>
    </xf>
    <xf numFmtId="49" fontId="49" fillId="0" borderId="61" xfId="1" applyNumberFormat="1" applyFont="1" applyBorder="1" applyAlignment="1">
      <alignment horizontal="center"/>
    </xf>
    <xf numFmtId="4" fontId="2" fillId="0" borderId="4" xfId="5" applyNumberFormat="1" applyFont="1" applyBorder="1" applyAlignment="1">
      <alignment horizontal="right" wrapText="1" indent="2"/>
    </xf>
    <xf numFmtId="3" fontId="2" fillId="0" borderId="4" xfId="5" applyNumberFormat="1" applyFont="1" applyBorder="1" applyAlignment="1">
      <alignment horizontal="right" indent="2"/>
    </xf>
    <xf numFmtId="0" fontId="2" fillId="0" borderId="3" xfId="5" applyFont="1" applyBorder="1" applyAlignment="1">
      <alignment horizontal="left" wrapText="1" indent="2"/>
    </xf>
    <xf numFmtId="0" fontId="2" fillId="0" borderId="4" xfId="5" applyFont="1" applyBorder="1" applyAlignment="1">
      <alignment wrapText="1"/>
    </xf>
    <xf numFmtId="49" fontId="2" fillId="0" borderId="4" xfId="5" applyNumberFormat="1" applyFont="1" applyBorder="1" applyAlignment="1">
      <alignment horizontal="center" wrapText="1"/>
    </xf>
    <xf numFmtId="3" fontId="2" fillId="0" borderId="42" xfId="5" applyNumberFormat="1" applyFont="1" applyBorder="1" applyAlignment="1">
      <alignment horizontal="right" indent="2"/>
    </xf>
    <xf numFmtId="49" fontId="2" fillId="0" borderId="42" xfId="5" applyNumberFormat="1" applyFont="1" applyBorder="1" applyAlignment="1">
      <alignment horizontal="center" wrapText="1"/>
    </xf>
    <xf numFmtId="4" fontId="30" fillId="3" borderId="2" xfId="5" applyNumberFormat="1" applyFont="1" applyFill="1" applyBorder="1" applyAlignment="1">
      <alignment horizontal="right" vertical="center" indent="2"/>
    </xf>
    <xf numFmtId="3" fontId="30" fillId="3" borderId="2" xfId="5" applyNumberFormat="1" applyFont="1" applyFill="1" applyBorder="1" applyAlignment="1">
      <alignment horizontal="right" vertical="center" indent="2"/>
    </xf>
    <xf numFmtId="164" fontId="30" fillId="3" borderId="2" xfId="5" applyNumberFormat="1" applyFont="1" applyFill="1" applyBorder="1" applyAlignment="1">
      <alignment horizontal="right" vertical="center" indent="2"/>
    </xf>
    <xf numFmtId="49" fontId="30" fillId="3" borderId="2" xfId="5" applyNumberFormat="1" applyFont="1" applyFill="1" applyBorder="1" applyAlignment="1">
      <alignment horizontal="center" vertical="center"/>
    </xf>
    <xf numFmtId="4" fontId="50" fillId="4" borderId="2" xfId="5" applyNumberFormat="1" applyFont="1" applyFill="1" applyBorder="1" applyAlignment="1">
      <alignment horizontal="right" vertical="center" indent="2"/>
    </xf>
    <xf numFmtId="3" fontId="50" fillId="4" borderId="2" xfId="5" applyNumberFormat="1" applyFont="1" applyFill="1" applyBorder="1" applyAlignment="1">
      <alignment horizontal="right" vertical="center" wrapText="1" indent="2"/>
    </xf>
    <xf numFmtId="164" fontId="50" fillId="4" borderId="29" xfId="5" applyNumberFormat="1" applyFont="1" applyFill="1" applyBorder="1" applyAlignment="1">
      <alignment horizontal="right" vertical="center" wrapText="1" indent="2"/>
    </xf>
    <xf numFmtId="3" fontId="51" fillId="4" borderId="2" xfId="5" applyNumberFormat="1" applyFont="1" applyFill="1" applyBorder="1" applyAlignment="1">
      <alignment horizontal="right" vertical="distributed" indent="1"/>
    </xf>
    <xf numFmtId="49" fontId="51" fillId="4" borderId="2" xfId="5" applyNumberFormat="1" applyFont="1" applyFill="1" applyBorder="1" applyAlignment="1">
      <alignment horizontal="center" vertical="center"/>
    </xf>
    <xf numFmtId="0" fontId="2" fillId="0" borderId="42" xfId="5" applyFont="1" applyBorder="1" applyAlignment="1">
      <alignment horizontal="left" wrapText="1" indent="2"/>
    </xf>
    <xf numFmtId="3" fontId="30" fillId="3" borderId="29" xfId="5" applyNumberFormat="1" applyFont="1" applyFill="1" applyBorder="1" applyAlignment="1">
      <alignment horizontal="right" vertical="center" indent="2"/>
    </xf>
    <xf numFmtId="164" fontId="30" fillId="3" borderId="29" xfId="5" applyNumberFormat="1" applyFont="1" applyFill="1" applyBorder="1" applyAlignment="1">
      <alignment horizontal="right" vertical="center" indent="2"/>
    </xf>
    <xf numFmtId="49" fontId="2" fillId="0" borderId="42" xfId="5" applyNumberFormat="1" applyFont="1" applyBorder="1" applyAlignment="1">
      <alignment horizontal="center" vertical="center" wrapText="1"/>
    </xf>
    <xf numFmtId="3" fontId="2" fillId="0" borderId="4" xfId="5" applyNumberFormat="1" applyFont="1" applyBorder="1" applyAlignment="1">
      <alignment horizontal="right" wrapText="1" indent="2"/>
    </xf>
    <xf numFmtId="164" fontId="2" fillId="0" borderId="4" xfId="5" applyNumberFormat="1" applyFont="1" applyBorder="1" applyAlignment="1">
      <alignment horizontal="right" indent="2"/>
    </xf>
    <xf numFmtId="0" fontId="48" fillId="0" borderId="42" xfId="5" applyFont="1" applyBorder="1" applyAlignment="1">
      <alignment horizontal="center" wrapText="1"/>
    </xf>
    <xf numFmtId="49" fontId="2" fillId="0" borderId="6" xfId="5" applyNumberFormat="1" applyFont="1" applyBorder="1" applyAlignment="1">
      <alignment horizontal="center"/>
    </xf>
    <xf numFmtId="3" fontId="50" fillId="4" borderId="2" xfId="5" applyNumberFormat="1" applyFont="1" applyFill="1" applyBorder="1" applyAlignment="1">
      <alignment horizontal="right" vertical="center" indent="2"/>
    </xf>
    <xf numFmtId="164" fontId="50" fillId="4" borderId="2" xfId="5" applyNumberFormat="1" applyFont="1" applyFill="1" applyBorder="1" applyAlignment="1">
      <alignment horizontal="right" vertical="center" indent="2"/>
    </xf>
    <xf numFmtId="3" fontId="30" fillId="4" borderId="2" xfId="5" applyNumberFormat="1" applyFont="1" applyFill="1" applyBorder="1" applyAlignment="1">
      <alignment horizontal="center" vertical="center" wrapText="1"/>
    </xf>
    <xf numFmtId="164" fontId="2" fillId="0" borderId="3" xfId="5" applyNumberFormat="1" applyFont="1" applyBorder="1" applyAlignment="1">
      <alignment horizontal="right" indent="2"/>
    </xf>
    <xf numFmtId="4" fontId="2" fillId="0" borderId="0" xfId="5" applyNumberFormat="1" applyFont="1" applyAlignment="1">
      <alignment horizontal="right" wrapText="1" indent="2"/>
    </xf>
    <xf numFmtId="164" fontId="2" fillId="0" borderId="0" xfId="5" applyNumberFormat="1" applyFont="1"/>
    <xf numFmtId="0" fontId="48" fillId="0" borderId="0" xfId="5" applyFont="1" applyAlignment="1">
      <alignment horizontal="center" wrapText="1"/>
    </xf>
    <xf numFmtId="0" fontId="2" fillId="0" borderId="0" xfId="5" applyFont="1" applyAlignment="1">
      <alignment horizontal="left" wrapText="1" indent="2"/>
    </xf>
    <xf numFmtId="0" fontId="2" fillId="0" borderId="0" xfId="5" applyFont="1" applyAlignment="1">
      <alignment horizontal="left" wrapText="1"/>
    </xf>
    <xf numFmtId="49" fontId="2" fillId="0" borderId="0" xfId="5" applyNumberFormat="1" applyFont="1" applyAlignment="1">
      <alignment horizontal="center" wrapText="1"/>
    </xf>
    <xf numFmtId="49" fontId="2" fillId="0" borderId="0" xfId="1" applyNumberFormat="1" applyFont="1" applyAlignment="1">
      <alignment horizontal="center"/>
    </xf>
    <xf numFmtId="0" fontId="48" fillId="0" borderId="3" xfId="5" applyFont="1" applyBorder="1" applyAlignment="1">
      <alignment horizontal="center" wrapText="1"/>
    </xf>
    <xf numFmtId="0" fontId="53" fillId="2" borderId="0" xfId="5" applyFont="1" applyFill="1"/>
    <xf numFmtId="0" fontId="53" fillId="0" borderId="0" xfId="5" applyFont="1"/>
    <xf numFmtId="0" fontId="49" fillId="0" borderId="2" xfId="0" applyFont="1" applyBorder="1" applyAlignment="1">
      <alignment horizontal="left" wrapText="1"/>
    </xf>
    <xf numFmtId="0" fontId="2" fillId="2" borderId="0" xfId="5" applyFont="1" applyFill="1"/>
    <xf numFmtId="164" fontId="50" fillId="4" borderId="2" xfId="5" applyNumberFormat="1" applyFont="1" applyFill="1" applyBorder="1" applyAlignment="1">
      <alignment horizontal="right" vertical="center" wrapText="1" indent="2"/>
    </xf>
    <xf numFmtId="0" fontId="54" fillId="4" borderId="29" xfId="5" applyFont="1" applyFill="1" applyBorder="1" applyAlignment="1">
      <alignment vertical="center" wrapText="1"/>
    </xf>
    <xf numFmtId="0" fontId="50" fillId="4" borderId="39" xfId="5" applyFont="1" applyFill="1" applyBorder="1" applyAlignment="1">
      <alignment horizontal="left" vertical="center" wrapText="1" indent="2"/>
    </xf>
    <xf numFmtId="49" fontId="54" fillId="4" borderId="1" xfId="5" applyNumberFormat="1" applyFont="1" applyFill="1" applyBorder="1" applyAlignment="1">
      <alignment horizontal="center" vertical="center"/>
    </xf>
    <xf numFmtId="49" fontId="54" fillId="4" borderId="37" xfId="5" applyNumberFormat="1" applyFont="1" applyFill="1" applyBorder="1" applyAlignment="1">
      <alignment horizontal="center" vertical="center" wrapText="1"/>
    </xf>
    <xf numFmtId="49" fontId="30" fillId="3" borderId="29" xfId="5" applyNumberFormat="1" applyFont="1" applyFill="1" applyBorder="1" applyAlignment="1">
      <alignment horizontal="center" vertical="center"/>
    </xf>
    <xf numFmtId="0" fontId="55" fillId="2" borderId="0" xfId="5" applyFont="1" applyFill="1"/>
    <xf numFmtId="0" fontId="55" fillId="0" borderId="0" xfId="5" applyFont="1"/>
    <xf numFmtId="164" fontId="3" fillId="3" borderId="2" xfId="5" applyNumberFormat="1" applyFont="1" applyFill="1" applyBorder="1" applyAlignment="1">
      <alignment horizontal="right" vertical="center" indent="2"/>
    </xf>
    <xf numFmtId="3" fontId="3" fillId="3" borderId="2" xfId="5" applyNumberFormat="1" applyFont="1" applyFill="1" applyBorder="1" applyAlignment="1">
      <alignment horizontal="right" vertical="center" indent="2"/>
    </xf>
    <xf numFmtId="0" fontId="3" fillId="3" borderId="29" xfId="5" applyFont="1" applyFill="1" applyBorder="1" applyAlignment="1">
      <alignment vertical="center" wrapText="1"/>
    </xf>
    <xf numFmtId="0" fontId="3" fillId="3" borderId="39" xfId="5" applyFont="1" applyFill="1" applyBorder="1" applyAlignment="1">
      <alignment horizontal="left" vertical="center" wrapText="1" indent="2"/>
    </xf>
    <xf numFmtId="49" fontId="3" fillId="3" borderId="39" xfId="5" applyNumberFormat="1" applyFont="1" applyFill="1" applyBorder="1" applyAlignment="1">
      <alignment horizontal="center" vertical="center"/>
    </xf>
    <xf numFmtId="49" fontId="3" fillId="3" borderId="38" xfId="5" applyNumberFormat="1" applyFont="1" applyFill="1" applyBorder="1" applyAlignment="1">
      <alignment horizontal="center" vertical="center" wrapText="1"/>
    </xf>
    <xf numFmtId="49" fontId="2" fillId="0" borderId="0" xfId="5" applyNumberFormat="1" applyFont="1" applyAlignment="1">
      <alignment horizontal="center"/>
    </xf>
    <xf numFmtId="3" fontId="30" fillId="3" borderId="38" xfId="5" applyNumberFormat="1" applyFont="1" applyFill="1" applyBorder="1" applyAlignment="1">
      <alignment horizontal="right" vertical="center" indent="2"/>
    </xf>
    <xf numFmtId="49" fontId="30" fillId="3" borderId="38" xfId="5" applyNumberFormat="1" applyFont="1" applyFill="1" applyBorder="1" applyAlignment="1">
      <alignment horizontal="center" vertical="center"/>
    </xf>
    <xf numFmtId="49" fontId="2" fillId="0" borderId="3" xfId="5" applyNumberFormat="1" applyFont="1" applyBorder="1" applyAlignment="1">
      <alignment horizontal="center" vertical="center"/>
    </xf>
    <xf numFmtId="3" fontId="30" fillId="3" borderId="31" xfId="5" applyNumberFormat="1" applyFont="1" applyFill="1" applyBorder="1" applyAlignment="1">
      <alignment horizontal="right" vertical="center" indent="2"/>
    </xf>
    <xf numFmtId="49" fontId="30" fillId="3" borderId="31" xfId="5" applyNumberFormat="1" applyFont="1" applyFill="1" applyBorder="1" applyAlignment="1">
      <alignment horizontal="center" vertical="center"/>
    </xf>
    <xf numFmtId="3" fontId="56" fillId="4" borderId="2" xfId="5" applyNumberFormat="1" applyFont="1" applyFill="1" applyBorder="1" applyAlignment="1">
      <alignment horizontal="center" vertical="center" wrapText="1"/>
    </xf>
    <xf numFmtId="3" fontId="30" fillId="3" borderId="2" xfId="5" applyNumberFormat="1" applyFont="1" applyFill="1" applyBorder="1" applyAlignment="1">
      <alignment horizontal="right" vertical="center" wrapText="1" indent="2"/>
    </xf>
    <xf numFmtId="164" fontId="30" fillId="3" borderId="2" xfId="5" applyNumberFormat="1" applyFont="1" applyFill="1" applyBorder="1" applyAlignment="1">
      <alignment horizontal="right" vertical="center" wrapText="1" indent="2"/>
    </xf>
    <xf numFmtId="3" fontId="2" fillId="0" borderId="0" xfId="5" applyNumberFormat="1" applyFont="1"/>
    <xf numFmtId="4" fontId="2" fillId="0" borderId="42" xfId="5" applyNumberFormat="1" applyFont="1" applyBorder="1" applyAlignment="1">
      <alignment horizontal="right" vertical="center" wrapText="1" indent="2"/>
    </xf>
    <xf numFmtId="3" fontId="2" fillId="0" borderId="42" xfId="5" applyNumberFormat="1" applyFont="1" applyBorder="1" applyAlignment="1">
      <alignment horizontal="right" vertical="center" wrapText="1" indent="2"/>
    </xf>
    <xf numFmtId="164" fontId="2" fillId="0" borderId="42" xfId="5" applyNumberFormat="1" applyFont="1" applyBorder="1" applyAlignment="1">
      <alignment horizontal="right" vertical="center" wrapText="1" indent="2"/>
    </xf>
    <xf numFmtId="3" fontId="2" fillId="0" borderId="42" xfId="5" applyNumberFormat="1" applyFont="1" applyBorder="1" applyAlignment="1">
      <alignment horizontal="right" vertical="distributed" wrapText="1" indent="1"/>
    </xf>
    <xf numFmtId="0" fontId="2" fillId="0" borderId="3" xfId="5" applyFont="1" applyBorder="1" applyAlignment="1">
      <alignment horizontal="left" vertical="center" wrapText="1" indent="2"/>
    </xf>
    <xf numFmtId="49" fontId="1" fillId="0" borderId="3" xfId="5" applyNumberFormat="1" applyBorder="1" applyAlignment="1">
      <alignment horizontal="center" vertical="center"/>
    </xf>
    <xf numFmtId="4" fontId="30" fillId="3" borderId="29" xfId="5" applyNumberFormat="1" applyFont="1" applyFill="1" applyBorder="1" applyAlignment="1">
      <alignment horizontal="right" vertical="center" indent="2"/>
    </xf>
    <xf numFmtId="49" fontId="51" fillId="4" borderId="29" xfId="5" applyNumberFormat="1" applyFont="1" applyFill="1" applyBorder="1" applyAlignment="1">
      <alignment horizontal="center" vertical="center"/>
    </xf>
    <xf numFmtId="4" fontId="30" fillId="2" borderId="2" xfId="5" applyNumberFormat="1" applyFont="1" applyFill="1" applyBorder="1" applyAlignment="1">
      <alignment horizontal="center" vertical="center" wrapText="1"/>
    </xf>
    <xf numFmtId="3" fontId="30" fillId="0" borderId="2" xfId="5" applyNumberFormat="1" applyFont="1" applyBorder="1" applyAlignment="1">
      <alignment horizontal="right" vertical="center" wrapText="1" indent="2"/>
    </xf>
    <xf numFmtId="164" fontId="30" fillId="2" borderId="2" xfId="5" applyNumberFormat="1" applyFont="1" applyFill="1" applyBorder="1" applyAlignment="1">
      <alignment horizontal="center" vertical="center" wrapText="1"/>
    </xf>
    <xf numFmtId="3" fontId="30" fillId="2" borderId="2" xfId="5" applyNumberFormat="1" applyFont="1" applyFill="1" applyBorder="1" applyAlignment="1">
      <alignment horizontal="center" vertical="center" wrapText="1"/>
    </xf>
    <xf numFmtId="3" fontId="30" fillId="0" borderId="2" xfId="5" applyNumberFormat="1" applyFont="1" applyBorder="1" applyAlignment="1">
      <alignment horizontal="center" vertical="center" wrapText="1"/>
    </xf>
    <xf numFmtId="0" fontId="30" fillId="2" borderId="2" xfId="5" applyFont="1" applyFill="1" applyBorder="1" applyAlignment="1">
      <alignment horizontal="center" vertical="center" wrapText="1"/>
    </xf>
    <xf numFmtId="0" fontId="30" fillId="2" borderId="31" xfId="5" applyFont="1" applyFill="1" applyBorder="1" applyAlignment="1">
      <alignment horizontal="center" vertical="center" wrapText="1"/>
    </xf>
    <xf numFmtId="0" fontId="30" fillId="2" borderId="33" xfId="5" applyFont="1" applyFill="1" applyBorder="1" applyAlignment="1">
      <alignment horizontal="center" vertical="center" wrapText="1"/>
    </xf>
    <xf numFmtId="0" fontId="51" fillId="0" borderId="0" xfId="5" applyFont="1" applyAlignment="1">
      <alignment horizontal="center"/>
    </xf>
    <xf numFmtId="3" fontId="57" fillId="0" borderId="0" xfId="5" applyNumberFormat="1" applyFont="1" applyAlignment="1">
      <alignment horizontal="right" vertical="center" indent="2"/>
    </xf>
    <xf numFmtId="164" fontId="51" fillId="0" borderId="0" xfId="5" applyNumberFormat="1" applyFont="1" applyAlignment="1">
      <alignment horizontal="right" indent="2"/>
    </xf>
    <xf numFmtId="3" fontId="51" fillId="0" borderId="0" xfId="5" applyNumberFormat="1" applyFont="1" applyAlignment="1">
      <alignment horizontal="right" indent="2"/>
    </xf>
    <xf numFmtId="0" fontId="57" fillId="0" borderId="0" xfId="5" applyFont="1" applyAlignment="1">
      <alignment horizontal="center"/>
    </xf>
    <xf numFmtId="0" fontId="30" fillId="0" borderId="0" xfId="5" applyFont="1" applyAlignment="1">
      <alignment horizontal="center"/>
    </xf>
    <xf numFmtId="0" fontId="51" fillId="0" borderId="0" xfId="5" applyFont="1"/>
    <xf numFmtId="0" fontId="30" fillId="0" borderId="0" xfId="5" applyFont="1"/>
    <xf numFmtId="4" fontId="50" fillId="4" borderId="11" xfId="5" applyNumberFormat="1" applyFont="1" applyFill="1" applyBorder="1" applyAlignment="1">
      <alignment horizontal="right" vertical="center" indent="2"/>
    </xf>
    <xf numFmtId="3" fontId="58" fillId="4" borderId="37" xfId="5" applyNumberFormat="1" applyFont="1" applyFill="1" applyBorder="1" applyAlignment="1">
      <alignment horizontal="center" vertical="center" wrapText="1"/>
    </xf>
    <xf numFmtId="164" fontId="58" fillId="4" borderId="11" xfId="5" applyNumberFormat="1" applyFont="1" applyFill="1" applyBorder="1" applyAlignment="1">
      <alignment horizontal="center" vertical="center" wrapText="1"/>
    </xf>
    <xf numFmtId="3" fontId="58" fillId="4" borderId="11" xfId="5" applyNumberFormat="1" applyFont="1" applyFill="1" applyBorder="1" applyAlignment="1">
      <alignment horizontal="center" vertical="center" wrapText="1"/>
    </xf>
    <xf numFmtId="0" fontId="59" fillId="4" borderId="30" xfId="5" applyFont="1" applyFill="1" applyBorder="1" applyAlignment="1">
      <alignment horizontal="center" vertical="center" wrapText="1"/>
    </xf>
    <xf numFmtId="3" fontId="50" fillId="4" borderId="31" xfId="5" applyNumberFormat="1" applyFont="1" applyFill="1" applyBorder="1" applyAlignment="1">
      <alignment horizontal="center" wrapText="1"/>
    </xf>
    <xf numFmtId="3" fontId="50" fillId="4" borderId="33" xfId="5" applyNumberFormat="1" applyFont="1" applyFill="1" applyBorder="1" applyAlignment="1">
      <alignment horizontal="center" wrapText="1"/>
    </xf>
    <xf numFmtId="164" fontId="50" fillId="4" borderId="31" xfId="5" applyNumberFormat="1" applyFont="1" applyFill="1" applyBorder="1" applyAlignment="1">
      <alignment horizontal="center" wrapText="1"/>
    </xf>
    <xf numFmtId="3" fontId="61" fillId="4" borderId="34" xfId="5" applyNumberFormat="1" applyFont="1" applyFill="1" applyBorder="1" applyAlignment="1">
      <alignment horizontal="right" vertical="center" wrapText="1" indent="2"/>
    </xf>
    <xf numFmtId="0" fontId="61" fillId="4" borderId="34" xfId="5" applyFont="1" applyFill="1" applyBorder="1" applyAlignment="1">
      <alignment horizontal="center" vertical="center" wrapText="1"/>
    </xf>
    <xf numFmtId="0" fontId="9" fillId="0" borderId="0" xfId="13" applyFont="1"/>
    <xf numFmtId="0" fontId="4" fillId="0" borderId="4" xfId="13" applyFont="1" applyBorder="1" applyAlignment="1">
      <alignment horizontal="left"/>
    </xf>
    <xf numFmtId="3" fontId="2" fillId="0" borderId="44" xfId="13" applyNumberFormat="1" applyFont="1" applyBorder="1"/>
    <xf numFmtId="164" fontId="22" fillId="0" borderId="6" xfId="13" applyNumberFormat="1" applyFont="1" applyBorder="1"/>
    <xf numFmtId="0" fontId="4" fillId="0" borderId="4" xfId="13" applyFont="1" applyBorder="1"/>
    <xf numFmtId="3" fontId="22" fillId="0" borderId="44" xfId="13" applyNumberFormat="1" applyFont="1" applyBorder="1"/>
    <xf numFmtId="3" fontId="34" fillId="0" borderId="44" xfId="13" applyNumberFormat="1" applyFont="1" applyBorder="1"/>
    <xf numFmtId="164" fontId="34" fillId="0" borderId="6" xfId="13" applyNumberFormat="1" applyFont="1" applyBorder="1"/>
    <xf numFmtId="0" fontId="17" fillId="0" borderId="4" xfId="13" applyFont="1" applyBorder="1"/>
    <xf numFmtId="3" fontId="3" fillId="0" borderId="44" xfId="13" applyNumberFormat="1" applyFont="1" applyBorder="1"/>
    <xf numFmtId="164" fontId="3" fillId="0" borderId="6" xfId="13" applyNumberFormat="1" applyFont="1" applyBorder="1"/>
    <xf numFmtId="3" fontId="3" fillId="0" borderId="6" xfId="13" applyNumberFormat="1" applyFont="1" applyBorder="1"/>
    <xf numFmtId="164" fontId="3" fillId="0" borderId="54" xfId="13" applyNumberFormat="1" applyFont="1" applyBorder="1"/>
    <xf numFmtId="3" fontId="3" fillId="0" borderId="24" xfId="13" applyNumberFormat="1" applyFont="1" applyBorder="1"/>
    <xf numFmtId="3" fontId="3" fillId="0" borderId="5" xfId="13" applyNumberFormat="1" applyFont="1" applyBorder="1"/>
    <xf numFmtId="4" fontId="3" fillId="0" borderId="6" xfId="13" applyNumberFormat="1" applyFont="1" applyBorder="1"/>
    <xf numFmtId="164" fontId="2" fillId="0" borderId="6" xfId="13" applyNumberFormat="1" applyFont="1" applyBorder="1"/>
    <xf numFmtId="0" fontId="22" fillId="0" borderId="4" xfId="13" applyFont="1" applyBorder="1" applyAlignment="1">
      <alignment horizontal="left"/>
    </xf>
    <xf numFmtId="0" fontId="14" fillId="0" borderId="4" xfId="13" applyFont="1" applyBorder="1"/>
    <xf numFmtId="3" fontId="35" fillId="0" borderId="44" xfId="13" applyNumberFormat="1" applyFont="1" applyBorder="1"/>
    <xf numFmtId="164" fontId="35" fillId="0" borderId="6" xfId="13" applyNumberFormat="1" applyFont="1" applyBorder="1"/>
    <xf numFmtId="0" fontId="1" fillId="0" borderId="4" xfId="13" applyFont="1" applyBorder="1"/>
    <xf numFmtId="0" fontId="9" fillId="0" borderId="4" xfId="13" applyFont="1" applyBorder="1"/>
    <xf numFmtId="3" fontId="2" fillId="0" borderId="24" xfId="13" applyNumberFormat="1" applyFont="1" applyBorder="1"/>
    <xf numFmtId="3" fontId="22" fillId="0" borderId="24" xfId="13" applyNumberFormat="1" applyFont="1" applyBorder="1"/>
    <xf numFmtId="3" fontId="35" fillId="0" borderId="24" xfId="13" applyNumberFormat="1" applyFont="1" applyBorder="1"/>
    <xf numFmtId="3" fontId="30" fillId="0" borderId="24" xfId="13" applyNumberFormat="1" applyFont="1" applyBorder="1"/>
    <xf numFmtId="3" fontId="38" fillId="0" borderId="15" xfId="13" applyNumberFormat="1" applyFont="1" applyBorder="1"/>
    <xf numFmtId="0" fontId="6" fillId="0" borderId="31" xfId="13" applyFont="1" applyBorder="1"/>
    <xf numFmtId="0" fontId="8" fillId="0" borderId="35" xfId="13" applyFont="1" applyBorder="1" applyAlignment="1">
      <alignment horizontal="center"/>
    </xf>
    <xf numFmtId="0" fontId="6" fillId="0" borderId="35" xfId="13" applyFont="1" applyBorder="1" applyAlignment="1">
      <alignment horizontal="center"/>
    </xf>
    <xf numFmtId="0" fontId="21" fillId="0" borderId="11" xfId="13" applyBorder="1"/>
    <xf numFmtId="0" fontId="14" fillId="0" borderId="42" xfId="13" applyFont="1" applyBorder="1"/>
    <xf numFmtId="0" fontId="15" fillId="0" borderId="4" xfId="13" applyFont="1" applyBorder="1"/>
    <xf numFmtId="0" fontId="8" fillId="0" borderId="4" xfId="13" applyFont="1" applyBorder="1"/>
    <xf numFmtId="0" fontId="5" fillId="0" borderId="4" xfId="13" applyFont="1" applyBorder="1"/>
    <xf numFmtId="0" fontId="4" fillId="0" borderId="48" xfId="13" applyFont="1" applyBorder="1"/>
    <xf numFmtId="3" fontId="32" fillId="0" borderId="44" xfId="13" applyNumberFormat="1" applyFont="1" applyBorder="1"/>
    <xf numFmtId="3" fontId="3" fillId="0" borderId="54" xfId="13" applyNumberFormat="1" applyFont="1" applyBorder="1"/>
    <xf numFmtId="164" fontId="2" fillId="0" borderId="54" xfId="13" applyNumberFormat="1" applyFont="1" applyBorder="1"/>
    <xf numFmtId="4" fontId="2" fillId="0" borderId="53" xfId="13" applyNumberFormat="1" applyFont="1" applyBorder="1"/>
    <xf numFmtId="164" fontId="3" fillId="0" borderId="53" xfId="13" applyNumberFormat="1" applyFont="1" applyBorder="1"/>
    <xf numFmtId="3" fontId="3" fillId="0" borderId="53" xfId="13" applyNumberFormat="1" applyFont="1" applyBorder="1"/>
    <xf numFmtId="164" fontId="2" fillId="0" borderId="53" xfId="13" applyNumberFormat="1" applyFont="1" applyBorder="1"/>
    <xf numFmtId="3" fontId="2" fillId="0" borderId="6" xfId="13" applyNumberFormat="1" applyFont="1" applyBorder="1"/>
    <xf numFmtId="164" fontId="2" fillId="0" borderId="8" xfId="13" applyNumberFormat="1" applyFont="1" applyBorder="1"/>
    <xf numFmtId="3" fontId="22" fillId="0" borderId="54" xfId="13" applyNumberFormat="1" applyFont="1" applyBorder="1"/>
    <xf numFmtId="164" fontId="22" fillId="0" borderId="54" xfId="13" applyNumberFormat="1" applyFont="1" applyBorder="1"/>
    <xf numFmtId="3" fontId="34" fillId="0" borderId="54" xfId="13" applyNumberFormat="1" applyFont="1" applyBorder="1"/>
    <xf numFmtId="164" fontId="34" fillId="0" borderId="54" xfId="13" applyNumberFormat="1" applyFont="1" applyBorder="1"/>
    <xf numFmtId="4" fontId="21" fillId="0" borderId="49" xfId="13" applyNumberFormat="1" applyBorder="1"/>
    <xf numFmtId="164" fontId="30" fillId="0" borderId="5" xfId="13" applyNumberFormat="1" applyFont="1" applyBorder="1"/>
    <xf numFmtId="164" fontId="30" fillId="0" borderId="6" xfId="13" applyNumberFormat="1" applyFont="1" applyBorder="1"/>
    <xf numFmtId="4" fontId="2" fillId="0" borderId="6" xfId="13" applyNumberFormat="1" applyFont="1" applyBorder="1"/>
    <xf numFmtId="4" fontId="34" fillId="0" borderId="6" xfId="13" applyNumberFormat="1" applyFont="1" applyBorder="1"/>
    <xf numFmtId="4" fontId="22" fillId="0" borderId="6" xfId="13" applyNumberFormat="1" applyFont="1" applyBorder="1"/>
    <xf numFmtId="0" fontId="12" fillId="0" borderId="0" xfId="10" applyFont="1" applyAlignment="1">
      <alignment horizontal="left"/>
    </xf>
    <xf numFmtId="0" fontId="21" fillId="0" borderId="0" xfId="10" applyAlignment="1">
      <alignment horizontal="left"/>
    </xf>
    <xf numFmtId="0" fontId="12" fillId="0" borderId="0" xfId="10" applyFont="1"/>
    <xf numFmtId="3" fontId="4" fillId="2" borderId="44" xfId="10" applyNumberFormat="1" applyFont="1" applyFill="1" applyBorder="1"/>
    <xf numFmtId="164" fontId="4" fillId="2" borderId="6" xfId="10" applyNumberFormat="1" applyFont="1" applyFill="1" applyBorder="1"/>
    <xf numFmtId="3" fontId="4" fillId="2" borderId="5" xfId="10" applyNumberFormat="1" applyFont="1" applyFill="1" applyBorder="1"/>
    <xf numFmtId="4" fontId="4" fillId="2" borderId="6" xfId="10" applyNumberFormat="1" applyFont="1" applyFill="1" applyBorder="1" applyAlignment="1">
      <alignment horizontal="right"/>
    </xf>
    <xf numFmtId="164" fontId="9" fillId="2" borderId="17" xfId="10" applyNumberFormat="1" applyFont="1" applyFill="1" applyBorder="1" applyAlignment="1">
      <alignment horizontal="right"/>
    </xf>
    <xf numFmtId="3" fontId="28" fillId="2" borderId="44" xfId="10" applyNumberFormat="1" applyFont="1" applyFill="1" applyBorder="1"/>
    <xf numFmtId="164" fontId="26" fillId="2" borderId="6" xfId="10" applyNumberFormat="1" applyFont="1" applyFill="1" applyBorder="1"/>
    <xf numFmtId="3" fontId="26" fillId="2" borderId="5" xfId="10" applyNumberFormat="1" applyFont="1" applyFill="1" applyBorder="1"/>
    <xf numFmtId="4" fontId="27" fillId="2" borderId="6" xfId="10" applyNumberFormat="1" applyFont="1" applyFill="1" applyBorder="1"/>
    <xf numFmtId="164" fontId="27" fillId="2" borderId="17" xfId="10" applyNumberFormat="1" applyFont="1" applyFill="1" applyBorder="1"/>
    <xf numFmtId="3" fontId="27" fillId="2" borderId="44" xfId="10" applyNumberFormat="1" applyFont="1" applyFill="1" applyBorder="1"/>
    <xf numFmtId="164" fontId="27" fillId="2" borderId="6" xfId="10" applyNumberFormat="1" applyFont="1" applyFill="1" applyBorder="1"/>
    <xf numFmtId="3" fontId="27" fillId="2" borderId="5" xfId="10" applyNumberFormat="1" applyFont="1" applyFill="1" applyBorder="1"/>
    <xf numFmtId="3" fontId="26" fillId="2" borderId="44" xfId="10" applyNumberFormat="1" applyFont="1" applyFill="1" applyBorder="1"/>
    <xf numFmtId="4" fontId="26" fillId="2" borderId="6" xfId="10" applyNumberFormat="1" applyFont="1" applyFill="1" applyBorder="1"/>
    <xf numFmtId="164" fontId="26" fillId="2" borderId="17" xfId="10" applyNumberFormat="1" applyFont="1" applyFill="1" applyBorder="1"/>
    <xf numFmtId="4" fontId="4" fillId="2" borderId="6" xfId="10" applyNumberFormat="1" applyFont="1" applyFill="1" applyBorder="1"/>
    <xf numFmtId="164" fontId="4" fillId="2" borderId="17" xfId="10" applyNumberFormat="1" applyFont="1" applyFill="1" applyBorder="1"/>
    <xf numFmtId="49" fontId="30" fillId="3" borderId="39" xfId="5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right" wrapText="1"/>
    </xf>
    <xf numFmtId="3" fontId="39" fillId="0" borderId="0" xfId="0" applyNumberFormat="1" applyFont="1"/>
    <xf numFmtId="3" fontId="6" fillId="0" borderId="38" xfId="1" applyNumberFormat="1" applyFont="1" applyBorder="1" applyAlignment="1">
      <alignment horizontal="right" vertical="center" indent="1"/>
    </xf>
    <xf numFmtId="164" fontId="6" fillId="0" borderId="38" xfId="1" applyNumberFormat="1" applyFont="1" applyBorder="1" applyAlignment="1">
      <alignment horizontal="right" vertical="center" indent="1"/>
    </xf>
    <xf numFmtId="4" fontId="6" fillId="0" borderId="2" xfId="0" applyNumberFormat="1" applyFont="1" applyBorder="1" applyAlignment="1">
      <alignment horizontal="right" vertical="center" indent="1"/>
    </xf>
    <xf numFmtId="4" fontId="6" fillId="0" borderId="29" xfId="0" applyNumberFormat="1" applyFont="1" applyBorder="1" applyAlignment="1">
      <alignment horizontal="right" vertical="center" indent="1"/>
    </xf>
    <xf numFmtId="3" fontId="40" fillId="0" borderId="36" xfId="1" applyNumberFormat="1" applyFont="1" applyBorder="1" applyAlignment="1">
      <alignment horizontal="right" indent="1"/>
    </xf>
    <xf numFmtId="3" fontId="6" fillId="0" borderId="3" xfId="1" applyNumberFormat="1" applyFont="1" applyBorder="1" applyAlignment="1">
      <alignment horizontal="right" indent="1"/>
    </xf>
    <xf numFmtId="164" fontId="6" fillId="0" borderId="3" xfId="1" applyNumberFormat="1" applyFont="1" applyBorder="1" applyAlignment="1">
      <alignment horizontal="right" indent="1"/>
    </xf>
    <xf numFmtId="3" fontId="1" fillId="0" borderId="3" xfId="1" applyNumberFormat="1" applyBorder="1" applyAlignment="1">
      <alignment horizontal="right" indent="1"/>
    </xf>
    <xf numFmtId="164" fontId="1" fillId="0" borderId="57" xfId="1" applyNumberFormat="1" applyBorder="1" applyAlignment="1">
      <alignment horizontal="right" indent="1"/>
    </xf>
    <xf numFmtId="3" fontId="1" fillId="0" borderId="19" xfId="1" applyNumberFormat="1" applyBorder="1" applyAlignment="1">
      <alignment horizontal="right" indent="1"/>
    </xf>
    <xf numFmtId="3" fontId="1" fillId="0" borderId="11" xfId="1" applyNumberFormat="1" applyBorder="1" applyAlignment="1">
      <alignment horizontal="right" indent="1"/>
    </xf>
    <xf numFmtId="164" fontId="41" fillId="0" borderId="19" xfId="1" applyNumberFormat="1" applyFont="1" applyBorder="1" applyAlignment="1">
      <alignment horizontal="right" indent="1"/>
    </xf>
    <xf numFmtId="3" fontId="40" fillId="0" borderId="35" xfId="1" applyNumberFormat="1" applyFont="1" applyBorder="1" applyAlignment="1">
      <alignment horizontal="right" indent="1"/>
    </xf>
    <xf numFmtId="0" fontId="3" fillId="0" borderId="2" xfId="0" applyFont="1" applyBorder="1" applyAlignment="1">
      <alignment vertical="center"/>
    </xf>
    <xf numFmtId="3" fontId="3" fillId="0" borderId="2" xfId="0" applyNumberFormat="1" applyFont="1" applyBorder="1" applyAlignment="1">
      <alignment horizontal="right" vertical="center" indent="1"/>
    </xf>
    <xf numFmtId="164" fontId="3" fillId="0" borderId="2" xfId="0" applyNumberFormat="1" applyFont="1" applyBorder="1" applyAlignment="1">
      <alignment horizontal="right" vertical="center" indent="1"/>
    </xf>
    <xf numFmtId="4" fontId="3" fillId="0" borderId="2" xfId="0" applyNumberFormat="1" applyFont="1" applyBorder="1" applyAlignment="1">
      <alignment horizontal="right" vertical="center" indent="1"/>
    </xf>
    <xf numFmtId="4" fontId="3" fillId="0" borderId="29" xfId="0" applyNumberFormat="1" applyFont="1" applyBorder="1" applyAlignment="1">
      <alignment horizontal="right" vertical="center" indent="1"/>
    </xf>
    <xf numFmtId="3" fontId="44" fillId="0" borderId="35" xfId="0" applyNumberFormat="1" applyFont="1" applyBorder="1" applyAlignment="1">
      <alignment horizontal="right"/>
    </xf>
    <xf numFmtId="164" fontId="44" fillId="0" borderId="35" xfId="0" applyNumberFormat="1" applyFont="1" applyBorder="1" applyAlignment="1">
      <alignment horizontal="right"/>
    </xf>
    <xf numFmtId="4" fontId="44" fillId="0" borderId="3" xfId="0" applyNumberFormat="1" applyFont="1" applyBorder="1" applyAlignment="1">
      <alignment horizontal="right"/>
    </xf>
    <xf numFmtId="4" fontId="44" fillId="0" borderId="40" xfId="0" applyNumberFormat="1" applyFont="1" applyBorder="1" applyAlignment="1">
      <alignment horizontal="right"/>
    </xf>
    <xf numFmtId="3" fontId="45" fillId="0" borderId="36" xfId="0" applyNumberFormat="1" applyFont="1" applyBorder="1" applyAlignment="1">
      <alignment horizontal="right"/>
    </xf>
    <xf numFmtId="164" fontId="45" fillId="0" borderId="36" xfId="0" applyNumberFormat="1" applyFont="1" applyBorder="1" applyAlignment="1">
      <alignment horizontal="right"/>
    </xf>
    <xf numFmtId="3" fontId="43" fillId="0" borderId="36" xfId="0" applyNumberFormat="1" applyFont="1" applyBorder="1"/>
    <xf numFmtId="0" fontId="43" fillId="0" borderId="31" xfId="0" applyFont="1" applyBorder="1" applyAlignment="1">
      <alignment horizontal="right"/>
    </xf>
    <xf numFmtId="0" fontId="43" fillId="0" borderId="34" xfId="0" applyFont="1" applyBorder="1" applyAlignment="1">
      <alignment horizontal="right"/>
    </xf>
    <xf numFmtId="164" fontId="45" fillId="0" borderId="41" xfId="0" applyNumberFormat="1" applyFont="1" applyBorder="1" applyAlignment="1">
      <alignment horizontal="right"/>
    </xf>
    <xf numFmtId="3" fontId="45" fillId="0" borderId="31" xfId="0" applyNumberFormat="1" applyFont="1" applyBorder="1" applyAlignment="1">
      <alignment horizontal="center"/>
    </xf>
    <xf numFmtId="3" fontId="46" fillId="0" borderId="34" xfId="0" applyNumberFormat="1" applyFont="1" applyBorder="1" applyAlignment="1">
      <alignment horizontal="right"/>
    </xf>
    <xf numFmtId="4" fontId="62" fillId="0" borderId="0" xfId="5" applyNumberFormat="1" applyFont="1" applyAlignment="1">
      <alignment horizontal="right" wrapText="1" indent="2"/>
    </xf>
    <xf numFmtId="49" fontId="62" fillId="0" borderId="3" xfId="5" applyNumberFormat="1" applyFont="1" applyBorder="1" applyAlignment="1">
      <alignment horizontal="center"/>
    </xf>
    <xf numFmtId="49" fontId="62" fillId="0" borderId="6" xfId="1" applyNumberFormat="1" applyFont="1" applyBorder="1" applyAlignment="1">
      <alignment horizontal="center"/>
    </xf>
    <xf numFmtId="0" fontId="62" fillId="0" borderId="6" xfId="1" applyFont="1" applyBorder="1" applyAlignment="1">
      <alignment horizontal="left"/>
    </xf>
    <xf numFmtId="0" fontId="62" fillId="0" borderId="7" xfId="5" applyFont="1" applyBorder="1" applyAlignment="1">
      <alignment horizontal="left" wrapText="1" indent="2"/>
    </xf>
    <xf numFmtId="0" fontId="63" fillId="0" borderId="53" xfId="5" applyFont="1" applyBorder="1" applyAlignment="1">
      <alignment horizontal="center" wrapText="1"/>
    </xf>
    <xf numFmtId="3" fontId="62" fillId="0" borderId="42" xfId="5" applyNumberFormat="1" applyFont="1" applyBorder="1" applyAlignment="1">
      <alignment horizontal="right" indent="2"/>
    </xf>
    <xf numFmtId="3" fontId="62" fillId="0" borderId="4" xfId="5" applyNumberFormat="1" applyFont="1" applyBorder="1" applyAlignment="1">
      <alignment horizontal="right" indent="2"/>
    </xf>
    <xf numFmtId="164" fontId="62" fillId="0" borderId="54" xfId="5" applyNumberFormat="1" applyFont="1" applyBorder="1" applyAlignment="1">
      <alignment horizontal="right" indent="2"/>
    </xf>
    <xf numFmtId="4" fontId="62" fillId="0" borderId="3" xfId="5" applyNumberFormat="1" applyFont="1" applyBorder="1" applyAlignment="1">
      <alignment horizontal="right" wrapText="1" indent="2"/>
    </xf>
    <xf numFmtId="3" fontId="62" fillId="0" borderId="3" xfId="5" applyNumberFormat="1" applyFont="1" applyBorder="1" applyAlignment="1">
      <alignment horizontal="right" indent="2"/>
    </xf>
    <xf numFmtId="3" fontId="62" fillId="0" borderId="0" xfId="5" applyNumberFormat="1" applyFont="1" applyAlignment="1">
      <alignment horizontal="right" indent="2"/>
    </xf>
    <xf numFmtId="49" fontId="62" fillId="0" borderId="42" xfId="5" applyNumberFormat="1" applyFont="1" applyBorder="1" applyAlignment="1">
      <alignment horizontal="center"/>
    </xf>
    <xf numFmtId="0" fontId="62" fillId="0" borderId="5" xfId="1" applyFont="1" applyBorder="1" applyAlignment="1">
      <alignment horizontal="left"/>
    </xf>
    <xf numFmtId="164" fontId="62" fillId="0" borderId="52" xfId="5" applyNumberFormat="1" applyFont="1" applyBorder="1" applyAlignment="1">
      <alignment horizontal="right" indent="2"/>
    </xf>
    <xf numFmtId="4" fontId="62" fillId="0" borderId="42" xfId="5" applyNumberFormat="1" applyFont="1" applyBorder="1" applyAlignment="1">
      <alignment horizontal="right" wrapText="1" indent="2"/>
    </xf>
    <xf numFmtId="49" fontId="62" fillId="0" borderId="4" xfId="5" applyNumberFormat="1" applyFont="1" applyBorder="1" applyAlignment="1">
      <alignment horizontal="center"/>
    </xf>
    <xf numFmtId="4" fontId="62" fillId="0" borderId="4" xfId="5" applyNumberFormat="1" applyFont="1" applyBorder="1" applyAlignment="1">
      <alignment horizontal="right" wrapText="1" indent="2"/>
    </xf>
    <xf numFmtId="49" fontId="62" fillId="0" borderId="6" xfId="5" applyNumberFormat="1" applyFont="1" applyBorder="1" applyAlignment="1">
      <alignment horizontal="center"/>
    </xf>
    <xf numFmtId="0" fontId="62" fillId="0" borderId="68" xfId="5" applyFont="1" applyBorder="1" applyAlignment="1">
      <alignment horizontal="left" wrapText="1"/>
    </xf>
    <xf numFmtId="0" fontId="62" fillId="0" borderId="69" xfId="5" applyFont="1" applyBorder="1" applyAlignment="1">
      <alignment horizontal="left" wrapText="1"/>
    </xf>
    <xf numFmtId="49" fontId="62" fillId="0" borderId="8" xfId="5" applyNumberFormat="1" applyFont="1" applyBorder="1" applyAlignment="1">
      <alignment horizontal="center"/>
    </xf>
    <xf numFmtId="49" fontId="62" fillId="0" borderId="70" xfId="5" applyNumberFormat="1" applyFont="1" applyBorder="1" applyAlignment="1">
      <alignment horizontal="center"/>
    </xf>
    <xf numFmtId="49" fontId="62" fillId="0" borderId="71" xfId="5" applyNumberFormat="1" applyFont="1" applyBorder="1" applyAlignment="1">
      <alignment horizontal="center"/>
    </xf>
    <xf numFmtId="0" fontId="62" fillId="0" borderId="72" xfId="5" applyFont="1" applyBorder="1" applyAlignment="1">
      <alignment horizontal="left" wrapText="1"/>
    </xf>
    <xf numFmtId="49" fontId="62" fillId="0" borderId="48" xfId="5" applyNumberFormat="1" applyFont="1" applyBorder="1" applyAlignment="1">
      <alignment horizontal="center"/>
    </xf>
    <xf numFmtId="49" fontId="62" fillId="0" borderId="12" xfId="5" applyNumberFormat="1" applyFont="1" applyBorder="1" applyAlignment="1">
      <alignment horizontal="center"/>
    </xf>
    <xf numFmtId="0" fontId="62" fillId="0" borderId="1" xfId="5" applyFont="1" applyBorder="1" applyAlignment="1">
      <alignment horizontal="left" wrapText="1"/>
    </xf>
    <xf numFmtId="0" fontId="62" fillId="0" borderId="48" xfId="5" applyFont="1" applyBorder="1" applyAlignment="1">
      <alignment horizontal="left" wrapText="1" indent="2"/>
    </xf>
    <xf numFmtId="3" fontId="62" fillId="0" borderId="48" xfId="5" applyNumberFormat="1" applyFont="1" applyBorder="1" applyAlignment="1">
      <alignment horizontal="right" indent="2"/>
    </xf>
    <xf numFmtId="164" fontId="62" fillId="0" borderId="67" xfId="5" applyNumberFormat="1" applyFont="1" applyBorder="1" applyAlignment="1">
      <alignment horizontal="right" indent="2"/>
    </xf>
    <xf numFmtId="4" fontId="62" fillId="0" borderId="11" xfId="5" applyNumberFormat="1" applyFont="1" applyBorder="1" applyAlignment="1">
      <alignment horizontal="right" wrapText="1" indent="2"/>
    </xf>
    <xf numFmtId="164" fontId="62" fillId="0" borderId="0" xfId="5" applyNumberFormat="1" applyFont="1" applyAlignment="1">
      <alignment horizontal="right" indent="2"/>
    </xf>
    <xf numFmtId="49" fontId="64" fillId="2" borderId="5" xfId="1" applyNumberFormat="1" applyFont="1" applyFill="1" applyBorder="1" applyAlignment="1">
      <alignment horizontal="left"/>
    </xf>
    <xf numFmtId="0" fontId="63" fillId="0" borderId="42" xfId="5" applyFont="1" applyBorder="1" applyAlignment="1">
      <alignment horizontal="center" wrapText="1"/>
    </xf>
    <xf numFmtId="0" fontId="63" fillId="0" borderId="3" xfId="5" applyFont="1" applyBorder="1" applyAlignment="1">
      <alignment horizontal="center" wrapText="1"/>
    </xf>
    <xf numFmtId="0" fontId="62" fillId="0" borderId="3" xfId="5" applyFont="1" applyBorder="1" applyAlignment="1">
      <alignment horizontal="center" wrapText="1"/>
    </xf>
    <xf numFmtId="49" fontId="62" fillId="0" borderId="11" xfId="5" applyNumberFormat="1" applyFont="1" applyBorder="1" applyAlignment="1">
      <alignment horizontal="center"/>
    </xf>
    <xf numFmtId="0" fontId="62" fillId="0" borderId="48" xfId="5" applyFont="1" applyBorder="1" applyAlignment="1">
      <alignment horizontal="center" wrapText="1"/>
    </xf>
    <xf numFmtId="164" fontId="30" fillId="3" borderId="39" xfId="5" applyNumberFormat="1" applyFont="1" applyFill="1" applyBorder="1" applyAlignment="1">
      <alignment horizontal="right" vertical="center" indent="2"/>
    </xf>
    <xf numFmtId="49" fontId="62" fillId="0" borderId="3" xfId="5" applyNumberFormat="1" applyFont="1" applyBorder="1" applyAlignment="1">
      <alignment horizontal="center" vertical="center"/>
    </xf>
    <xf numFmtId="49" fontId="62" fillId="0" borderId="65" xfId="5" applyNumberFormat="1" applyFont="1" applyBorder="1" applyAlignment="1">
      <alignment horizontal="center"/>
    </xf>
    <xf numFmtId="49" fontId="62" fillId="0" borderId="73" xfId="1" applyNumberFormat="1" applyFont="1" applyBorder="1" applyAlignment="1">
      <alignment horizontal="left"/>
    </xf>
    <xf numFmtId="0" fontId="62" fillId="0" borderId="35" xfId="5" applyFont="1" applyBorder="1" applyAlignment="1">
      <alignment horizontal="left" wrapText="1" indent="2"/>
    </xf>
    <xf numFmtId="49" fontId="62" fillId="0" borderId="56" xfId="5" applyNumberFormat="1" applyFont="1" applyBorder="1" applyAlignment="1">
      <alignment horizontal="center"/>
    </xf>
    <xf numFmtId="164" fontId="62" fillId="0" borderId="56" xfId="5" applyNumberFormat="1" applyFont="1" applyBorder="1" applyAlignment="1">
      <alignment horizontal="right" indent="2"/>
    </xf>
    <xf numFmtId="49" fontId="62" fillId="0" borderId="4" xfId="5" applyNumberFormat="1" applyFont="1" applyBorder="1" applyAlignment="1">
      <alignment horizontal="center" vertical="center"/>
    </xf>
    <xf numFmtId="49" fontId="62" fillId="0" borderId="5" xfId="1" applyNumberFormat="1" applyFont="1" applyBorder="1" applyAlignment="1">
      <alignment horizontal="left"/>
    </xf>
    <xf numFmtId="49" fontId="62" fillId="0" borderId="54" xfId="5" applyNumberFormat="1" applyFont="1" applyBorder="1" applyAlignment="1">
      <alignment horizontal="center"/>
    </xf>
    <xf numFmtId="49" fontId="62" fillId="0" borderId="6" xfId="1" applyNumberFormat="1" applyFont="1" applyBorder="1" applyAlignment="1">
      <alignment horizontal="left"/>
    </xf>
    <xf numFmtId="49" fontId="62" fillId="0" borderId="48" xfId="5" applyNumberFormat="1" applyFont="1" applyBorder="1" applyAlignment="1">
      <alignment horizontal="center" vertical="center"/>
    </xf>
    <xf numFmtId="49" fontId="62" fillId="0" borderId="16" xfId="5" applyNumberFormat="1" applyFont="1" applyBorder="1" applyAlignment="1">
      <alignment horizontal="center"/>
    </xf>
    <xf numFmtId="49" fontId="62" fillId="0" borderId="16" xfId="1" applyNumberFormat="1" applyFont="1" applyBorder="1" applyAlignment="1">
      <alignment horizontal="left"/>
    </xf>
    <xf numFmtId="49" fontId="62" fillId="0" borderId="49" xfId="5" applyNumberFormat="1" applyFont="1" applyBorder="1" applyAlignment="1">
      <alignment horizontal="center"/>
    </xf>
    <xf numFmtId="0" fontId="62" fillId="0" borderId="42" xfId="1" applyFont="1" applyBorder="1" applyAlignment="1">
      <alignment horizontal="left"/>
    </xf>
    <xf numFmtId="0" fontId="62" fillId="0" borderId="31" xfId="5" applyFont="1" applyBorder="1" applyAlignment="1">
      <alignment horizontal="left" wrapText="1" indent="2"/>
    </xf>
    <xf numFmtId="164" fontId="62" fillId="0" borderId="42" xfId="5" applyNumberFormat="1" applyFont="1" applyBorder="1" applyAlignment="1">
      <alignment horizontal="right" indent="2"/>
    </xf>
    <xf numFmtId="49" fontId="62" fillId="0" borderId="44" xfId="5" applyNumberFormat="1" applyFont="1" applyBorder="1" applyAlignment="1">
      <alignment horizontal="center"/>
    </xf>
    <xf numFmtId="49" fontId="62" fillId="0" borderId="4" xfId="1" applyNumberFormat="1" applyFont="1" applyBorder="1" applyAlignment="1">
      <alignment horizontal="left"/>
    </xf>
    <xf numFmtId="164" fontId="62" fillId="0" borderId="4" xfId="5" applyNumberFormat="1" applyFont="1" applyBorder="1" applyAlignment="1">
      <alignment horizontal="right" indent="2"/>
    </xf>
    <xf numFmtId="49" fontId="62" fillId="0" borderId="55" xfId="5" applyNumberFormat="1" applyFont="1" applyBorder="1" applyAlignment="1">
      <alignment horizontal="center"/>
    </xf>
    <xf numFmtId="49" fontId="62" fillId="0" borderId="48" xfId="1" applyNumberFormat="1" applyFont="1" applyBorder="1" applyAlignment="1">
      <alignment horizontal="left"/>
    </xf>
    <xf numFmtId="0" fontId="63" fillId="0" borderId="61" xfId="5" applyFont="1" applyBorder="1" applyAlignment="1">
      <alignment horizontal="center" wrapText="1"/>
    </xf>
    <xf numFmtId="164" fontId="62" fillId="0" borderId="48" xfId="5" applyNumberFormat="1" applyFont="1" applyBorder="1" applyAlignment="1">
      <alignment horizontal="right" indent="2"/>
    </xf>
    <xf numFmtId="4" fontId="62" fillId="0" borderId="48" xfId="5" applyNumberFormat="1" applyFont="1" applyBorder="1" applyAlignment="1">
      <alignment horizontal="right" wrapText="1" indent="2"/>
    </xf>
    <xf numFmtId="49" fontId="62" fillId="0" borderId="0" xfId="5" applyNumberFormat="1" applyFont="1" applyAlignment="1">
      <alignment horizontal="center"/>
    </xf>
    <xf numFmtId="49" fontId="62" fillId="0" borderId="0" xfId="1" applyNumberFormat="1" applyFont="1" applyAlignment="1">
      <alignment horizontal="left"/>
    </xf>
    <xf numFmtId="0" fontId="62" fillId="0" borderId="0" xfId="5" applyFont="1" applyAlignment="1">
      <alignment horizontal="left" wrapText="1" indent="2"/>
    </xf>
    <xf numFmtId="0" fontId="63" fillId="0" borderId="0" xfId="5" applyFont="1" applyAlignment="1">
      <alignment horizontal="center" wrapText="1"/>
    </xf>
    <xf numFmtId="49" fontId="62" fillId="0" borderId="57" xfId="5" applyNumberFormat="1" applyFont="1" applyBorder="1" applyAlignment="1">
      <alignment horizontal="center"/>
    </xf>
    <xf numFmtId="49" fontId="62" fillId="0" borderId="58" xfId="5" applyNumberFormat="1" applyFont="1" applyBorder="1" applyAlignment="1">
      <alignment horizontal="center"/>
    </xf>
    <xf numFmtId="49" fontId="62" fillId="0" borderId="7" xfId="5" applyNumberFormat="1" applyFont="1" applyBorder="1" applyAlignment="1">
      <alignment horizontal="center"/>
    </xf>
    <xf numFmtId="49" fontId="62" fillId="0" borderId="7" xfId="1" applyNumberFormat="1" applyFont="1" applyBorder="1" applyAlignment="1">
      <alignment horizontal="left"/>
    </xf>
    <xf numFmtId="164" fontId="62" fillId="0" borderId="3" xfId="5" applyNumberFormat="1" applyFont="1" applyBorder="1" applyAlignment="1">
      <alignment horizontal="right" indent="2"/>
    </xf>
    <xf numFmtId="0" fontId="63" fillId="0" borderId="4" xfId="5" applyFont="1" applyBorder="1" applyAlignment="1">
      <alignment horizontal="center" wrapText="1"/>
    </xf>
    <xf numFmtId="49" fontId="62" fillId="0" borderId="35" xfId="5" applyNumberFormat="1" applyFont="1" applyBorder="1" applyAlignment="1">
      <alignment horizontal="center"/>
    </xf>
    <xf numFmtId="3" fontId="62" fillId="0" borderId="56" xfId="5" applyNumberFormat="1" applyFont="1" applyBorder="1" applyAlignment="1">
      <alignment horizontal="right" indent="2"/>
    </xf>
    <xf numFmtId="49" fontId="62" fillId="0" borderId="54" xfId="1" applyNumberFormat="1" applyFont="1" applyBorder="1" applyAlignment="1">
      <alignment horizontal="left" wrapText="1"/>
    </xf>
    <xf numFmtId="3" fontId="62" fillId="0" borderId="54" xfId="5" applyNumberFormat="1" applyFont="1" applyBorder="1" applyAlignment="1">
      <alignment horizontal="right" indent="2"/>
    </xf>
    <xf numFmtId="0" fontId="63" fillId="0" borderId="17" xfId="5" applyFont="1" applyBorder="1" applyAlignment="1">
      <alignment horizontal="center" wrapText="1"/>
    </xf>
    <xf numFmtId="49" fontId="62" fillId="0" borderId="56" xfId="1" applyNumberFormat="1" applyFont="1" applyBorder="1" applyAlignment="1">
      <alignment horizontal="left" wrapText="1"/>
    </xf>
    <xf numFmtId="49" fontId="62" fillId="0" borderId="67" xfId="1" applyNumberFormat="1" applyFont="1" applyBorder="1" applyAlignment="1">
      <alignment horizontal="left" wrapText="1"/>
    </xf>
    <xf numFmtId="49" fontId="62" fillId="0" borderId="67" xfId="5" applyNumberFormat="1" applyFont="1" applyBorder="1" applyAlignment="1">
      <alignment horizontal="center"/>
    </xf>
    <xf numFmtId="3" fontId="62" fillId="0" borderId="67" xfId="5" applyNumberFormat="1" applyFont="1" applyBorder="1" applyAlignment="1">
      <alignment horizontal="right" indent="2"/>
    </xf>
    <xf numFmtId="49" fontId="62" fillId="0" borderId="54" xfId="1" applyNumberFormat="1" applyFont="1" applyBorder="1" applyAlignment="1">
      <alignment horizontal="left"/>
    </xf>
    <xf numFmtId="49" fontId="62" fillId="0" borderId="59" xfId="1" applyNumberFormat="1" applyFont="1" applyBorder="1" applyAlignment="1">
      <alignment horizontal="left"/>
    </xf>
    <xf numFmtId="0" fontId="63" fillId="0" borderId="44" xfId="5" applyFont="1" applyBorder="1" applyAlignment="1">
      <alignment horizontal="center" wrapText="1"/>
    </xf>
    <xf numFmtId="49" fontId="62" fillId="0" borderId="6" xfId="1" applyNumberFormat="1" applyFont="1" applyBorder="1" applyAlignment="1">
      <alignment horizontal="left" wrapText="1"/>
    </xf>
    <xf numFmtId="49" fontId="62" fillId="0" borderId="16" xfId="1" applyNumberFormat="1" applyFont="1" applyBorder="1" applyAlignment="1">
      <alignment horizontal="left" wrapText="1"/>
    </xf>
    <xf numFmtId="0" fontId="63" fillId="0" borderId="11" xfId="5" applyFont="1" applyBorder="1" applyAlignment="1">
      <alignment horizontal="center" wrapText="1"/>
    </xf>
    <xf numFmtId="49" fontId="62" fillId="0" borderId="66" xfId="5" applyNumberFormat="1" applyFont="1" applyBorder="1" applyAlignment="1">
      <alignment horizontal="center"/>
    </xf>
    <xf numFmtId="0" fontId="65" fillId="0" borderId="6" xfId="1" applyFont="1" applyBorder="1" applyAlignment="1">
      <alignment horizontal="left"/>
    </xf>
    <xf numFmtId="164" fontId="62" fillId="0" borderId="3" xfId="5" applyNumberFormat="1" applyFont="1" applyBorder="1" applyAlignment="1">
      <alignment horizontal="right" vertical="center" indent="2"/>
    </xf>
    <xf numFmtId="0" fontId="65" fillId="0" borderId="42" xfId="1" applyFont="1" applyBorder="1" applyAlignment="1">
      <alignment horizontal="left"/>
    </xf>
    <xf numFmtId="0" fontId="65" fillId="0" borderId="3" xfId="1" applyFont="1" applyBorder="1" applyAlignment="1">
      <alignment horizontal="left"/>
    </xf>
    <xf numFmtId="0" fontId="65" fillId="0" borderId="3" xfId="1" applyFont="1" applyBorder="1" applyAlignment="1">
      <alignment horizontal="left" wrapText="1"/>
    </xf>
    <xf numFmtId="0" fontId="65" fillId="0" borderId="48" xfId="1" applyFont="1" applyBorder="1" applyAlignment="1">
      <alignment horizontal="left"/>
    </xf>
    <xf numFmtId="49" fontId="66" fillId="3" borderId="2" xfId="5" applyNumberFormat="1" applyFont="1" applyFill="1" applyBorder="1" applyAlignment="1">
      <alignment horizontal="center" vertical="center"/>
    </xf>
    <xf numFmtId="3" fontId="66" fillId="3" borderId="2" xfId="5" applyNumberFormat="1" applyFont="1" applyFill="1" applyBorder="1" applyAlignment="1">
      <alignment horizontal="right" vertical="center" indent="2"/>
    </xf>
    <xf numFmtId="164" fontId="66" fillId="3" borderId="2" xfId="5" applyNumberFormat="1" applyFont="1" applyFill="1" applyBorder="1" applyAlignment="1">
      <alignment horizontal="right" vertical="center" indent="2"/>
    </xf>
    <xf numFmtId="4" fontId="66" fillId="3" borderId="2" xfId="5" applyNumberFormat="1" applyFont="1" applyFill="1" applyBorder="1" applyAlignment="1">
      <alignment horizontal="right" vertical="center" indent="2"/>
    </xf>
    <xf numFmtId="49" fontId="65" fillId="0" borderId="35" xfId="1" applyNumberFormat="1" applyFont="1" applyBorder="1" applyAlignment="1">
      <alignment horizontal="left" wrapText="1"/>
    </xf>
    <xf numFmtId="49" fontId="65" fillId="0" borderId="48" xfId="1" applyNumberFormat="1" applyFont="1" applyBorder="1" applyAlignment="1">
      <alignment horizontal="left"/>
    </xf>
    <xf numFmtId="0" fontId="63" fillId="0" borderId="53" xfId="5" applyFont="1" applyBorder="1" applyAlignment="1">
      <alignment horizontal="center" vertical="center" wrapText="1"/>
    </xf>
    <xf numFmtId="3" fontId="62" fillId="0" borderId="4" xfId="5" applyNumberFormat="1" applyFont="1" applyBorder="1" applyAlignment="1">
      <alignment horizontal="right" vertical="center" indent="2"/>
    </xf>
    <xf numFmtId="4" fontId="30" fillId="3" borderId="31" xfId="5" applyNumberFormat="1" applyFont="1" applyFill="1" applyBorder="1" applyAlignment="1">
      <alignment horizontal="right" vertical="center" indent="2"/>
    </xf>
    <xf numFmtId="0" fontId="2" fillId="0" borderId="32" xfId="5" applyFont="1" applyBorder="1"/>
    <xf numFmtId="49" fontId="62" fillId="0" borderId="49" xfId="1" applyNumberFormat="1" applyFont="1" applyBorder="1" applyAlignment="1">
      <alignment horizontal="center"/>
    </xf>
    <xf numFmtId="49" fontId="62" fillId="0" borderId="21" xfId="0" applyNumberFormat="1" applyFont="1" applyBorder="1" applyAlignment="1">
      <alignment horizontal="center" vertical="center" wrapText="1"/>
    </xf>
    <xf numFmtId="49" fontId="62" fillId="0" borderId="21" xfId="5" applyNumberFormat="1" applyFont="1" applyBorder="1" applyAlignment="1">
      <alignment horizontal="left" wrapText="1"/>
    </xf>
    <xf numFmtId="0" fontId="2" fillId="0" borderId="19" xfId="5" applyFont="1" applyBorder="1"/>
    <xf numFmtId="49" fontId="62" fillId="0" borderId="58" xfId="1" applyNumberFormat="1" applyFont="1" applyBorder="1" applyAlignment="1">
      <alignment horizontal="center"/>
    </xf>
    <xf numFmtId="49" fontId="62" fillId="0" borderId="6" xfId="5" applyNumberFormat="1" applyFont="1" applyBorder="1" applyAlignment="1">
      <alignment horizontal="center" wrapText="1"/>
    </xf>
    <xf numFmtId="49" fontId="62" fillId="0" borderId="6" xfId="5" applyNumberFormat="1" applyFont="1" applyBorder="1" applyAlignment="1">
      <alignment horizontal="left" wrapText="1"/>
    </xf>
    <xf numFmtId="49" fontId="62" fillId="0" borderId="44" xfId="1" applyNumberFormat="1" applyFont="1" applyBorder="1" applyAlignment="1">
      <alignment horizontal="center"/>
    </xf>
    <xf numFmtId="49" fontId="62" fillId="0" borderId="57" xfId="1" applyNumberFormat="1" applyFont="1" applyBorder="1" applyAlignment="1">
      <alignment horizontal="center"/>
    </xf>
    <xf numFmtId="49" fontId="62" fillId="0" borderId="65" xfId="5" applyNumberFormat="1" applyFont="1" applyBorder="1" applyAlignment="1">
      <alignment horizontal="center" wrapText="1"/>
    </xf>
    <xf numFmtId="49" fontId="62" fillId="0" borderId="65" xfId="5" applyNumberFormat="1" applyFont="1" applyBorder="1" applyAlignment="1">
      <alignment horizontal="left" wrapText="1"/>
    </xf>
    <xf numFmtId="0" fontId="2" fillId="0" borderId="37" xfId="5" applyFont="1" applyBorder="1"/>
    <xf numFmtId="49" fontId="62" fillId="0" borderId="55" xfId="1" applyNumberFormat="1" applyFont="1" applyBorder="1" applyAlignment="1">
      <alignment horizontal="center"/>
    </xf>
    <xf numFmtId="49" fontId="62" fillId="0" borderId="16" xfId="5" applyNumberFormat="1" applyFont="1" applyBorder="1" applyAlignment="1">
      <alignment horizontal="center" wrapText="1"/>
    </xf>
    <xf numFmtId="49" fontId="62" fillId="0" borderId="16" xfId="5" applyNumberFormat="1" applyFont="1" applyBorder="1" applyAlignment="1">
      <alignment horizontal="left" wrapText="1"/>
    </xf>
    <xf numFmtId="3" fontId="62" fillId="0" borderId="11" xfId="5" applyNumberFormat="1" applyFont="1" applyBorder="1" applyAlignment="1">
      <alignment horizontal="right" indent="2"/>
    </xf>
    <xf numFmtId="49" fontId="2" fillId="0" borderId="0" xfId="5" applyNumberFormat="1" applyFont="1" applyAlignment="1">
      <alignment horizontal="left" wrapText="1"/>
    </xf>
    <xf numFmtId="3" fontId="22" fillId="0" borderId="0" xfId="0" applyNumberFormat="1" applyFont="1"/>
    <xf numFmtId="164" fontId="22" fillId="0" borderId="0" xfId="0" applyNumberFormat="1" applyFont="1"/>
    <xf numFmtId="49" fontId="62" fillId="0" borderId="19" xfId="1" applyNumberFormat="1" applyFont="1" applyBorder="1" applyAlignment="1">
      <alignment horizontal="center"/>
    </xf>
    <xf numFmtId="49" fontId="62" fillId="0" borderId="42" xfId="5" applyNumberFormat="1" applyFont="1" applyBorder="1" applyAlignment="1">
      <alignment horizontal="center" vertical="center" wrapText="1"/>
    </xf>
    <xf numFmtId="0" fontId="65" fillId="0" borderId="63" xfId="0" applyFont="1" applyBorder="1" applyAlignment="1">
      <alignment horizontal="center"/>
    </xf>
    <xf numFmtId="0" fontId="62" fillId="0" borderId="42" xfId="5" applyFont="1" applyBorder="1" applyAlignment="1">
      <alignment wrapText="1"/>
    </xf>
    <xf numFmtId="0" fontId="63" fillId="0" borderId="50" xfId="5" applyFont="1" applyBorder="1" applyAlignment="1">
      <alignment horizontal="center" wrapText="1"/>
    </xf>
    <xf numFmtId="3" fontId="62" fillId="0" borderId="31" xfId="5" applyNumberFormat="1" applyFont="1" applyBorder="1" applyAlignment="1">
      <alignment horizontal="right" indent="2"/>
    </xf>
    <xf numFmtId="164" fontId="65" fillId="0" borderId="22" xfId="0" applyNumberFormat="1" applyFont="1" applyBorder="1"/>
    <xf numFmtId="49" fontId="62" fillId="0" borderId="42" xfId="5" applyNumberFormat="1" applyFont="1" applyBorder="1" applyAlignment="1">
      <alignment horizontal="center" wrapText="1"/>
    </xf>
    <xf numFmtId="49" fontId="62" fillId="0" borderId="42" xfId="1" applyNumberFormat="1" applyFont="1" applyBorder="1" applyAlignment="1">
      <alignment horizontal="left" wrapText="1"/>
    </xf>
    <xf numFmtId="49" fontId="62" fillId="0" borderId="4" xfId="5" applyNumberFormat="1" applyFont="1" applyBorder="1" applyAlignment="1">
      <alignment horizontal="center" wrapText="1"/>
    </xf>
    <xf numFmtId="49" fontId="62" fillId="0" borderId="6" xfId="0" applyNumberFormat="1" applyFont="1" applyBorder="1" applyAlignment="1">
      <alignment horizontal="center" vertical="center" wrapText="1"/>
    </xf>
    <xf numFmtId="49" fontId="62" fillId="0" borderId="3" xfId="1" applyNumberFormat="1" applyFont="1" applyBorder="1" applyAlignment="1">
      <alignment horizontal="left" wrapText="1"/>
    </xf>
    <xf numFmtId="49" fontId="62" fillId="0" borderId="53" xfId="0" applyNumberFormat="1" applyFont="1" applyBorder="1" applyAlignment="1">
      <alignment horizontal="center" vertical="center"/>
    </xf>
    <xf numFmtId="0" fontId="63" fillId="0" borderId="64" xfId="5" applyFont="1" applyBorder="1" applyAlignment="1">
      <alignment horizontal="center" wrapText="1"/>
    </xf>
    <xf numFmtId="49" fontId="62" fillId="0" borderId="3" xfId="5" applyNumberFormat="1" applyFont="1" applyBorder="1" applyAlignment="1">
      <alignment horizontal="center" wrapText="1"/>
    </xf>
    <xf numFmtId="49" fontId="62" fillId="0" borderId="4" xfId="1" applyNumberFormat="1" applyFont="1" applyBorder="1" applyAlignment="1">
      <alignment horizontal="left" wrapText="1"/>
    </xf>
    <xf numFmtId="49" fontId="62" fillId="0" borderId="48" xfId="5" applyNumberFormat="1" applyFont="1" applyBorder="1" applyAlignment="1">
      <alignment horizontal="center" wrapText="1"/>
    </xf>
    <xf numFmtId="49" fontId="67" fillId="0" borderId="61" xfId="1" applyNumberFormat="1" applyFont="1" applyBorder="1" applyAlignment="1">
      <alignment horizontal="center"/>
    </xf>
    <xf numFmtId="49" fontId="62" fillId="0" borderId="48" xfId="1" applyNumberFormat="1" applyFont="1" applyBorder="1" applyAlignment="1">
      <alignment horizontal="left" wrapText="1"/>
    </xf>
    <xf numFmtId="164" fontId="62" fillId="0" borderId="11" xfId="5" applyNumberFormat="1" applyFont="1" applyBorder="1" applyAlignment="1">
      <alignment horizontal="right" indent="2"/>
    </xf>
    <xf numFmtId="49" fontId="62" fillId="0" borderId="2" xfId="5" applyNumberFormat="1" applyFont="1" applyBorder="1" applyAlignment="1">
      <alignment horizontal="center" wrapText="1"/>
    </xf>
    <xf numFmtId="49" fontId="67" fillId="0" borderId="74" xfId="1" applyNumberFormat="1" applyFont="1" applyBorder="1" applyAlignment="1">
      <alignment horizontal="center"/>
    </xf>
    <xf numFmtId="0" fontId="62" fillId="0" borderId="74" xfId="5" applyFont="1" applyBorder="1" applyAlignment="1">
      <alignment vertical="center" wrapText="1"/>
    </xf>
    <xf numFmtId="0" fontId="62" fillId="0" borderId="2" xfId="5" applyFont="1" applyBorder="1" applyAlignment="1">
      <alignment horizontal="left" wrapText="1" indent="2"/>
    </xf>
    <xf numFmtId="0" fontId="63" fillId="0" borderId="75" xfId="5" applyFont="1" applyBorder="1" applyAlignment="1">
      <alignment horizontal="center" wrapText="1"/>
    </xf>
    <xf numFmtId="3" fontId="62" fillId="0" borderId="2" xfId="5" applyNumberFormat="1" applyFont="1" applyBorder="1" applyAlignment="1">
      <alignment horizontal="right" indent="2"/>
    </xf>
    <xf numFmtId="4" fontId="62" fillId="0" borderId="2" xfId="5" applyNumberFormat="1" applyFont="1" applyBorder="1" applyAlignment="1">
      <alignment horizontal="right" wrapText="1" indent="2"/>
    </xf>
    <xf numFmtId="164" fontId="3" fillId="0" borderId="17" xfId="13" applyNumberFormat="1" applyFont="1" applyBorder="1"/>
    <xf numFmtId="3" fontId="2" fillId="0" borderId="5" xfId="13" applyNumberFormat="1" applyFont="1" applyBorder="1"/>
    <xf numFmtId="164" fontId="2" fillId="0" borderId="17" xfId="13" applyNumberFormat="1" applyFont="1" applyBorder="1"/>
    <xf numFmtId="3" fontId="22" fillId="0" borderId="6" xfId="13" applyNumberFormat="1" applyFont="1" applyBorder="1"/>
    <xf numFmtId="164" fontId="22" fillId="0" borderId="17" xfId="13" applyNumberFormat="1" applyFont="1" applyBorder="1"/>
    <xf numFmtId="3" fontId="9" fillId="0" borderId="24" xfId="10" applyNumberFormat="1" applyFont="1" applyBorder="1"/>
    <xf numFmtId="164" fontId="9" fillId="0" borderId="6" xfId="10" applyNumberFormat="1" applyFont="1" applyBorder="1"/>
    <xf numFmtId="3" fontId="9" fillId="0" borderId="6" xfId="10" applyNumberFormat="1" applyFont="1" applyBorder="1"/>
    <xf numFmtId="4" fontId="9" fillId="0" borderId="6" xfId="10" applyNumberFormat="1" applyFont="1" applyBorder="1"/>
    <xf numFmtId="3" fontId="9" fillId="0" borderId="54" xfId="10" applyNumberFormat="1" applyFont="1" applyBorder="1"/>
    <xf numFmtId="164" fontId="9" fillId="0" borderId="17" xfId="10" applyNumberFormat="1" applyFont="1" applyBorder="1"/>
    <xf numFmtId="3" fontId="27" fillId="0" borderId="44" xfId="10" applyNumberFormat="1" applyFont="1" applyBorder="1"/>
    <xf numFmtId="164" fontId="27" fillId="0" borderId="53" xfId="10" applyNumberFormat="1" applyFont="1" applyBorder="1"/>
    <xf numFmtId="4" fontId="26" fillId="0" borderId="6" xfId="10" applyNumberFormat="1" applyFont="1" applyBorder="1"/>
    <xf numFmtId="164" fontId="26" fillId="0" borderId="17" xfId="10" applyNumberFormat="1" applyFont="1" applyBorder="1"/>
    <xf numFmtId="3" fontId="4" fillId="0" borderId="44" xfId="10" applyNumberFormat="1" applyFont="1" applyBorder="1"/>
    <xf numFmtId="4" fontId="4" fillId="0" borderId="6" xfId="10" applyNumberFormat="1" applyFont="1" applyBorder="1"/>
    <xf numFmtId="3" fontId="4" fillId="0" borderId="6" xfId="10" applyNumberFormat="1" applyFont="1" applyBorder="1"/>
    <xf numFmtId="164" fontId="4" fillId="0" borderId="17" xfId="10" applyNumberFormat="1" applyFont="1" applyBorder="1"/>
    <xf numFmtId="3" fontId="2" fillId="0" borderId="54" xfId="13" applyNumberFormat="1" applyFont="1" applyBorder="1"/>
    <xf numFmtId="164" fontId="27" fillId="0" borderId="6" xfId="10" applyNumberFormat="1" applyFont="1" applyBorder="1"/>
    <xf numFmtId="3" fontId="27" fillId="0" borderId="5" xfId="10" applyNumberFormat="1" applyFont="1" applyBorder="1"/>
    <xf numFmtId="4" fontId="27" fillId="0" borderId="6" xfId="10" applyNumberFormat="1" applyFont="1" applyBorder="1"/>
    <xf numFmtId="164" fontId="27" fillId="0" borderId="17" xfId="10" applyNumberFormat="1" applyFont="1" applyBorder="1"/>
    <xf numFmtId="0" fontId="24" fillId="0" borderId="31" xfId="5" applyFont="1" applyBorder="1" applyAlignment="1">
      <alignment horizontal="center" vertical="center"/>
    </xf>
    <xf numFmtId="3" fontId="1" fillId="0" borderId="31" xfId="5" applyNumberFormat="1" applyBorder="1" applyAlignment="1">
      <alignment horizontal="center" vertical="center" wrapText="1"/>
    </xf>
    <xf numFmtId="164" fontId="1" fillId="0" borderId="31" xfId="5" applyNumberFormat="1" applyBorder="1" applyAlignment="1">
      <alignment horizontal="center" vertical="center" wrapText="1"/>
    </xf>
    <xf numFmtId="4" fontId="1" fillId="0" borderId="31" xfId="5" applyNumberFormat="1" applyBorder="1" applyAlignment="1">
      <alignment horizontal="center" vertical="center" wrapText="1"/>
    </xf>
    <xf numFmtId="3" fontId="9" fillId="0" borderId="5" xfId="10" applyNumberFormat="1" applyFont="1" applyBorder="1"/>
    <xf numFmtId="164" fontId="3" fillId="0" borderId="5" xfId="13" applyNumberFormat="1" applyFont="1" applyBorder="1"/>
    <xf numFmtId="3" fontId="30" fillId="0" borderId="6" xfId="13" applyNumberFormat="1" applyFont="1" applyBorder="1"/>
    <xf numFmtId="164" fontId="30" fillId="0" borderId="54" xfId="13" applyNumberFormat="1" applyFont="1" applyBorder="1"/>
    <xf numFmtId="3" fontId="30" fillId="0" borderId="44" xfId="13" applyNumberFormat="1" applyFont="1" applyBorder="1"/>
    <xf numFmtId="3" fontId="30" fillId="0" borderId="5" xfId="13" applyNumberFormat="1" applyFont="1" applyBorder="1"/>
    <xf numFmtId="4" fontId="30" fillId="0" borderId="6" xfId="13" applyNumberFormat="1" applyFont="1" applyBorder="1"/>
    <xf numFmtId="3" fontId="30" fillId="0" borderId="54" xfId="13" applyNumberFormat="1" applyFont="1" applyBorder="1"/>
    <xf numFmtId="164" fontId="30" fillId="0" borderId="17" xfId="13" applyNumberFormat="1" applyFont="1" applyBorder="1"/>
    <xf numFmtId="4" fontId="34" fillId="0" borderId="44" xfId="13" applyNumberFormat="1" applyFont="1" applyBorder="1"/>
    <xf numFmtId="4" fontId="34" fillId="0" borderId="54" xfId="13" applyNumberFormat="1" applyFont="1" applyBorder="1"/>
    <xf numFmtId="164" fontId="33" fillId="0" borderId="6" xfId="13" applyNumberFormat="1" applyFont="1" applyBorder="1"/>
    <xf numFmtId="3" fontId="34" fillId="0" borderId="6" xfId="13" applyNumberFormat="1" applyFont="1" applyBorder="1"/>
    <xf numFmtId="164" fontId="33" fillId="0" borderId="54" xfId="13" applyNumberFormat="1" applyFont="1" applyBorder="1"/>
    <xf numFmtId="3" fontId="34" fillId="0" borderId="5" xfId="13" applyNumberFormat="1" applyFont="1" applyBorder="1"/>
    <xf numFmtId="4" fontId="33" fillId="0" borderId="6" xfId="13" applyNumberFormat="1" applyFont="1" applyBorder="1"/>
    <xf numFmtId="164" fontId="33" fillId="0" borderId="17" xfId="13" applyNumberFormat="1" applyFont="1" applyBorder="1"/>
    <xf numFmtId="14" fontId="22" fillId="0" borderId="60" xfId="13" applyNumberFormat="1" applyFont="1" applyBorder="1" applyAlignment="1">
      <alignment horizontal="center"/>
    </xf>
    <xf numFmtId="0" fontId="6" fillId="0" borderId="34" xfId="13" applyFont="1" applyBorder="1"/>
    <xf numFmtId="49" fontId="22" fillId="0" borderId="23" xfId="13" applyNumberFormat="1" applyFont="1" applyBorder="1" applyAlignment="1">
      <alignment horizontal="center"/>
    </xf>
    <xf numFmtId="0" fontId="22" fillId="0" borderId="10" xfId="13" applyFont="1" applyBorder="1" applyAlignment="1">
      <alignment horizontal="center"/>
    </xf>
    <xf numFmtId="0" fontId="22" fillId="0" borderId="13" xfId="13" applyFont="1" applyBorder="1" applyAlignment="1">
      <alignment horizontal="center"/>
    </xf>
    <xf numFmtId="4" fontId="21" fillId="0" borderId="26" xfId="13" applyNumberFormat="1" applyBorder="1"/>
    <xf numFmtId="164" fontId="34" fillId="0" borderId="17" xfId="13" applyNumberFormat="1" applyFont="1" applyBorder="1"/>
    <xf numFmtId="0" fontId="18" fillId="0" borderId="3" xfId="13" applyFont="1" applyBorder="1"/>
    <xf numFmtId="3" fontId="34" fillId="0" borderId="24" xfId="13" applyNumberFormat="1" applyFont="1" applyBorder="1"/>
    <xf numFmtId="14" fontId="4" fillId="0" borderId="9" xfId="10" applyNumberFormat="1" applyFont="1" applyBorder="1" applyAlignment="1">
      <alignment horizontal="center"/>
    </xf>
    <xf numFmtId="3" fontId="5" fillId="0" borderId="6" xfId="10" applyNumberFormat="1" applyFont="1" applyBorder="1"/>
    <xf numFmtId="3" fontId="26" fillId="0" borderId="6" xfId="10" applyNumberFormat="1" applyFont="1" applyBorder="1"/>
    <xf numFmtId="3" fontId="5" fillId="0" borderId="54" xfId="10" applyNumberFormat="1" applyFont="1" applyBorder="1"/>
    <xf numFmtId="3" fontId="29" fillId="0" borderId="6" xfId="10" applyNumberFormat="1" applyFont="1" applyBorder="1"/>
    <xf numFmtId="0" fontId="20" fillId="0" borderId="16" xfId="10" applyFont="1" applyBorder="1"/>
    <xf numFmtId="3" fontId="5" fillId="0" borderId="24" xfId="10" applyNumberFormat="1" applyFont="1" applyBorder="1"/>
    <xf numFmtId="164" fontId="5" fillId="0" borderId="6" xfId="10" applyNumberFormat="1" applyFont="1" applyBorder="1"/>
    <xf numFmtId="4" fontId="5" fillId="0" borderId="6" xfId="10" applyNumberFormat="1" applyFont="1" applyBorder="1"/>
    <xf numFmtId="164" fontId="5" fillId="0" borderId="41" xfId="10" applyNumberFormat="1" applyFont="1" applyBorder="1"/>
    <xf numFmtId="3" fontId="4" fillId="0" borderId="24" xfId="10" applyNumberFormat="1" applyFont="1" applyBorder="1"/>
    <xf numFmtId="3" fontId="5" fillId="0" borderId="44" xfId="10" applyNumberFormat="1" applyFont="1" applyBorder="1"/>
    <xf numFmtId="3" fontId="5" fillId="0" borderId="5" xfId="10" applyNumberFormat="1" applyFont="1" applyBorder="1"/>
    <xf numFmtId="164" fontId="5" fillId="0" borderId="17" xfId="10" applyNumberFormat="1" applyFont="1" applyBorder="1"/>
    <xf numFmtId="3" fontId="26" fillId="0" borderId="44" xfId="10" applyNumberFormat="1" applyFont="1" applyBorder="1"/>
    <xf numFmtId="164" fontId="26" fillId="0" borderId="6" xfId="10" applyNumberFormat="1" applyFont="1" applyBorder="1"/>
    <xf numFmtId="3" fontId="26" fillId="0" borderId="5" xfId="10" applyNumberFormat="1" applyFont="1" applyBorder="1"/>
    <xf numFmtId="0" fontId="6" fillId="0" borderId="2" xfId="5" applyFont="1" applyBorder="1" applyAlignment="1">
      <alignment horizontal="left"/>
    </xf>
    <xf numFmtId="3" fontId="6" fillId="0" borderId="2" xfId="5" applyNumberFormat="1" applyFont="1" applyBorder="1" applyAlignment="1">
      <alignment horizontal="right"/>
    </xf>
    <xf numFmtId="0" fontId="1" fillId="0" borderId="4" xfId="5" applyBorder="1" applyAlignment="1">
      <alignment horizontal="left"/>
    </xf>
    <xf numFmtId="3" fontId="24" fillId="0" borderId="41" xfId="5" applyNumberFormat="1" applyFont="1" applyBorder="1" applyAlignment="1">
      <alignment horizontal="right"/>
    </xf>
    <xf numFmtId="0" fontId="1" fillId="0" borderId="35" xfId="5" applyBorder="1" applyAlignment="1">
      <alignment horizontal="left"/>
    </xf>
    <xf numFmtId="3" fontId="1" fillId="0" borderId="45" xfId="5" applyNumberFormat="1" applyBorder="1" applyAlignment="1">
      <alignment horizontal="right"/>
    </xf>
    <xf numFmtId="0" fontId="24" fillId="0" borderId="3" xfId="5" applyFont="1" applyBorder="1" applyAlignment="1">
      <alignment horizontal="left"/>
    </xf>
    <xf numFmtId="3" fontId="24" fillId="0" borderId="40" xfId="5" applyNumberFormat="1" applyFont="1" applyBorder="1" applyAlignment="1">
      <alignment horizontal="right"/>
    </xf>
    <xf numFmtId="0" fontId="24" fillId="0" borderId="7" xfId="5" applyFont="1" applyBorder="1" applyAlignment="1">
      <alignment horizontal="left"/>
    </xf>
    <xf numFmtId="3" fontId="24" fillId="0" borderId="45" xfId="5" applyNumberFormat="1" applyFont="1" applyBorder="1" applyAlignment="1">
      <alignment horizontal="right"/>
    </xf>
    <xf numFmtId="0" fontId="24" fillId="0" borderId="4" xfId="5" applyFont="1" applyBorder="1" applyAlignment="1">
      <alignment horizontal="left"/>
    </xf>
    <xf numFmtId="0" fontId="10" fillId="0" borderId="35" xfId="5" applyFont="1" applyBorder="1" applyAlignment="1">
      <alignment horizontal="left"/>
    </xf>
    <xf numFmtId="3" fontId="10" fillId="0" borderId="36" xfId="5" applyNumberFormat="1" applyFont="1" applyBorder="1" applyAlignment="1">
      <alignment horizontal="right"/>
    </xf>
    <xf numFmtId="0" fontId="10" fillId="0" borderId="3" xfId="5" applyFont="1" applyBorder="1" applyAlignment="1">
      <alignment horizontal="left"/>
    </xf>
    <xf numFmtId="3" fontId="10" fillId="0" borderId="40" xfId="5" applyNumberFormat="1" applyFont="1" applyBorder="1" applyAlignment="1">
      <alignment horizontal="right"/>
    </xf>
    <xf numFmtId="0" fontId="1" fillId="0" borderId="3" xfId="5" applyBorder="1" applyAlignment="1">
      <alignment horizontal="left"/>
    </xf>
    <xf numFmtId="0" fontId="1" fillId="0" borderId="7" xfId="5" applyBorder="1" applyAlignment="1">
      <alignment horizontal="left"/>
    </xf>
    <xf numFmtId="0" fontId="1" fillId="0" borderId="48" xfId="5" applyBorder="1" applyAlignment="1">
      <alignment horizontal="left"/>
    </xf>
    <xf numFmtId="3" fontId="24" fillId="0" borderId="47" xfId="5" applyNumberFormat="1" applyFont="1" applyBorder="1" applyAlignment="1">
      <alignment horizontal="right"/>
    </xf>
    <xf numFmtId="164" fontId="1" fillId="0" borderId="54" xfId="5" applyNumberFormat="1" applyBorder="1" applyAlignment="1">
      <alignment horizontal="right"/>
    </xf>
    <xf numFmtId="3" fontId="24" fillId="0" borderId="44" xfId="5" applyNumberFormat="1" applyFont="1" applyBorder="1" applyAlignment="1">
      <alignment horizontal="right"/>
    </xf>
    <xf numFmtId="4" fontId="1" fillId="0" borderId="42" xfId="5" applyNumberFormat="1" applyBorder="1" applyAlignment="1">
      <alignment horizontal="right"/>
    </xf>
    <xf numFmtId="4" fontId="1" fillId="0" borderId="43" xfId="5" applyNumberFormat="1" applyBorder="1" applyAlignment="1">
      <alignment horizontal="right"/>
    </xf>
    <xf numFmtId="164" fontId="1" fillId="0" borderId="59" xfId="5" applyNumberFormat="1" applyBorder="1" applyAlignment="1">
      <alignment horizontal="right"/>
    </xf>
    <xf numFmtId="3" fontId="24" fillId="0" borderId="37" xfId="5" applyNumberFormat="1" applyFont="1" applyBorder="1" applyAlignment="1">
      <alignment horizontal="right"/>
    </xf>
    <xf numFmtId="4" fontId="1" fillId="0" borderId="31" xfId="5" applyNumberFormat="1" applyBorder="1" applyAlignment="1">
      <alignment horizontal="right"/>
    </xf>
    <xf numFmtId="4" fontId="1" fillId="0" borderId="34" xfId="5" applyNumberFormat="1" applyBorder="1" applyAlignment="1">
      <alignment horizontal="right"/>
    </xf>
    <xf numFmtId="4" fontId="1" fillId="0" borderId="48" xfId="5" applyNumberFormat="1" applyBorder="1" applyAlignment="1">
      <alignment horizontal="right"/>
    </xf>
    <xf numFmtId="4" fontId="1" fillId="0" borderId="47" xfId="5" applyNumberFormat="1" applyBorder="1" applyAlignment="1">
      <alignment horizontal="right"/>
    </xf>
    <xf numFmtId="164" fontId="1" fillId="0" borderId="56" xfId="5" applyNumberFormat="1" applyBorder="1" applyAlignment="1">
      <alignment horizontal="right"/>
    </xf>
    <xf numFmtId="3" fontId="24" fillId="0" borderId="3" xfId="5" applyNumberFormat="1" applyFont="1" applyBorder="1" applyAlignment="1">
      <alignment horizontal="right"/>
    </xf>
    <xf numFmtId="4" fontId="1" fillId="0" borderId="3" xfId="5" applyNumberFormat="1" applyBorder="1" applyAlignment="1">
      <alignment horizontal="right"/>
    </xf>
    <xf numFmtId="3" fontId="1" fillId="0" borderId="7" xfId="5" applyNumberFormat="1" applyBorder="1" applyAlignment="1">
      <alignment horizontal="right"/>
    </xf>
    <xf numFmtId="4" fontId="1" fillId="0" borderId="40" xfId="5" applyNumberFormat="1" applyBorder="1" applyAlignment="1">
      <alignment horizontal="right"/>
    </xf>
    <xf numFmtId="164" fontId="24" fillId="0" borderId="40" xfId="5" applyNumberFormat="1" applyFont="1" applyBorder="1" applyAlignment="1">
      <alignment horizontal="right"/>
    </xf>
    <xf numFmtId="164" fontId="24" fillId="0" borderId="41" xfId="5" applyNumberFormat="1" applyFont="1" applyBorder="1" applyAlignment="1">
      <alignment horizontal="right"/>
    </xf>
    <xf numFmtId="3" fontId="24" fillId="0" borderId="4" xfId="5" applyNumberFormat="1" applyFont="1" applyBorder="1" applyAlignment="1">
      <alignment horizontal="right"/>
    </xf>
    <xf numFmtId="4" fontId="1" fillId="0" borderId="4" xfId="5" applyNumberFormat="1" applyBorder="1" applyAlignment="1">
      <alignment horizontal="right"/>
    </xf>
    <xf numFmtId="4" fontId="1" fillId="0" borderId="41" xfId="5" applyNumberFormat="1" applyBorder="1" applyAlignment="1">
      <alignment horizontal="right"/>
    </xf>
    <xf numFmtId="164" fontId="24" fillId="0" borderId="45" xfId="5" applyNumberFormat="1" applyFont="1" applyBorder="1" applyAlignment="1">
      <alignment horizontal="right"/>
    </xf>
    <xf numFmtId="3" fontId="24" fillId="0" borderId="7" xfId="5" applyNumberFormat="1" applyFont="1" applyBorder="1" applyAlignment="1">
      <alignment horizontal="right"/>
    </xf>
    <xf numFmtId="164" fontId="10" fillId="0" borderId="36" xfId="5" applyNumberFormat="1" applyFont="1" applyBorder="1" applyAlignment="1">
      <alignment horizontal="right"/>
    </xf>
    <xf numFmtId="3" fontId="31" fillId="0" borderId="35" xfId="5" applyNumberFormat="1" applyFont="1" applyBorder="1" applyAlignment="1">
      <alignment horizontal="right"/>
    </xf>
    <xf numFmtId="4" fontId="31" fillId="0" borderId="7" xfId="5" applyNumberFormat="1" applyFont="1" applyBorder="1" applyAlignment="1">
      <alignment horizontal="right"/>
    </xf>
    <xf numFmtId="4" fontId="31" fillId="0" borderId="45" xfId="5" applyNumberFormat="1" applyFont="1" applyBorder="1" applyAlignment="1">
      <alignment horizontal="right"/>
    </xf>
    <xf numFmtId="4" fontId="1" fillId="0" borderId="35" xfId="5" applyNumberFormat="1" applyBorder="1" applyAlignment="1">
      <alignment horizontal="right"/>
    </xf>
    <xf numFmtId="4" fontId="31" fillId="0" borderId="35" xfId="5" applyNumberFormat="1" applyFont="1" applyBorder="1" applyAlignment="1">
      <alignment horizontal="right"/>
    </xf>
    <xf numFmtId="4" fontId="31" fillId="0" borderId="36" xfId="5" applyNumberFormat="1" applyFont="1" applyBorder="1" applyAlignment="1">
      <alignment horizontal="right"/>
    </xf>
    <xf numFmtId="164" fontId="10" fillId="0" borderId="40" xfId="5" applyNumberFormat="1" applyFont="1" applyBorder="1" applyAlignment="1">
      <alignment horizontal="right"/>
    </xf>
    <xf numFmtId="3" fontId="31" fillId="0" borderId="3" xfId="5" applyNumberFormat="1" applyFont="1" applyBorder="1" applyAlignment="1">
      <alignment horizontal="right"/>
    </xf>
    <xf numFmtId="3" fontId="24" fillId="0" borderId="35" xfId="5" applyNumberFormat="1" applyFont="1" applyBorder="1" applyAlignment="1">
      <alignment horizontal="right"/>
    </xf>
    <xf numFmtId="164" fontId="24" fillId="0" borderId="47" xfId="5" applyNumberFormat="1" applyFont="1" applyBorder="1" applyAlignment="1">
      <alignment horizontal="right"/>
    </xf>
    <xf numFmtId="3" fontId="24" fillId="0" borderId="55" xfId="5" applyNumberFormat="1" applyFont="1" applyBorder="1" applyAlignment="1">
      <alignment horizontal="right"/>
    </xf>
    <xf numFmtId="3" fontId="24" fillId="0" borderId="36" xfId="5" applyNumberFormat="1" applyFont="1" applyBorder="1" applyAlignment="1">
      <alignment horizontal="right"/>
    </xf>
    <xf numFmtId="164" fontId="24" fillId="0" borderId="36" xfId="5" applyNumberFormat="1" applyFont="1" applyBorder="1" applyAlignment="1">
      <alignment horizontal="right"/>
    </xf>
    <xf numFmtId="3" fontId="24" fillId="0" borderId="19" xfId="5" applyNumberFormat="1" applyFont="1" applyBorder="1" applyAlignment="1">
      <alignment horizontal="right"/>
    </xf>
    <xf numFmtId="4" fontId="1" fillId="0" borderId="2" xfId="5" applyNumberFormat="1" applyBorder="1" applyAlignment="1">
      <alignment horizontal="right"/>
    </xf>
    <xf numFmtId="4" fontId="1" fillId="0" borderId="29" xfId="5" applyNumberFormat="1" applyBorder="1" applyAlignment="1">
      <alignment horizontal="right"/>
    </xf>
    <xf numFmtId="3" fontId="24" fillId="0" borderId="57" xfId="5" applyNumberFormat="1" applyFont="1" applyBorder="1" applyAlignment="1">
      <alignment horizontal="right"/>
    </xf>
    <xf numFmtId="4" fontId="1" fillId="0" borderId="7" xfId="5" applyNumberFormat="1" applyBorder="1" applyAlignment="1">
      <alignment horizontal="right"/>
    </xf>
    <xf numFmtId="164" fontId="6" fillId="0" borderId="2" xfId="5" applyNumberFormat="1" applyFont="1" applyBorder="1" applyAlignment="1">
      <alignment horizontal="right"/>
    </xf>
    <xf numFmtId="4" fontId="6" fillId="0" borderId="2" xfId="5" applyNumberFormat="1" applyFont="1" applyBorder="1" applyAlignment="1">
      <alignment horizontal="right"/>
    </xf>
    <xf numFmtId="4" fontId="6" fillId="0" borderId="29" xfId="5" applyNumberFormat="1" applyFont="1" applyBorder="1" applyAlignment="1">
      <alignment horizontal="right"/>
    </xf>
    <xf numFmtId="3" fontId="6" fillId="0" borderId="38" xfId="5" applyNumberFormat="1" applyFont="1" applyBorder="1" applyAlignment="1">
      <alignment horizontal="right"/>
    </xf>
    <xf numFmtId="164" fontId="6" fillId="0" borderId="38" xfId="5" applyNumberFormat="1" applyFont="1" applyBorder="1" applyAlignment="1">
      <alignment horizontal="right"/>
    </xf>
    <xf numFmtId="0" fontId="24" fillId="0" borderId="42" xfId="5" applyFont="1" applyBorder="1" applyAlignment="1">
      <alignment horizontal="left"/>
    </xf>
    <xf numFmtId="3" fontId="24" fillId="0" borderId="42" xfId="5" applyNumberFormat="1" applyFont="1" applyBorder="1" applyAlignment="1">
      <alignment horizontal="right"/>
    </xf>
    <xf numFmtId="164" fontId="24" fillId="0" borderId="42" xfId="5" applyNumberFormat="1" applyFont="1" applyBorder="1" applyAlignment="1">
      <alignment horizontal="right"/>
    </xf>
    <xf numFmtId="4" fontId="6" fillId="0" borderId="47" xfId="5" applyNumberFormat="1" applyFont="1" applyBorder="1" applyAlignment="1">
      <alignment horizontal="right"/>
    </xf>
    <xf numFmtId="3" fontId="6" fillId="0" borderId="29" xfId="5" applyNumberFormat="1" applyFont="1" applyBorder="1" applyAlignment="1">
      <alignment horizontal="right"/>
    </xf>
    <xf numFmtId="164" fontId="6" fillId="0" borderId="29" xfId="5" applyNumberFormat="1" applyFont="1" applyBorder="1" applyAlignment="1">
      <alignment horizontal="right"/>
    </xf>
    <xf numFmtId="0" fontId="6" fillId="0" borderId="2" xfId="5" applyFont="1" applyBorder="1" applyAlignment="1">
      <alignment horizontal="left" wrapText="1"/>
    </xf>
    <xf numFmtId="3" fontId="25" fillId="0" borderId="29" xfId="5" applyNumberFormat="1" applyFont="1" applyBorder="1" applyAlignment="1">
      <alignment horizontal="right"/>
    </xf>
    <xf numFmtId="164" fontId="25" fillId="0" borderId="29" xfId="5" applyNumberFormat="1" applyFont="1" applyBorder="1" applyAlignment="1">
      <alignment horizontal="right"/>
    </xf>
    <xf numFmtId="0" fontId="6" fillId="0" borderId="2" xfId="1" applyFont="1" applyBorder="1" applyAlignment="1">
      <alignment horizontal="left" wrapText="1"/>
    </xf>
    <xf numFmtId="3" fontId="35" fillId="0" borderId="54" xfId="13" applyNumberFormat="1" applyFont="1" applyBorder="1"/>
    <xf numFmtId="4" fontId="35" fillId="0" borderId="6" xfId="13" applyNumberFormat="1" applyFont="1" applyBorder="1"/>
    <xf numFmtId="164" fontId="35" fillId="0" borderId="54" xfId="13" applyNumberFormat="1" applyFont="1" applyBorder="1"/>
    <xf numFmtId="3" fontId="6" fillId="0" borderId="24" xfId="10" applyNumberFormat="1" applyFont="1" applyBorder="1"/>
    <xf numFmtId="164" fontId="6" fillId="0" borderId="6" xfId="10" applyNumberFormat="1" applyFont="1" applyBorder="1"/>
    <xf numFmtId="3" fontId="6" fillId="0" borderId="54" xfId="10" applyNumberFormat="1" applyFont="1" applyBorder="1"/>
    <xf numFmtId="3" fontId="6" fillId="0" borderId="6" xfId="10" applyNumberFormat="1" applyFont="1" applyBorder="1"/>
    <xf numFmtId="49" fontId="68" fillId="0" borderId="76" xfId="5" applyNumberFormat="1" applyFont="1" applyBorder="1" applyAlignment="1">
      <alignment horizontal="center"/>
    </xf>
    <xf numFmtId="49" fontId="65" fillId="0" borderId="6" xfId="5" applyNumberFormat="1" applyFont="1" applyBorder="1" applyAlignment="1">
      <alignment horizontal="center"/>
    </xf>
    <xf numFmtId="49" fontId="65" fillId="0" borderId="6" xfId="5" applyNumberFormat="1" applyFont="1" applyBorder="1" applyAlignment="1">
      <alignment horizontal="left" wrapText="1"/>
    </xf>
    <xf numFmtId="49" fontId="65" fillId="0" borderId="6" xfId="5" applyNumberFormat="1" applyFont="1" applyBorder="1" applyAlignment="1">
      <alignment horizontal="left"/>
    </xf>
    <xf numFmtId="49" fontId="65" fillId="0" borderId="8" xfId="5" applyNumberFormat="1" applyFont="1" applyBorder="1" applyAlignment="1">
      <alignment horizontal="center"/>
    </xf>
    <xf numFmtId="4" fontId="62" fillId="0" borderId="40" xfId="5" applyNumberFormat="1" applyFont="1" applyBorder="1" applyAlignment="1">
      <alignment horizontal="right" wrapText="1" indent="2"/>
    </xf>
    <xf numFmtId="4" fontId="62" fillId="0" borderId="41" xfId="5" applyNumberFormat="1" applyFont="1" applyBorder="1" applyAlignment="1">
      <alignment horizontal="right" wrapText="1" indent="2"/>
    </xf>
    <xf numFmtId="4" fontId="62" fillId="0" borderId="47" xfId="5" applyNumberFormat="1" applyFont="1" applyBorder="1" applyAlignment="1">
      <alignment horizontal="right" wrapText="1" indent="2"/>
    </xf>
    <xf numFmtId="164" fontId="30" fillId="5" borderId="2" xfId="5" applyNumberFormat="1" applyFont="1" applyFill="1" applyBorder="1" applyAlignment="1">
      <alignment horizontal="right" vertical="center" indent="2"/>
    </xf>
    <xf numFmtId="164" fontId="30" fillId="5" borderId="29" xfId="5" applyNumberFormat="1" applyFont="1" applyFill="1" applyBorder="1" applyAlignment="1">
      <alignment horizontal="right" vertical="center" indent="2"/>
    </xf>
    <xf numFmtId="4" fontId="30" fillId="5" borderId="2" xfId="5" applyNumberFormat="1" applyFont="1" applyFill="1" applyBorder="1" applyAlignment="1">
      <alignment horizontal="right" vertical="center" indent="2"/>
    </xf>
    <xf numFmtId="49" fontId="62" fillId="0" borderId="0" xfId="1" applyNumberFormat="1" applyFont="1" applyAlignment="1">
      <alignment horizontal="left" wrapText="1"/>
    </xf>
    <xf numFmtId="0" fontId="62" fillId="0" borderId="4" xfId="5" applyFont="1" applyBorder="1" applyAlignment="1">
      <alignment horizontal="left" wrapText="1" indent="2"/>
    </xf>
    <xf numFmtId="0" fontId="50" fillId="4" borderId="38" xfId="5" applyFont="1" applyFill="1" applyBorder="1" applyAlignment="1">
      <alignment horizontal="center" vertical="center" wrapText="1"/>
    </xf>
    <xf numFmtId="0" fontId="50" fillId="4" borderId="39" xfId="5" applyFont="1" applyFill="1" applyBorder="1" applyAlignment="1">
      <alignment horizontal="center" vertical="center" wrapText="1"/>
    </xf>
    <xf numFmtId="0" fontId="50" fillId="4" borderId="32" xfId="5" applyFont="1" applyFill="1" applyBorder="1" applyAlignment="1">
      <alignment horizontal="center" vertical="center" wrapText="1"/>
    </xf>
    <xf numFmtId="0" fontId="50" fillId="4" borderId="33" xfId="5" applyFont="1" applyFill="1" applyBorder="1" applyAlignment="1">
      <alignment horizontal="center" vertical="center" wrapText="1"/>
    </xf>
    <xf numFmtId="0" fontId="60" fillId="4" borderId="37" xfId="5" applyFont="1" applyFill="1" applyBorder="1" applyAlignment="1">
      <alignment horizontal="center" vertical="center" wrapText="1"/>
    </xf>
    <xf numFmtId="0" fontId="60" fillId="4" borderId="1" xfId="5" applyFont="1" applyFill="1" applyBorder="1" applyAlignment="1">
      <alignment horizontal="center" vertical="center" wrapText="1"/>
    </xf>
    <xf numFmtId="49" fontId="30" fillId="3" borderId="38" xfId="5" applyNumberFormat="1" applyFont="1" applyFill="1" applyBorder="1" applyAlignment="1">
      <alignment horizontal="center" vertical="center"/>
    </xf>
    <xf numFmtId="49" fontId="30" fillId="3" borderId="39" xfId="5" applyNumberFormat="1" applyFont="1" applyFill="1" applyBorder="1" applyAlignment="1">
      <alignment horizontal="center" vertical="center"/>
    </xf>
    <xf numFmtId="0" fontId="30" fillId="3" borderId="38" xfId="5" applyFont="1" applyFill="1" applyBorder="1" applyAlignment="1">
      <alignment horizontal="center" vertical="center" wrapText="1"/>
    </xf>
    <xf numFmtId="0" fontId="30" fillId="3" borderId="39" xfId="5" applyFont="1" applyFill="1" applyBorder="1" applyAlignment="1">
      <alignment horizontal="center" vertical="center" wrapText="1"/>
    </xf>
    <xf numFmtId="49" fontId="30" fillId="3" borderId="32" xfId="5" applyNumberFormat="1" applyFont="1" applyFill="1" applyBorder="1" applyAlignment="1">
      <alignment horizontal="center" vertical="center"/>
    </xf>
    <xf numFmtId="49" fontId="30" fillId="3" borderId="33" xfId="5" applyNumberFormat="1" applyFont="1" applyFill="1" applyBorder="1" applyAlignment="1">
      <alignment horizontal="center" vertical="center"/>
    </xf>
    <xf numFmtId="0" fontId="52" fillId="3" borderId="38" xfId="5" applyFont="1" applyFill="1" applyBorder="1" applyAlignment="1">
      <alignment horizontal="center" vertical="center" wrapText="1"/>
    </xf>
    <xf numFmtId="0" fontId="52" fillId="3" borderId="39" xfId="5" applyFont="1" applyFill="1" applyBorder="1" applyAlignment="1">
      <alignment horizontal="center" vertical="center" wrapText="1"/>
    </xf>
    <xf numFmtId="49" fontId="66" fillId="3" borderId="32" xfId="5" applyNumberFormat="1" applyFont="1" applyFill="1" applyBorder="1" applyAlignment="1">
      <alignment horizontal="center" vertical="center"/>
    </xf>
    <xf numFmtId="49" fontId="66" fillId="3" borderId="33" xfId="5" applyNumberFormat="1" applyFont="1" applyFill="1" applyBorder="1" applyAlignment="1">
      <alignment horizontal="center" vertical="center"/>
    </xf>
    <xf numFmtId="49" fontId="66" fillId="3" borderId="39" xfId="5" applyNumberFormat="1" applyFont="1" applyFill="1" applyBorder="1" applyAlignment="1">
      <alignment horizontal="center" vertical="center"/>
    </xf>
    <xf numFmtId="49" fontId="30" fillId="3" borderId="32" xfId="5" applyNumberFormat="1" applyFont="1" applyFill="1" applyBorder="1" applyAlignment="1">
      <alignment horizontal="center" vertical="center" wrapText="1"/>
    </xf>
    <xf numFmtId="49" fontId="30" fillId="3" borderId="33" xfId="5" applyNumberFormat="1" applyFont="1" applyFill="1" applyBorder="1" applyAlignment="1">
      <alignment horizontal="center" vertical="center" wrapText="1"/>
    </xf>
    <xf numFmtId="49" fontId="30" fillId="3" borderId="38" xfId="5" applyNumberFormat="1" applyFont="1" applyFill="1" applyBorder="1" applyAlignment="1">
      <alignment horizontal="center" vertical="center" wrapText="1"/>
    </xf>
    <xf numFmtId="49" fontId="30" fillId="3" borderId="39" xfId="5" applyNumberFormat="1" applyFont="1" applyFill="1" applyBorder="1" applyAlignment="1">
      <alignment horizontal="center" vertical="center" wrapText="1"/>
    </xf>
    <xf numFmtId="0" fontId="30" fillId="0" borderId="0" xfId="7" applyFont="1" applyAlignment="1">
      <alignment horizontal="center" vertical="center"/>
    </xf>
    <xf numFmtId="0" fontId="30" fillId="0" borderId="0" xfId="7" applyFont="1" applyAlignment="1">
      <alignment horizontal="right" vertical="center"/>
    </xf>
    <xf numFmtId="0" fontId="2" fillId="0" borderId="0" xfId="1" applyFont="1" applyAlignment="1">
      <alignment horizontal="right"/>
    </xf>
    <xf numFmtId="0" fontId="9" fillId="0" borderId="0" xfId="1" applyFont="1" applyAlignment="1">
      <alignment horizontal="center"/>
    </xf>
    <xf numFmtId="0" fontId="39" fillId="0" borderId="31" xfId="0" applyFont="1" applyBorder="1" applyAlignment="1">
      <alignment horizontal="center" vertical="center"/>
    </xf>
    <xf numFmtId="0" fontId="39" fillId="0" borderId="35" xfId="0" applyFont="1" applyBorder="1" applyAlignment="1">
      <alignment horizontal="center" vertical="center"/>
    </xf>
    <xf numFmtId="0" fontId="39" fillId="0" borderId="11" xfId="0" applyFont="1" applyBorder="1" applyAlignment="1">
      <alignment horizontal="center" vertical="center"/>
    </xf>
    <xf numFmtId="0" fontId="2" fillId="0" borderId="31" xfId="8" applyBorder="1" applyAlignment="1">
      <alignment horizontal="center" vertical="center" wrapText="1"/>
    </xf>
    <xf numFmtId="0" fontId="2" fillId="0" borderId="35" xfId="8" applyBorder="1" applyAlignment="1">
      <alignment horizontal="center" vertical="center" wrapText="1"/>
    </xf>
    <xf numFmtId="0" fontId="2" fillId="0" borderId="11" xfId="8" applyBorder="1" applyAlignment="1">
      <alignment horizontal="center" vertical="center" wrapText="1"/>
    </xf>
    <xf numFmtId="0" fontId="24" fillId="0" borderId="31" xfId="4" applyFont="1" applyBorder="1" applyAlignment="1">
      <alignment horizontal="center" vertical="center" wrapText="1"/>
    </xf>
    <xf numFmtId="0" fontId="24" fillId="0" borderId="35" xfId="4" applyFont="1" applyBorder="1" applyAlignment="1">
      <alignment horizontal="center" vertical="center" wrapText="1"/>
    </xf>
    <xf numFmtId="0" fontId="24" fillId="0" borderId="11" xfId="4" applyFont="1" applyBorder="1" applyAlignment="1">
      <alignment horizontal="center" vertical="center" wrapText="1"/>
    </xf>
    <xf numFmtId="0" fontId="2" fillId="0" borderId="34" xfId="8" applyBorder="1" applyAlignment="1">
      <alignment horizontal="center" vertical="center" wrapText="1"/>
    </xf>
    <xf numFmtId="0" fontId="2" fillId="0" borderId="36" xfId="8" applyBorder="1" applyAlignment="1">
      <alignment horizontal="center" vertical="center" wrapText="1"/>
    </xf>
    <xf numFmtId="0" fontId="2" fillId="0" borderId="30" xfId="8" applyBorder="1" applyAlignment="1">
      <alignment horizontal="center" vertical="center" wrapText="1"/>
    </xf>
    <xf numFmtId="0" fontId="45" fillId="2" borderId="0" xfId="9" applyFont="1" applyFill="1" applyAlignment="1">
      <alignment horizontal="right"/>
    </xf>
    <xf numFmtId="0" fontId="44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45" fillId="0" borderId="31" xfId="0" applyFont="1" applyBorder="1" applyAlignment="1">
      <alignment horizontal="center" vertical="center"/>
    </xf>
    <xf numFmtId="0" fontId="45" fillId="0" borderId="11" xfId="0" applyFont="1" applyBorder="1" applyAlignment="1">
      <alignment horizontal="center" vertical="center"/>
    </xf>
    <xf numFmtId="0" fontId="43" fillId="0" borderId="31" xfId="0" applyFont="1" applyBorder="1" applyAlignment="1">
      <alignment horizontal="center" vertical="center" wrapText="1"/>
    </xf>
    <xf numFmtId="0" fontId="43" fillId="0" borderId="11" xfId="0" applyFont="1" applyBorder="1" applyAlignment="1">
      <alignment horizontal="center" vertical="center" wrapText="1"/>
    </xf>
    <xf numFmtId="164" fontId="43" fillId="0" borderId="31" xfId="0" applyNumberFormat="1" applyFont="1" applyBorder="1" applyAlignment="1">
      <alignment horizontal="center" vertical="center" wrapText="1"/>
    </xf>
    <xf numFmtId="164" fontId="43" fillId="0" borderId="11" xfId="0" applyNumberFormat="1" applyFont="1" applyBorder="1" applyAlignment="1">
      <alignment horizontal="center" vertical="center" wrapText="1"/>
    </xf>
    <xf numFmtId="0" fontId="43" fillId="0" borderId="34" xfId="0" applyFont="1" applyBorder="1" applyAlignment="1">
      <alignment horizontal="center" vertical="center" wrapText="1"/>
    </xf>
    <xf numFmtId="0" fontId="43" fillId="0" borderId="30" xfId="0" applyFont="1" applyBorder="1" applyAlignment="1">
      <alignment horizontal="center" vertical="center" wrapText="1"/>
    </xf>
    <xf numFmtId="0" fontId="7" fillId="0" borderId="0" xfId="5" applyFont="1" applyAlignment="1">
      <alignment horizontal="center"/>
    </xf>
    <xf numFmtId="0" fontId="11" fillId="0" borderId="0" xfId="5" applyFont="1" applyAlignment="1">
      <alignment horizontal="center"/>
    </xf>
    <xf numFmtId="0" fontId="22" fillId="0" borderId="1" xfId="5" applyFont="1" applyBorder="1" applyAlignment="1">
      <alignment horizontal="right"/>
    </xf>
    <xf numFmtId="0" fontId="1" fillId="0" borderId="1" xfId="5" applyBorder="1"/>
    <xf numFmtId="0" fontId="4" fillId="2" borderId="0" xfId="1" applyFont="1" applyFill="1" applyAlignment="1">
      <alignment horizontal="right"/>
    </xf>
    <xf numFmtId="0" fontId="3" fillId="0" borderId="38" xfId="14" applyFont="1" applyFill="1" applyBorder="1" applyAlignment="1">
      <alignment horizontal="left" wrapText="1" indent="1"/>
    </xf>
    <xf numFmtId="3" fontId="35" fillId="0" borderId="2" xfId="14" applyNumberFormat="1" applyFont="1" applyFill="1" applyBorder="1" applyAlignment="1">
      <alignment horizontal="right" indent="1"/>
    </xf>
    <xf numFmtId="164" fontId="35" fillId="0" borderId="2" xfId="14" applyNumberFormat="1" applyFont="1" applyFill="1" applyBorder="1" applyAlignment="1">
      <alignment horizontal="right" indent="1"/>
    </xf>
    <xf numFmtId="4" fontId="3" fillId="0" borderId="2" xfId="14" applyNumberFormat="1" applyFont="1" applyFill="1" applyBorder="1" applyAlignment="1">
      <alignment horizontal="right" indent="1"/>
    </xf>
    <xf numFmtId="0" fontId="44" fillId="0" borderId="2" xfId="0" applyFont="1" applyFill="1" applyBorder="1" applyAlignment="1">
      <alignment vertical="center"/>
    </xf>
    <xf numFmtId="3" fontId="44" fillId="0" borderId="2" xfId="1" applyNumberFormat="1" applyFont="1" applyFill="1" applyBorder="1" applyAlignment="1">
      <alignment horizontal="right" vertical="center"/>
    </xf>
    <xf numFmtId="164" fontId="44" fillId="0" borderId="2" xfId="1" applyNumberFormat="1" applyFont="1" applyFill="1" applyBorder="1" applyAlignment="1">
      <alignment horizontal="right" vertical="center"/>
    </xf>
    <xf numFmtId="4" fontId="44" fillId="0" borderId="2" xfId="0" applyNumberFormat="1" applyFont="1" applyFill="1" applyBorder="1" applyAlignment="1">
      <alignment horizontal="right" vertical="center"/>
    </xf>
  </cellXfs>
  <cellStyles count="15">
    <cellStyle name="měny 2" xfId="3" xr:uid="{00000000-0005-0000-0000-000002000000}"/>
    <cellStyle name="Normální" xfId="0" builtinId="0"/>
    <cellStyle name="Normální 11" xfId="11" xr:uid="{43CB26B4-B843-40AE-9712-99ECE3288D2C}"/>
    <cellStyle name="Normální 12" xfId="9" xr:uid="{188ED4E9-C3DB-4DA0-B5F1-4E495C233119}"/>
    <cellStyle name="normální 2" xfId="1" xr:uid="{00000000-0005-0000-0000-000004000000}"/>
    <cellStyle name="normální 2 2" xfId="2" xr:uid="{00000000-0005-0000-0000-000005000000}"/>
    <cellStyle name="normální 2 2 2" xfId="8" xr:uid="{68FCD452-E35C-499A-9343-5F3932193B56}"/>
    <cellStyle name="Normální 3" xfId="5" xr:uid="{00000000-0005-0000-0000-000006000000}"/>
    <cellStyle name="Normální 4" xfId="7" xr:uid="{F8002FE3-3F49-4ECB-A5A0-F81152F90F13}"/>
    <cellStyle name="Normální 5" xfId="6" xr:uid="{FD728CB5-6571-40DD-84E0-82DFC754F0EF}"/>
    <cellStyle name="Normální 6" xfId="12" xr:uid="{9A47B99B-1321-457C-AA75-2DBEF94E4C90}"/>
    <cellStyle name="Normální 6 2" xfId="14" xr:uid="{BCB304C0-254C-4929-8943-D07B0B27DCAB}"/>
    <cellStyle name="normální 7" xfId="4" xr:uid="{00000000-0005-0000-0000-000007000000}"/>
    <cellStyle name="Normální 8" xfId="10" xr:uid="{5B6C964C-8572-41FA-9DE7-133616574CC5}"/>
    <cellStyle name="Normální 8 3" xfId="13" xr:uid="{4669BFED-C9DF-4DFA-9A9A-B459660EC629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08\rozpocet\ROZBORY%202009%20-%202026\Rozbory%202026\2.Q.2026\RM&#268;\priloha%20c.%202%20navrhu%20usneseni.xlsx" TargetMode="External"/><Relationship Id="rId1" Type="http://schemas.openxmlformats.org/officeDocument/2006/relationships/externalLinkPath" Target="priloha%20c.%202%20navrhu%20usnesen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ap.01"/>
      <sheetName val="Kap.02"/>
      <sheetName val="Kap. 03"/>
      <sheetName val="Kap. 04"/>
      <sheetName val="Kap. 05"/>
      <sheetName val="Kap. 06"/>
      <sheetName val="Kap. 07"/>
      <sheetName val="Kap. 08"/>
      <sheetName val="Kap. 09"/>
      <sheetName val="Kap. 10"/>
    </sheetNames>
    <sheetDataSet>
      <sheetData sheetId="0"/>
      <sheetData sheetId="1"/>
      <sheetData sheetId="2"/>
      <sheetData sheetId="3">
        <row r="190">
          <cell r="E190">
            <v>95</v>
          </cell>
        </row>
        <row r="191">
          <cell r="E191">
            <v>260</v>
          </cell>
        </row>
        <row r="192">
          <cell r="E192">
            <v>280</v>
          </cell>
        </row>
        <row r="193">
          <cell r="E193">
            <v>159</v>
          </cell>
        </row>
        <row r="194">
          <cell r="E194">
            <v>400</v>
          </cell>
        </row>
        <row r="195">
          <cell r="E195">
            <v>450</v>
          </cell>
        </row>
        <row r="196">
          <cell r="E196">
            <v>400</v>
          </cell>
        </row>
        <row r="197">
          <cell r="E197">
            <v>360</v>
          </cell>
        </row>
        <row r="198">
          <cell r="E198">
            <v>160</v>
          </cell>
        </row>
        <row r="199">
          <cell r="E199">
            <v>77</v>
          </cell>
        </row>
        <row r="200">
          <cell r="E200">
            <v>100</v>
          </cell>
        </row>
        <row r="201">
          <cell r="E201">
            <v>0</v>
          </cell>
        </row>
        <row r="202">
          <cell r="E202">
            <v>0</v>
          </cell>
        </row>
        <row r="203">
          <cell r="E203">
            <v>0</v>
          </cell>
        </row>
        <row r="204">
          <cell r="E204">
            <v>0</v>
          </cell>
        </row>
        <row r="205">
          <cell r="E205">
            <v>0</v>
          </cell>
        </row>
        <row r="206">
          <cell r="E206">
            <v>0</v>
          </cell>
        </row>
        <row r="207">
          <cell r="E207">
            <v>0</v>
          </cell>
        </row>
        <row r="208">
          <cell r="E208">
            <v>0</v>
          </cell>
        </row>
        <row r="209">
          <cell r="E209">
            <v>0</v>
          </cell>
        </row>
        <row r="217">
          <cell r="B217" t="str">
            <v>040624</v>
          </cell>
          <cell r="C217" t="str">
            <v>ZŠ BH Na Korábě - PD - půdní vestavba</v>
          </cell>
          <cell r="E217">
            <v>0</v>
          </cell>
        </row>
        <row r="218">
          <cell r="B218" t="str">
            <v>040724</v>
          </cell>
          <cell r="C218" t="str">
            <v>ZŠ BH Zenklova - PD - půdní vestavba</v>
          </cell>
          <cell r="E218">
            <v>0</v>
          </cell>
        </row>
        <row r="219">
          <cell r="B219" t="str">
            <v>040824</v>
          </cell>
          <cell r="C219" t="str">
            <v>ZŠ Palmovka (Heydukova) - PD - půdní vestavba</v>
          </cell>
          <cell r="E219">
            <v>0</v>
          </cell>
        </row>
        <row r="220">
          <cell r="B220" t="str">
            <v>040924</v>
          </cell>
          <cell r="C220" t="str">
            <v>ZŠ Palmovka (Hey) - PD - nástavba dvorního traktu-těl.</v>
          </cell>
          <cell r="E220">
            <v>0</v>
          </cell>
        </row>
        <row r="221">
          <cell r="B221" t="str">
            <v>041024</v>
          </cell>
          <cell r="C221" t="str">
            <v>MŠ U Sluncové - PD - přístavba objektu školky</v>
          </cell>
          <cell r="E221">
            <v>0</v>
          </cell>
        </row>
        <row r="222">
          <cell r="B222" t="str">
            <v>041124</v>
          </cell>
          <cell r="C222" t="str">
            <v>ZŠ Petra Strozziho - PD - zkapacitnění obj.šk-nástavba</v>
          </cell>
          <cell r="E222">
            <v>0</v>
          </cell>
        </row>
        <row r="223">
          <cell r="B223" t="str">
            <v>041224</v>
          </cell>
          <cell r="C223" t="str">
            <v>ZŠ Petra Strozziho - PD  -zkapacitnění obj.šk-přístavb</v>
          </cell>
          <cell r="E223">
            <v>0</v>
          </cell>
        </row>
        <row r="224">
          <cell r="B224" t="str">
            <v>041226</v>
          </cell>
          <cell r="C224" t="str">
            <v>ZŠ a MŠ - projektová příprava</v>
          </cell>
          <cell r="E224">
            <v>2000</v>
          </cell>
        </row>
        <row r="225">
          <cell r="B225" t="str">
            <v>041326</v>
          </cell>
          <cell r="C225" t="str">
            <v>ZŠ a MŠ - investiční akce malého rozsahu</v>
          </cell>
          <cell r="E225">
            <v>2000</v>
          </cell>
        </row>
        <row r="226">
          <cell r="B226" t="str">
            <v>041426</v>
          </cell>
          <cell r="C226" t="str">
            <v>ZŠ a MŠ - technická a právní pomoc</v>
          </cell>
          <cell r="E226">
            <v>2000</v>
          </cell>
        </row>
        <row r="227">
          <cell r="B227" t="str">
            <v>041526</v>
          </cell>
          <cell r="C227" t="str">
            <v>MŠ Poznaňská - SEN - střešní plášť</v>
          </cell>
          <cell r="E227">
            <v>10610</v>
          </cell>
        </row>
        <row r="228">
          <cell r="B228" t="str">
            <v>041626</v>
          </cell>
          <cell r="C228" t="str">
            <v>ZŠ Ústavní - náhradní výsadba</v>
          </cell>
          <cell r="E228">
            <v>450</v>
          </cell>
        </row>
        <row r="229">
          <cell r="B229" t="str">
            <v>041726</v>
          </cell>
          <cell r="C229" t="str">
            <v>MŠ Na Pěšinách - obnova dopadových ploch</v>
          </cell>
          <cell r="E229">
            <v>1100</v>
          </cell>
        </row>
        <row r="230">
          <cell r="B230" t="str">
            <v>041826</v>
          </cell>
          <cell r="C230" t="str">
            <v>MŠ Kotlaska - konvektomat do ŠJ</v>
          </cell>
          <cell r="E230">
            <v>350</v>
          </cell>
        </row>
        <row r="231">
          <cell r="B231" t="str">
            <v>041925</v>
          </cell>
          <cell r="C231" t="str">
            <v>ZŠ + MŠ - Technická a právní pomoc</v>
          </cell>
          <cell r="E231">
            <v>1210</v>
          </cell>
        </row>
        <row r="232">
          <cell r="B232" t="str">
            <v>041926</v>
          </cell>
          <cell r="C232" t="str">
            <v>MŠ Kotlaska - stavební úprava - horolezecká stěna</v>
          </cell>
          <cell r="E232">
            <v>300</v>
          </cell>
        </row>
        <row r="233">
          <cell r="B233" t="str">
            <v>042026</v>
          </cell>
          <cell r="C233" t="str">
            <v>MŠ Chabařovická - plynová sklopná pánev</v>
          </cell>
          <cell r="E233">
            <v>122</v>
          </cell>
        </row>
        <row r="234">
          <cell r="B234" t="str">
            <v>042126</v>
          </cell>
          <cell r="C234" t="str">
            <v>MŠ Na Pěšinách - obnova krytů radiátorů</v>
          </cell>
          <cell r="E234">
            <v>427</v>
          </cell>
        </row>
        <row r="235">
          <cell r="B235" t="str">
            <v>042226</v>
          </cell>
          <cell r="C235" t="str">
            <v>ZŠ B. Hrabala - rekon. altánu (venkovní učebna)</v>
          </cell>
          <cell r="E235">
            <v>400</v>
          </cell>
        </row>
        <row r="236">
          <cell r="B236" t="str">
            <v>042326</v>
          </cell>
          <cell r="C236" t="str">
            <v>ZŠ Na Šutce - myčka na černé nádobí do ŠJ</v>
          </cell>
          <cell r="E236">
            <v>656</v>
          </cell>
        </row>
        <row r="237">
          <cell r="B237" t="str">
            <v>042426</v>
          </cell>
          <cell r="C237" t="str">
            <v>ZŠ Na Šutce - konvektomat do ŠJ</v>
          </cell>
          <cell r="E237">
            <v>720</v>
          </cell>
        </row>
        <row r="238">
          <cell r="B238" t="str">
            <v>042526</v>
          </cell>
          <cell r="C238" t="str">
            <v>ZŠ Bohumila Hrabala - multifunkční pánev do ŠK</v>
          </cell>
          <cell r="E238">
            <v>767</v>
          </cell>
        </row>
        <row r="239">
          <cell r="B239" t="str">
            <v>042626</v>
          </cell>
          <cell r="C239" t="str">
            <v>ZŠ B.H. - myčka provoz nádobí vč. police</v>
          </cell>
          <cell r="E239">
            <v>489</v>
          </cell>
        </row>
        <row r="240">
          <cell r="B240" t="str">
            <v>042726</v>
          </cell>
          <cell r="C240" t="str">
            <v>ZŠ Žernosecká - venkovní zatemňovací rolety</v>
          </cell>
          <cell r="E240">
            <v>400</v>
          </cell>
        </row>
        <row r="241">
          <cell r="B241" t="str">
            <v>042826</v>
          </cell>
          <cell r="C241" t="str">
            <v>ZŠ a MŠ Petra Strozziho - vstupní dveře do objektu</v>
          </cell>
          <cell r="E241">
            <v>500</v>
          </cell>
        </row>
        <row r="242">
          <cell r="B242" t="str">
            <v>042926</v>
          </cell>
          <cell r="C242" t="str">
            <v>ZŠ Žernosecká - multifunkční tiskárny/kopírky</v>
          </cell>
          <cell r="E242">
            <v>240</v>
          </cell>
        </row>
        <row r="243">
          <cell r="B243" t="str">
            <v>043026</v>
          </cell>
          <cell r="C243" t="str">
            <v>ZŠ a MŠ P. Strozziho - klimat jednotka pro serverovnu</v>
          </cell>
          <cell r="E243">
            <v>60</v>
          </cell>
        </row>
        <row r="244">
          <cell r="B244" t="str">
            <v>043126</v>
          </cell>
          <cell r="C244" t="str">
            <v>ZŠ a MŠ Petra Strozziho - podlahová krytina do MŠ</v>
          </cell>
          <cell r="E244">
            <v>280</v>
          </cell>
        </row>
        <row r="245">
          <cell r="B245" t="str">
            <v>043226</v>
          </cell>
          <cell r="C245" t="str">
            <v>KD Krakov - vjezdová závora na parkoviště</v>
          </cell>
          <cell r="E245">
            <v>390</v>
          </cell>
        </row>
        <row r="246">
          <cell r="B246" t="str">
            <v>043326</v>
          </cell>
          <cell r="C246" t="str">
            <v>MŠ Na Pěšinách - technická pomoc pro vybud.schodiště</v>
          </cell>
          <cell r="E246">
            <v>110</v>
          </cell>
        </row>
        <row r="247">
          <cell r="B247" t="str">
            <v>043424</v>
          </cell>
          <cell r="C247" t="str">
            <v>KD Ládví - PD - revitalizace předprostoru KD</v>
          </cell>
          <cell r="E247">
            <v>3</v>
          </cell>
        </row>
        <row r="248">
          <cell r="B248" t="str">
            <v>043426</v>
          </cell>
          <cell r="C248" t="str">
            <v>ZŠ Burešova - přístupový systém a  zabez. vchodu</v>
          </cell>
          <cell r="E248">
            <v>650</v>
          </cell>
        </row>
        <row r="249">
          <cell r="B249" t="str">
            <v>043526</v>
          </cell>
          <cell r="C249" t="str">
            <v>ZŠ BH - Na Korábě - příprava zkapacitnění</v>
          </cell>
          <cell r="E249">
            <v>12500</v>
          </cell>
        </row>
        <row r="250">
          <cell r="B250" t="str">
            <v>043626</v>
          </cell>
          <cell r="C250" t="str">
            <v>ZŠ Dolákova - klimatizace v učebně informatiky a tř.</v>
          </cell>
          <cell r="E250">
            <v>1500</v>
          </cell>
        </row>
        <row r="251">
          <cell r="B251" t="str">
            <v>043726</v>
          </cell>
          <cell r="C251" t="str">
            <v>ZŠ Hovorčovická - rekonstrukce bytu</v>
          </cell>
          <cell r="E251">
            <v>1900</v>
          </cell>
        </row>
        <row r="252">
          <cell r="B252" t="str">
            <v>043826</v>
          </cell>
          <cell r="C252" t="str">
            <v>MŠ Chabařovická - venkovní  zastínění objektu v 6 tř.</v>
          </cell>
          <cell r="E252">
            <v>1000</v>
          </cell>
        </row>
        <row r="253">
          <cell r="B253" t="str">
            <v>043926</v>
          </cell>
          <cell r="C253" t="str">
            <v>MŠ Chabařovická - výměna interiérových dveří ve tříd</v>
          </cell>
          <cell r="E253">
            <v>600</v>
          </cell>
        </row>
        <row r="254">
          <cell r="B254" t="str">
            <v>044024</v>
          </cell>
          <cell r="C254" t="str">
            <v>ZŠ Burešova - PD - propojení obj.školy z ŠJ - krček</v>
          </cell>
          <cell r="E254">
            <v>0</v>
          </cell>
        </row>
        <row r="255">
          <cell r="B255" t="str">
            <v>044026</v>
          </cell>
          <cell r="C255" t="str">
            <v>MŠ Kotlaska - rekonstrukce oken</v>
          </cell>
          <cell r="E255">
            <v>4700</v>
          </cell>
        </row>
        <row r="256">
          <cell r="B256" t="str">
            <v>044126</v>
          </cell>
          <cell r="C256" t="str">
            <v>MS Lešenská - venkovní zastínění objektu</v>
          </cell>
          <cell r="E256">
            <v>1900</v>
          </cell>
        </row>
        <row r="257">
          <cell r="B257" t="str">
            <v>044226</v>
          </cell>
          <cell r="C257" t="str">
            <v>MŠ  Lešenská DB - oprava střech vč. zatep. 2 et. 3.p</v>
          </cell>
          <cell r="E257">
            <v>3600</v>
          </cell>
        </row>
        <row r="258">
          <cell r="B258" t="str">
            <v>044326</v>
          </cell>
          <cell r="C258" t="str">
            <v>MŠ a ZŠ Lyčkovo nám. - akustické úpravy učeben</v>
          </cell>
          <cell r="E258">
            <v>600</v>
          </cell>
        </row>
        <row r="259">
          <cell r="B259" t="str">
            <v>044426</v>
          </cell>
          <cell r="C259" t="str">
            <v>MŠ a ZŠ Lyčkovo nám. - zkapacitnění školy</v>
          </cell>
          <cell r="E259">
            <v>1800</v>
          </cell>
        </row>
        <row r="260">
          <cell r="B260" t="str">
            <v>044526</v>
          </cell>
          <cell r="C260" t="str">
            <v>ZŠ Mazurská - venkovní zastínění obj (učebny - atrium)</v>
          </cell>
          <cell r="E260">
            <v>1000</v>
          </cell>
        </row>
        <row r="261">
          <cell r="B261" t="str">
            <v>044626</v>
          </cell>
          <cell r="C261" t="str">
            <v>MŠ Na Pěšinách - venkovní zastínění objektu</v>
          </cell>
          <cell r="E261">
            <v>1000</v>
          </cell>
        </row>
        <row r="269">
          <cell r="B269" t="str">
            <v>044825</v>
          </cell>
          <cell r="C269" t="str">
            <v>MŠ Na Korábě, Lindnerova - polytechnická učebna</v>
          </cell>
          <cell r="E269">
            <v>0</v>
          </cell>
        </row>
        <row r="270">
          <cell r="B270" t="str">
            <v>044826</v>
          </cell>
          <cell r="C270" t="str">
            <v>ZŠ Na Šutce - výstavba brány k pozemku ŠD</v>
          </cell>
          <cell r="E270">
            <v>650</v>
          </cell>
        </row>
        <row r="271">
          <cell r="B271" t="str">
            <v>044926</v>
          </cell>
          <cell r="C271" t="str">
            <v>ZŠ Žernosecká - instalace uzamykatelných kójí na kola</v>
          </cell>
          <cell r="E271">
            <v>1400</v>
          </cell>
        </row>
        <row r="272">
          <cell r="B272" t="str">
            <v>045026</v>
          </cell>
          <cell r="C272" t="str">
            <v>KD Ládví - PD - rekon. el. rozvodů + rozvodových skříní</v>
          </cell>
          <cell r="E272">
            <v>300</v>
          </cell>
        </row>
        <row r="273">
          <cell r="B273" t="str">
            <v>045126</v>
          </cell>
          <cell r="C273" t="str">
            <v>MŠ Bojasova - PD - elektro</v>
          </cell>
          <cell r="E273">
            <v>1250</v>
          </cell>
        </row>
        <row r="274">
          <cell r="B274" t="str">
            <v>045226</v>
          </cell>
          <cell r="C274" t="str">
            <v>MŠ Kotlaska - venkovní  zastínění objektu</v>
          </cell>
          <cell r="E274">
            <v>1000</v>
          </cell>
        </row>
        <row r="275">
          <cell r="B275" t="str">
            <v>045326</v>
          </cell>
          <cell r="E275">
            <v>700</v>
          </cell>
        </row>
        <row r="276">
          <cell r="B276" t="str">
            <v>045426</v>
          </cell>
          <cell r="C276" t="str">
            <v>ZŠ Žernosecká - rekonstrukce elektro. a podhledů vč. PD</v>
          </cell>
          <cell r="E276">
            <v>2500</v>
          </cell>
        </row>
        <row r="277">
          <cell r="B277" t="str">
            <v>045526</v>
          </cell>
          <cell r="C277" t="str">
            <v>ZŠ Glowackého - klimatizace učeben</v>
          </cell>
          <cell r="E277">
            <v>2000</v>
          </cell>
        </row>
        <row r="278">
          <cell r="B278" t="str">
            <v>045626</v>
          </cell>
          <cell r="C278" t="str">
            <v>MŠ Chabařovická - nové vstupní branky do obj. šk.</v>
          </cell>
          <cell r="E278">
            <v>500</v>
          </cell>
        </row>
        <row r="279">
          <cell r="B279" t="str">
            <v>045726</v>
          </cell>
          <cell r="C279" t="str">
            <v>ZŠ Libčická - úlož. místo pro cykli. vybav. vč. PD</v>
          </cell>
          <cell r="E279">
            <v>300</v>
          </cell>
        </row>
        <row r="280">
          <cell r="B280" t="str">
            <v>045826</v>
          </cell>
          <cell r="C280" t="str">
            <v>ZŠ Burešova-PD-DSP+DPS-spojovací krček ZŠ a ŠJ</v>
          </cell>
          <cell r="E280">
            <v>2800</v>
          </cell>
        </row>
        <row r="281">
          <cell r="B281" t="str">
            <v>045925</v>
          </cell>
          <cell r="C281" t="str">
            <v>MŠ Řešovská - dodávka a montáž přístupového systém</v>
          </cell>
          <cell r="E281">
            <v>216</v>
          </cell>
        </row>
        <row r="282">
          <cell r="B282" t="str">
            <v>045926</v>
          </cell>
          <cell r="C282" t="str">
            <v>ZŠ Ústavní - přístavba</v>
          </cell>
          <cell r="E282">
            <v>5000</v>
          </cell>
        </row>
        <row r="283">
          <cell r="B283" t="str">
            <v>046026</v>
          </cell>
          <cell r="C283" t="str">
            <v>ZŠ Libčická - realizace víceúčelového hřiště</v>
          </cell>
          <cell r="E283">
            <v>0</v>
          </cell>
        </row>
        <row r="284">
          <cell r="B284" t="str">
            <v>046126</v>
          </cell>
          <cell r="C284" t="str">
            <v>MŠ Dolákova - venkovní  zastínění objektu</v>
          </cell>
          <cell r="E284">
            <v>0</v>
          </cell>
        </row>
        <row r="285">
          <cell r="B285" t="str">
            <v>046226</v>
          </cell>
          <cell r="C285" t="str">
            <v>MŠ Řešovská - venkovní zastínění objektu hl. pavilon</v>
          </cell>
          <cell r="E285">
            <v>0</v>
          </cell>
        </row>
        <row r="286">
          <cell r="B286" t="str">
            <v>046326</v>
          </cell>
          <cell r="C286" t="str">
            <v>ZŠ Ústavní - realizace klimatizace jižní strana</v>
          </cell>
          <cell r="E286">
            <v>0</v>
          </cell>
        </row>
        <row r="287">
          <cell r="B287" t="str">
            <v>046426</v>
          </cell>
          <cell r="C287" t="str">
            <v>ZŠ Žernosecká - vnitřní zatemňovací rolety</v>
          </cell>
          <cell r="E287">
            <v>0</v>
          </cell>
        </row>
        <row r="288">
          <cell r="B288" t="str">
            <v>046526</v>
          </cell>
          <cell r="C288" t="str">
            <v>ZŠ Mazurská - PD - přístavba výtahu pro bezbariér.</v>
          </cell>
          <cell r="E288">
            <v>0</v>
          </cell>
        </row>
        <row r="289">
          <cell r="B289" t="str">
            <v>046626</v>
          </cell>
          <cell r="C289" t="str">
            <v>ZŠ Žernosecká - nástavba a přístavba pro zkapacitnění</v>
          </cell>
          <cell r="E289">
            <v>0</v>
          </cell>
        </row>
        <row r="290">
          <cell r="B290" t="str">
            <v>046725</v>
          </cell>
          <cell r="C290" t="str">
            <v>MŠ Drahorádova - S.E.N. (1.část) - rekuperace</v>
          </cell>
          <cell r="E290">
            <v>287</v>
          </cell>
        </row>
        <row r="291">
          <cell r="B291" t="str">
            <v>046726</v>
          </cell>
          <cell r="C291" t="str">
            <v>ZŠ Hovorčovická - rekonstrukce elektroinstalace</v>
          </cell>
          <cell r="E291">
            <v>0</v>
          </cell>
        </row>
        <row r="292">
          <cell r="B292" t="str">
            <v>046826</v>
          </cell>
          <cell r="C292" t="str">
            <v>ZŠ a MŠ - zabezpečení a ochrana objektů ZŠ</v>
          </cell>
          <cell r="E292">
            <v>0</v>
          </cell>
        </row>
        <row r="293">
          <cell r="B293" t="str">
            <v>046926</v>
          </cell>
          <cell r="C293" t="str">
            <v>MŠ Dolákova - výměna kotlů</v>
          </cell>
          <cell r="E293">
            <v>0</v>
          </cell>
        </row>
        <row r="294">
          <cell r="B294" t="str">
            <v>047023</v>
          </cell>
          <cell r="C294" t="str">
            <v>ZŠ a MŠ Lyčkovo nám. - TV, ŠJ, ŠK</v>
          </cell>
          <cell r="E294">
            <v>160</v>
          </cell>
        </row>
        <row r="295">
          <cell r="B295" t="str">
            <v>047025</v>
          </cell>
          <cell r="C295" t="str">
            <v>ZŠ a MŠ - dofinancování FVE</v>
          </cell>
          <cell r="E295">
            <v>242</v>
          </cell>
        </row>
        <row r="296">
          <cell r="B296" t="str">
            <v>047125</v>
          </cell>
          <cell r="C296" t="str">
            <v>ZŠ - zajištění komplex. služeb projektového manažera</v>
          </cell>
          <cell r="E296">
            <v>1649</v>
          </cell>
        </row>
        <row r="297">
          <cell r="B297" t="str">
            <v>047525</v>
          </cell>
          <cell r="C297" t="str">
            <v>MŠ MČ P8 - pasport zabezpečení MŠ</v>
          </cell>
          <cell r="E297">
            <v>2130</v>
          </cell>
        </row>
        <row r="298">
          <cell r="B298" t="str">
            <v>047625</v>
          </cell>
          <cell r="C298" t="str">
            <v>ZŠ Ústavní - rekons. elektroinstalace (rozvaděče)</v>
          </cell>
          <cell r="E298">
            <v>425</v>
          </cell>
        </row>
        <row r="299">
          <cell r="B299" t="str">
            <v>047825</v>
          </cell>
          <cell r="C299" t="str">
            <v>ZŠ Glowackého - PD - rozvoj hřišť a zázemí Glowackého</v>
          </cell>
          <cell r="E299">
            <v>849</v>
          </cell>
        </row>
        <row r="300">
          <cell r="B300" t="str">
            <v>047926</v>
          </cell>
          <cell r="C300" t="str">
            <v>ZŠ Žernosecká - rekonstrukce atria</v>
          </cell>
          <cell r="E300">
            <v>0</v>
          </cell>
        </row>
        <row r="301">
          <cell r="B301" t="str">
            <v>048025</v>
          </cell>
          <cell r="C301" t="str">
            <v>ZŠ Mazurská - rekonstrukce povrchu volejbal. hřišt</v>
          </cell>
          <cell r="E301">
            <v>0</v>
          </cell>
        </row>
        <row r="302">
          <cell r="B302" t="str">
            <v>048725</v>
          </cell>
          <cell r="C302" t="str">
            <v xml:space="preserve">MŠ Na Pěšinách - inženýring pro vybudování schodiště </v>
          </cell>
          <cell r="E302">
            <v>86</v>
          </cell>
        </row>
        <row r="303">
          <cell r="B303" t="str">
            <v>048925</v>
          </cell>
          <cell r="C303" t="str">
            <v>ZŠ Libčická - rekonstrukce dětského hřiště</v>
          </cell>
          <cell r="E303">
            <v>17</v>
          </cell>
        </row>
        <row r="304">
          <cell r="B304" t="str">
            <v>049125</v>
          </cell>
          <cell r="C304" t="str">
            <v>ZŠ Mazurská - PD - zázemí hřiště a nafukovací haly</v>
          </cell>
          <cell r="E304">
            <v>2800</v>
          </cell>
        </row>
        <row r="305">
          <cell r="B305" t="str">
            <v>049325</v>
          </cell>
          <cell r="C305" t="str">
            <v>ZŠ Bohumila Hrabala - robotická učebna ZŠ BH</v>
          </cell>
          <cell r="E305">
            <v>3842</v>
          </cell>
        </row>
        <row r="306">
          <cell r="B306" t="str">
            <v>049425</v>
          </cell>
          <cell r="C306" t="str">
            <v>ZŠ Žernosecká - cykloboxy Žernosecká</v>
          </cell>
          <cell r="E306">
            <v>278</v>
          </cell>
        </row>
        <row r="307">
          <cell r="B307">
            <v>411124</v>
          </cell>
          <cell r="C307" t="str">
            <v>MŠ Korycanská - rekonstrukce elektroinstalace - PD</v>
          </cell>
          <cell r="E307">
            <v>12</v>
          </cell>
        </row>
        <row r="308">
          <cell r="B308" t="str">
            <v>082122046824</v>
          </cell>
          <cell r="C308" t="str">
            <v>ZŠ Petra Strozziho - výstavba nového pavilonu ZŠ</v>
          </cell>
          <cell r="E308">
            <v>0</v>
          </cell>
        </row>
        <row r="309">
          <cell r="B309" t="str">
            <v>016343043824</v>
          </cell>
          <cell r="C309" t="str">
            <v>EU - objekt Chabařovická - sníž. energet. Náročnosti</v>
          </cell>
          <cell r="E309">
            <v>0</v>
          </cell>
        </row>
        <row r="310">
          <cell r="B310" t="str">
            <v>016451041423</v>
          </cell>
          <cell r="C310" t="str">
            <v>EU - MŠ Poznaňská - snížení en. náročnosti</v>
          </cell>
          <cell r="E310">
            <v>0</v>
          </cell>
        </row>
        <row r="311">
          <cell r="B311" t="str">
            <v>016452048225</v>
          </cell>
          <cell r="C311" t="str">
            <v>EU - ZŠ U Školské zahrady - snížení en. náročnosti</v>
          </cell>
          <cell r="E311">
            <v>0</v>
          </cell>
        </row>
        <row r="312">
          <cell r="B312" t="str">
            <v>016668047126</v>
          </cell>
          <cell r="C312" t="str">
            <v>EU - objekt Svídnická-snížení energ. náročnosti</v>
          </cell>
          <cell r="E312">
            <v>0</v>
          </cell>
        </row>
        <row r="319">
          <cell r="B319" t="str">
            <v>081789043324</v>
          </cell>
          <cell r="C319" t="str">
            <v>Objekt Pazderky - PD - výst. nov.objektu pro Klokánek</v>
          </cell>
        </row>
        <row r="320">
          <cell r="B320" t="str">
            <v>081789044424</v>
          </cell>
          <cell r="C320" t="str">
            <v>ZŠ a MŠ - Pasport PBŘ, zpráva PBŘ, DZP pro HZS, výměna hydrantu</v>
          </cell>
        </row>
        <row r="321">
          <cell r="B321" t="str">
            <v>081789044524</v>
          </cell>
          <cell r="C321" t="str">
            <v>ZŠ Lyčkovo nám. - výměna oken v celém objektu</v>
          </cell>
        </row>
        <row r="322">
          <cell r="B322" t="str">
            <v>081789046824</v>
          </cell>
          <cell r="C322" t="str">
            <v>ZŠ P. Strozziho - výstavba nového pavilonu ZŠ</v>
          </cell>
        </row>
        <row r="323">
          <cell r="B323" t="str">
            <v>081789047525</v>
          </cell>
          <cell r="C323" t="str">
            <v>MŠ MČ P8 - pasport zabezpečení MŠ</v>
          </cell>
        </row>
        <row r="324">
          <cell r="B324" t="str">
            <v>081789047825</v>
          </cell>
          <cell r="C324" t="str">
            <v>ZŠ Glowackého - PD - rozvoj hřišť a zázemí Glowackého</v>
          </cell>
        </row>
      </sheetData>
      <sheetData sheetId="4"/>
      <sheetData sheetId="5">
        <row r="41">
          <cell r="B41" t="str">
            <v>060126</v>
          </cell>
          <cell r="C41" t="str">
            <v>Nákup lodního kontejneru</v>
          </cell>
          <cell r="E41">
            <v>0</v>
          </cell>
          <cell r="F41">
            <v>85</v>
          </cell>
        </row>
        <row r="42">
          <cell r="B42" t="str">
            <v>060226</v>
          </cell>
          <cell r="C42" t="str">
            <v>Pořízení pamětní desky K. Hackera</v>
          </cell>
          <cell r="E42">
            <v>0</v>
          </cell>
          <cell r="F42">
            <v>95.2</v>
          </cell>
        </row>
        <row r="43">
          <cell r="B43" t="str">
            <v>060326</v>
          </cell>
          <cell r="C43" t="str">
            <v>Pamětní deska Arnošta Lustiga na ZŠ Palmovka</v>
          </cell>
          <cell r="E43">
            <v>0</v>
          </cell>
          <cell r="F43">
            <v>93</v>
          </cell>
        </row>
        <row r="44">
          <cell r="B44" t="str">
            <v>081789060125</v>
          </cell>
          <cell r="C44" t="str">
            <v>Vytvoření repliky sochy Žabáka</v>
          </cell>
          <cell r="E44">
            <v>0</v>
          </cell>
          <cell r="F44">
            <v>342.7</v>
          </cell>
        </row>
        <row r="48">
          <cell r="A48" t="str">
            <v>0631</v>
          </cell>
          <cell r="B48" t="str">
            <v>082393060426</v>
          </cell>
          <cell r="C48" t="str">
            <v>Adaptace půdních prostorů Velkého mlýna na KC</v>
          </cell>
        </row>
        <row r="49">
          <cell r="A49" t="str">
            <v>0631</v>
          </cell>
          <cell r="B49" t="str">
            <v>xxxxxx</v>
          </cell>
          <cell r="C49" t="str">
            <v>Investiční zápůjčka ústavu ALT@RT</v>
          </cell>
        </row>
      </sheetData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68A50-1C99-40A1-A530-90866908E5D6}">
  <sheetPr>
    <pageSetUpPr fitToPage="1"/>
  </sheetPr>
  <dimension ref="B1:J51"/>
  <sheetViews>
    <sheetView topLeftCell="A32" zoomScaleNormal="100" workbookViewId="0">
      <selection activeCell="E56" sqref="E56"/>
    </sheetView>
  </sheetViews>
  <sheetFormatPr defaultRowHeight="15"/>
  <cols>
    <col min="1" max="1" width="4.28515625" style="19" customWidth="1"/>
    <col min="2" max="2" width="40.42578125" style="19" customWidth="1"/>
    <col min="3" max="4" width="13.7109375" style="19" customWidth="1"/>
    <col min="5" max="5" width="13.7109375" style="20" customWidth="1"/>
    <col min="6" max="7" width="10.7109375" style="19" customWidth="1"/>
    <col min="8" max="8" width="9.140625" style="18"/>
    <col min="9" max="11" width="9.140625" style="19"/>
    <col min="12" max="12" width="21.85546875" style="19" customWidth="1"/>
    <col min="13" max="13" width="10" style="19" bestFit="1" customWidth="1"/>
    <col min="14" max="14" width="9.28515625" style="19" bestFit="1" customWidth="1"/>
    <col min="15" max="16384" width="9.140625" style="19"/>
  </cols>
  <sheetData>
    <row r="1" spans="2:9">
      <c r="B1" s="11"/>
      <c r="C1" s="11"/>
      <c r="D1" s="11"/>
      <c r="E1" s="232"/>
      <c r="F1" s="11" t="s">
        <v>111</v>
      </c>
    </row>
    <row r="2" spans="2:9">
      <c r="B2" s="11"/>
      <c r="C2" s="11"/>
      <c r="D2" s="11"/>
      <c r="E2" s="232"/>
      <c r="F2" s="11"/>
    </row>
    <row r="3" spans="2:9">
      <c r="B3" s="883" t="s">
        <v>124</v>
      </c>
      <c r="C3" s="883"/>
      <c r="D3" s="883"/>
      <c r="E3" s="883"/>
      <c r="F3" s="883"/>
      <c r="G3" s="883"/>
    </row>
    <row r="4" spans="2:9" customFormat="1" ht="15.75" thickBot="1">
      <c r="B4" s="884" t="s">
        <v>305</v>
      </c>
      <c r="C4" s="884"/>
      <c r="D4" s="884"/>
      <c r="E4" s="884"/>
      <c r="F4" s="884"/>
      <c r="G4" s="884"/>
      <c r="H4" s="166"/>
    </row>
    <row r="5" spans="2:9" ht="42" customHeight="1" thickBot="1">
      <c r="B5" s="164" t="s">
        <v>77</v>
      </c>
      <c r="C5" s="165" t="s">
        <v>306</v>
      </c>
      <c r="D5" s="165" t="s">
        <v>307</v>
      </c>
      <c r="E5" s="233" t="s">
        <v>308</v>
      </c>
      <c r="F5" s="165" t="s">
        <v>120</v>
      </c>
      <c r="G5" s="165" t="s">
        <v>121</v>
      </c>
    </row>
    <row r="6" spans="2:9" ht="30" customHeight="1" thickBot="1">
      <c r="B6" s="234" t="s">
        <v>98</v>
      </c>
      <c r="C6" s="235">
        <f>C7+C8+C9+C10+C11</f>
        <v>1105136.5</v>
      </c>
      <c r="D6" s="236">
        <f>D7+D8+D9+D10+D11</f>
        <v>1188393</v>
      </c>
      <c r="E6" s="236">
        <f>E7+E8+E9+E10+E11</f>
        <v>565556.9</v>
      </c>
      <c r="F6" s="237">
        <f t="shared" ref="F6:F49" si="0">E6/C6*100</f>
        <v>51.175298255011938</v>
      </c>
      <c r="G6" s="237">
        <f t="shared" ref="G6:G49" si="1">E6/D6*100</f>
        <v>47.590056488047303</v>
      </c>
      <c r="I6" s="25"/>
    </row>
    <row r="7" spans="2:9">
      <c r="B7" s="238" t="s">
        <v>0</v>
      </c>
      <c r="C7" s="239">
        <v>84100</v>
      </c>
      <c r="D7" s="240">
        <v>84100</v>
      </c>
      <c r="E7" s="240">
        <v>50962.5</v>
      </c>
      <c r="F7" s="241">
        <f t="shared" si="0"/>
        <v>60.597502972651604</v>
      </c>
      <c r="G7" s="241">
        <f t="shared" si="1"/>
        <v>60.597502972651604</v>
      </c>
    </row>
    <row r="8" spans="2:9">
      <c r="B8" s="242" t="s">
        <v>1</v>
      </c>
      <c r="C8" s="243">
        <v>39638</v>
      </c>
      <c r="D8" s="244">
        <v>40138</v>
      </c>
      <c r="E8" s="244">
        <v>24670.6</v>
      </c>
      <c r="F8" s="245">
        <f t="shared" si="0"/>
        <v>62.23976991775568</v>
      </c>
      <c r="G8" s="245">
        <f t="shared" si="1"/>
        <v>61.464447655588216</v>
      </c>
    </row>
    <row r="9" spans="2:9">
      <c r="B9" s="242" t="s">
        <v>2</v>
      </c>
      <c r="C9" s="243">
        <v>37032.699999999997</v>
      </c>
      <c r="D9" s="244">
        <v>37833.5</v>
      </c>
      <c r="E9" s="244">
        <v>29208.799999999999</v>
      </c>
      <c r="F9" s="245">
        <f t="shared" si="0"/>
        <v>78.872996027834859</v>
      </c>
      <c r="G9" s="245">
        <f t="shared" si="1"/>
        <v>77.203536548297151</v>
      </c>
    </row>
    <row r="10" spans="2:9" ht="15.75" thickBot="1">
      <c r="B10" s="246" t="s">
        <v>74</v>
      </c>
      <c r="C10" s="247">
        <v>16322</v>
      </c>
      <c r="D10" s="248">
        <v>18050.5</v>
      </c>
      <c r="E10" s="248">
        <v>11398.1</v>
      </c>
      <c r="F10" s="249">
        <f t="shared" si="0"/>
        <v>69.832741085651278</v>
      </c>
      <c r="G10" s="249">
        <f t="shared" si="1"/>
        <v>63.145619234924247</v>
      </c>
    </row>
    <row r="11" spans="2:9" ht="15.75" thickBot="1">
      <c r="B11" s="250" t="s">
        <v>116</v>
      </c>
      <c r="C11" s="251">
        <v>928043.8</v>
      </c>
      <c r="D11" s="252">
        <v>1008271</v>
      </c>
      <c r="E11" s="252">
        <v>449316.9</v>
      </c>
      <c r="F11" s="253">
        <f t="shared" si="0"/>
        <v>48.415484269169191</v>
      </c>
      <c r="G11" s="253">
        <f t="shared" si="1"/>
        <v>44.56310852935372</v>
      </c>
    </row>
    <row r="12" spans="2:9" ht="30" customHeight="1" thickBot="1">
      <c r="B12" s="254" t="s">
        <v>133</v>
      </c>
      <c r="C12" s="255">
        <f>C13+C23+C32+C33+C36+C39+C40+C41</f>
        <v>1484492.5999999999</v>
      </c>
      <c r="D12" s="256">
        <f>D13+D23+D32+D33+D36+D39+D40+D41+D42+D43+D44+D45+D46</f>
        <v>1603211.3</v>
      </c>
      <c r="E12" s="256">
        <f>E13+E23+E32+E33+E36+E39+E40+E41+E42+E43+E44+E45+E46</f>
        <v>737848.9</v>
      </c>
      <c r="F12" s="257">
        <f t="shared" si="0"/>
        <v>49.703777573562853</v>
      </c>
      <c r="G12" s="257">
        <f t="shared" si="1"/>
        <v>46.023184841573908</v>
      </c>
    </row>
    <row r="13" spans="2:9" ht="15.75" customHeight="1" thickBot="1">
      <c r="B13" s="258" t="s">
        <v>117</v>
      </c>
      <c r="C13" s="259">
        <f>C14+C15+C16+C17+C18+C19+C20+C21+C22</f>
        <v>219318.39999999999</v>
      </c>
      <c r="D13" s="260">
        <f>D14+D15+D16+D17+D18+D19+D20+D21+D22</f>
        <v>221256.2</v>
      </c>
      <c r="E13" s="260">
        <f>E14+E15+E16+E17+E18+E19+E20+E21+E22</f>
        <v>111093.59999999999</v>
      </c>
      <c r="F13" s="261">
        <f t="shared" si="0"/>
        <v>50.654026292367625</v>
      </c>
      <c r="G13" s="261">
        <f t="shared" si="1"/>
        <v>50.210389584563039</v>
      </c>
    </row>
    <row r="14" spans="2:9">
      <c r="B14" s="238" t="s">
        <v>4</v>
      </c>
      <c r="C14" s="239">
        <v>84100</v>
      </c>
      <c r="D14" s="240">
        <v>84100</v>
      </c>
      <c r="E14" s="240">
        <v>50770.6</v>
      </c>
      <c r="F14" s="241">
        <f t="shared" si="0"/>
        <v>60.369322235434012</v>
      </c>
      <c r="G14" s="241">
        <f t="shared" si="1"/>
        <v>60.369322235434012</v>
      </c>
    </row>
    <row r="15" spans="2:9">
      <c r="B15" s="242" t="s">
        <v>5</v>
      </c>
      <c r="C15" s="243">
        <v>22969.1</v>
      </c>
      <c r="D15" s="244">
        <v>23311.8</v>
      </c>
      <c r="E15" s="244">
        <v>9963.1</v>
      </c>
      <c r="F15" s="245">
        <f t="shared" si="0"/>
        <v>43.376100935604796</v>
      </c>
      <c r="G15" s="245">
        <f t="shared" si="1"/>
        <v>42.738441475990705</v>
      </c>
    </row>
    <row r="16" spans="2:9">
      <c r="B16" s="242" t="s">
        <v>6</v>
      </c>
      <c r="C16" s="243">
        <v>16721.900000000001</v>
      </c>
      <c r="D16" s="244">
        <v>18145.8</v>
      </c>
      <c r="E16" s="244">
        <v>4455.5</v>
      </c>
      <c r="F16" s="245">
        <f t="shared" si="0"/>
        <v>26.644699465969772</v>
      </c>
      <c r="G16" s="245">
        <f t="shared" si="1"/>
        <v>24.553891258583256</v>
      </c>
    </row>
    <row r="17" spans="2:7">
      <c r="B17" s="242" t="s">
        <v>7</v>
      </c>
      <c r="C17" s="243">
        <v>21230</v>
      </c>
      <c r="D17" s="244">
        <v>21200</v>
      </c>
      <c r="E17" s="244">
        <v>8310</v>
      </c>
      <c r="F17" s="245">
        <f t="shared" si="0"/>
        <v>39.142722562411677</v>
      </c>
      <c r="G17" s="245">
        <f t="shared" si="1"/>
        <v>39.198113207547166</v>
      </c>
    </row>
    <row r="18" spans="2:7">
      <c r="B18" s="242" t="s">
        <v>8</v>
      </c>
      <c r="C18" s="243">
        <v>10821.5</v>
      </c>
      <c r="D18" s="244">
        <v>10821.5</v>
      </c>
      <c r="E18" s="244">
        <v>3774.4</v>
      </c>
      <c r="F18" s="245">
        <f t="shared" si="0"/>
        <v>34.878713671856957</v>
      </c>
      <c r="G18" s="245">
        <f t="shared" si="1"/>
        <v>34.878713671856957</v>
      </c>
    </row>
    <row r="19" spans="2:7">
      <c r="B19" s="242" t="s">
        <v>9</v>
      </c>
      <c r="C19" s="243">
        <v>13844.1</v>
      </c>
      <c r="D19" s="244">
        <v>13894.1</v>
      </c>
      <c r="E19" s="244">
        <v>5415.3</v>
      </c>
      <c r="F19" s="245">
        <f t="shared" si="0"/>
        <v>39.116302251500642</v>
      </c>
      <c r="G19" s="245">
        <f t="shared" si="1"/>
        <v>38.975536378750689</v>
      </c>
    </row>
    <row r="20" spans="2:7">
      <c r="B20" s="242" t="s">
        <v>10</v>
      </c>
      <c r="C20" s="243">
        <v>44874.5</v>
      </c>
      <c r="D20" s="244">
        <v>44974.5</v>
      </c>
      <c r="E20" s="244">
        <v>26950.7</v>
      </c>
      <c r="F20" s="245">
        <f t="shared" si="0"/>
        <v>60.057939364226897</v>
      </c>
      <c r="G20" s="245">
        <f t="shared" si="1"/>
        <v>59.924401605354149</v>
      </c>
    </row>
    <row r="21" spans="2:7">
      <c r="B21" s="242" t="s">
        <v>2</v>
      </c>
      <c r="C21" s="243">
        <v>4310</v>
      </c>
      <c r="D21" s="244">
        <v>4310</v>
      </c>
      <c r="E21" s="244">
        <v>1005.9</v>
      </c>
      <c r="F21" s="245">
        <f t="shared" si="0"/>
        <v>23.338747099767982</v>
      </c>
      <c r="G21" s="245">
        <f t="shared" si="1"/>
        <v>23.338747099767982</v>
      </c>
    </row>
    <row r="22" spans="2:7" ht="15.75" thickBot="1">
      <c r="B22" s="246" t="s">
        <v>3</v>
      </c>
      <c r="C22" s="247">
        <v>447.3</v>
      </c>
      <c r="D22" s="248">
        <v>498.5</v>
      </c>
      <c r="E22" s="248">
        <v>448.1</v>
      </c>
      <c r="F22" s="249">
        <f t="shared" si="0"/>
        <v>100.17885088307624</v>
      </c>
      <c r="G22" s="249">
        <f t="shared" si="1"/>
        <v>89.88966900702107</v>
      </c>
    </row>
    <row r="23" spans="2:7" ht="15.75" customHeight="1" thickBot="1">
      <c r="B23" s="258" t="s">
        <v>118</v>
      </c>
      <c r="C23" s="259">
        <f>C24+C25+C26+C27+C28+C29+C30+C31</f>
        <v>92094.3</v>
      </c>
      <c r="D23" s="260">
        <f>D24+D25+D26+D27+D28+D29+D30+D31</f>
        <v>95552.9</v>
      </c>
      <c r="E23" s="260">
        <f>E24+E25+E26+E27+E28+E29+E30+E31</f>
        <v>59975.999999999993</v>
      </c>
      <c r="F23" s="261">
        <f t="shared" si="0"/>
        <v>65.124551682351665</v>
      </c>
      <c r="G23" s="261">
        <f t="shared" si="1"/>
        <v>62.767325743122392</v>
      </c>
    </row>
    <row r="24" spans="2:7">
      <c r="B24" s="238" t="s">
        <v>11</v>
      </c>
      <c r="C24" s="239">
        <v>2154.1</v>
      </c>
      <c r="D24" s="240">
        <v>2164.1</v>
      </c>
      <c r="E24" s="240">
        <v>870.8</v>
      </c>
      <c r="F24" s="241">
        <f t="shared" si="0"/>
        <v>40.425235597233183</v>
      </c>
      <c r="G24" s="241">
        <f t="shared" si="1"/>
        <v>40.238436301464816</v>
      </c>
    </row>
    <row r="25" spans="2:7">
      <c r="B25" s="242" t="s">
        <v>12</v>
      </c>
      <c r="C25" s="243">
        <v>19639</v>
      </c>
      <c r="D25" s="244">
        <v>21043</v>
      </c>
      <c r="E25" s="244">
        <v>13378.5</v>
      </c>
      <c r="F25" s="245">
        <f t="shared" si="0"/>
        <v>68.122103976780892</v>
      </c>
      <c r="G25" s="245">
        <f t="shared" si="1"/>
        <v>63.576961459867888</v>
      </c>
    </row>
    <row r="26" spans="2:7">
      <c r="B26" s="242" t="s">
        <v>13</v>
      </c>
      <c r="C26" s="243">
        <v>5134.3999999999996</v>
      </c>
      <c r="D26" s="244">
        <v>4972.7</v>
      </c>
      <c r="E26" s="244">
        <v>1575.7</v>
      </c>
      <c r="F26" s="245">
        <f t="shared" si="0"/>
        <v>30.689077594266127</v>
      </c>
      <c r="G26" s="245">
        <f t="shared" si="1"/>
        <v>31.687011080499527</v>
      </c>
    </row>
    <row r="27" spans="2:7">
      <c r="B27" s="242" t="s">
        <v>14</v>
      </c>
      <c r="C27" s="243">
        <v>10002.5</v>
      </c>
      <c r="D27" s="244">
        <v>10949</v>
      </c>
      <c r="E27" s="244">
        <v>2972.7</v>
      </c>
      <c r="F27" s="245">
        <f t="shared" si="0"/>
        <v>29.719570107473132</v>
      </c>
      <c r="G27" s="245">
        <f t="shared" si="1"/>
        <v>27.150424696319298</v>
      </c>
    </row>
    <row r="28" spans="2:7">
      <c r="B28" s="242" t="s">
        <v>15</v>
      </c>
      <c r="C28" s="243">
        <v>933.6</v>
      </c>
      <c r="D28" s="244">
        <v>987.3</v>
      </c>
      <c r="E28" s="244">
        <v>545.6</v>
      </c>
      <c r="F28" s="245">
        <f t="shared" si="0"/>
        <v>58.440445586975152</v>
      </c>
      <c r="G28" s="245">
        <f t="shared" si="1"/>
        <v>55.261825179783251</v>
      </c>
    </row>
    <row r="29" spans="2:7">
      <c r="B29" s="242" t="s">
        <v>16</v>
      </c>
      <c r="C29" s="243">
        <v>336.8</v>
      </c>
      <c r="D29" s="244">
        <v>340.9</v>
      </c>
      <c r="E29" s="244">
        <v>158.30000000000001</v>
      </c>
      <c r="F29" s="245">
        <f t="shared" si="0"/>
        <v>47.00118764845606</v>
      </c>
      <c r="G29" s="245">
        <f t="shared" si="1"/>
        <v>46.435904957465539</v>
      </c>
    </row>
    <row r="30" spans="2:7">
      <c r="B30" s="242" t="s">
        <v>2</v>
      </c>
      <c r="C30" s="243">
        <v>32684.7</v>
      </c>
      <c r="D30" s="244">
        <v>33485.5</v>
      </c>
      <c r="E30" s="244">
        <v>28202.3</v>
      </c>
      <c r="F30" s="245">
        <f t="shared" si="0"/>
        <v>86.285938068882373</v>
      </c>
      <c r="G30" s="245">
        <f t="shared" si="1"/>
        <v>84.222424631556933</v>
      </c>
    </row>
    <row r="31" spans="2:7" ht="15.75" thickBot="1">
      <c r="B31" s="246" t="s">
        <v>3</v>
      </c>
      <c r="C31" s="247">
        <v>21209.200000000001</v>
      </c>
      <c r="D31" s="248">
        <v>21610.400000000001</v>
      </c>
      <c r="E31" s="248">
        <v>12272.1</v>
      </c>
      <c r="F31" s="249">
        <f t="shared" si="0"/>
        <v>57.862154159515676</v>
      </c>
      <c r="G31" s="249">
        <f t="shared" si="1"/>
        <v>56.787935438492575</v>
      </c>
    </row>
    <row r="32" spans="2:7" ht="15.75" customHeight="1" thickBot="1">
      <c r="B32" s="250" t="s">
        <v>119</v>
      </c>
      <c r="C32" s="251">
        <f>C11</f>
        <v>928043.8</v>
      </c>
      <c r="D32" s="252">
        <f>D11</f>
        <v>1008271</v>
      </c>
      <c r="E32" s="252">
        <f>E11</f>
        <v>449316.9</v>
      </c>
      <c r="F32" s="252">
        <f t="shared" si="0"/>
        <v>48.415484269169191</v>
      </c>
      <c r="G32" s="252">
        <f t="shared" si="1"/>
        <v>44.56310852935372</v>
      </c>
    </row>
    <row r="33" spans="2:10" s="18" customFormat="1" ht="15.75" customHeight="1" thickBot="1">
      <c r="B33" s="258" t="s">
        <v>134</v>
      </c>
      <c r="C33" s="259">
        <f>C34+C35</f>
        <v>4005.7</v>
      </c>
      <c r="D33" s="260">
        <f>D34+D35</f>
        <v>5398.8</v>
      </c>
      <c r="E33" s="260">
        <f>E34+E35</f>
        <v>2619</v>
      </c>
      <c r="F33" s="261">
        <f t="shared" si="0"/>
        <v>65.381830890980353</v>
      </c>
      <c r="G33" s="261">
        <f t="shared" si="1"/>
        <v>48.510780173371856</v>
      </c>
    </row>
    <row r="34" spans="2:10" s="18" customFormat="1">
      <c r="B34" s="238" t="s">
        <v>17</v>
      </c>
      <c r="C34" s="239">
        <v>3235</v>
      </c>
      <c r="D34" s="240">
        <v>4261</v>
      </c>
      <c r="E34" s="240">
        <v>2066.6</v>
      </c>
      <c r="F34" s="241">
        <f t="shared" si="0"/>
        <v>63.882534775888708</v>
      </c>
      <c r="G34" s="241">
        <f t="shared" si="1"/>
        <v>48.500352030039892</v>
      </c>
    </row>
    <row r="35" spans="2:10" s="18" customFormat="1" ht="15.75" thickBot="1">
      <c r="B35" s="246" t="s">
        <v>18</v>
      </c>
      <c r="C35" s="247">
        <v>770.7</v>
      </c>
      <c r="D35" s="248">
        <v>1137.8</v>
      </c>
      <c r="E35" s="248">
        <v>552.4</v>
      </c>
      <c r="F35" s="249">
        <f t="shared" si="0"/>
        <v>71.675100557934329</v>
      </c>
      <c r="G35" s="249">
        <f t="shared" si="1"/>
        <v>48.549833011074</v>
      </c>
    </row>
    <row r="36" spans="2:10" s="18" customFormat="1" ht="15.75" customHeight="1" thickBot="1">
      <c r="B36" s="258" t="s">
        <v>99</v>
      </c>
      <c r="C36" s="259">
        <f>C37+C38</f>
        <v>227049.2</v>
      </c>
      <c r="D36" s="260">
        <f>D37+D38</f>
        <v>226828.7</v>
      </c>
      <c r="E36" s="260">
        <f>E37+E38</f>
        <v>104963.79999999999</v>
      </c>
      <c r="F36" s="261">
        <f t="shared" si="0"/>
        <v>46.229539676862977</v>
      </c>
      <c r="G36" s="261">
        <f t="shared" si="1"/>
        <v>46.27447937584617</v>
      </c>
    </row>
    <row r="37" spans="2:10" s="18" customFormat="1">
      <c r="B37" s="238" t="s">
        <v>17</v>
      </c>
      <c r="C37" s="239">
        <v>168463.9</v>
      </c>
      <c r="D37" s="240">
        <v>168542</v>
      </c>
      <c r="E37" s="240">
        <v>77208.399999999994</v>
      </c>
      <c r="F37" s="262">
        <f t="shared" si="0"/>
        <v>45.830827850952041</v>
      </c>
      <c r="G37" s="241">
        <f t="shared" si="1"/>
        <v>45.809590487830924</v>
      </c>
      <c r="J37" s="26"/>
    </row>
    <row r="38" spans="2:10" s="18" customFormat="1" ht="15.75" thickBot="1">
      <c r="B38" s="246" t="s">
        <v>18</v>
      </c>
      <c r="C38" s="247">
        <v>58585.3</v>
      </c>
      <c r="D38" s="248">
        <v>58286.7</v>
      </c>
      <c r="E38" s="248">
        <v>27755.4</v>
      </c>
      <c r="F38" s="263">
        <f t="shared" si="0"/>
        <v>47.376048257839429</v>
      </c>
      <c r="G38" s="249">
        <f t="shared" si="1"/>
        <v>47.618753506374532</v>
      </c>
    </row>
    <row r="39" spans="2:10" s="18" customFormat="1" ht="15.75" customHeight="1" thickBot="1">
      <c r="B39" s="258" t="s">
        <v>135</v>
      </c>
      <c r="C39" s="259">
        <v>60</v>
      </c>
      <c r="D39" s="260">
        <v>68.5</v>
      </c>
      <c r="E39" s="260">
        <v>117.6</v>
      </c>
      <c r="F39" s="261" t="s">
        <v>122</v>
      </c>
      <c r="G39" s="261">
        <f t="shared" si="1"/>
        <v>171.67883211678833</v>
      </c>
    </row>
    <row r="40" spans="2:10" s="18" customFormat="1" ht="15.75" customHeight="1" thickBot="1">
      <c r="B40" s="258" t="s">
        <v>19</v>
      </c>
      <c r="C40" s="264">
        <v>414</v>
      </c>
      <c r="D40" s="265">
        <v>415.7</v>
      </c>
      <c r="E40" s="265">
        <v>283.2</v>
      </c>
      <c r="F40" s="261">
        <f t="shared" si="0"/>
        <v>68.405797101449267</v>
      </c>
      <c r="G40" s="261">
        <f t="shared" si="1"/>
        <v>68.126052441664669</v>
      </c>
    </row>
    <row r="41" spans="2:10" s="18" customFormat="1" ht="15.75" customHeight="1" thickBot="1">
      <c r="B41" s="258" t="s">
        <v>20</v>
      </c>
      <c r="C41" s="264">
        <v>13507.2</v>
      </c>
      <c r="D41" s="265">
        <v>13507.2</v>
      </c>
      <c r="E41" s="265">
        <v>6524.4</v>
      </c>
      <c r="F41" s="266">
        <f t="shared" si="0"/>
        <v>48.303127221037663</v>
      </c>
      <c r="G41" s="261">
        <f t="shared" si="1"/>
        <v>48.303127221037663</v>
      </c>
    </row>
    <row r="42" spans="2:10" s="18" customFormat="1" ht="27" thickBot="1">
      <c r="B42" s="511" t="s">
        <v>167</v>
      </c>
      <c r="C42" s="264"/>
      <c r="D42" s="265">
        <v>2717.5</v>
      </c>
      <c r="E42" s="265">
        <v>535.29999999999995</v>
      </c>
      <c r="F42" s="261" t="s">
        <v>122</v>
      </c>
      <c r="G42" s="261">
        <f t="shared" si="1"/>
        <v>19.698252069917203</v>
      </c>
    </row>
    <row r="43" spans="2:10" s="18" customFormat="1" ht="15.75" customHeight="1" thickBot="1">
      <c r="B43" s="258" t="s">
        <v>100</v>
      </c>
      <c r="C43" s="264"/>
      <c r="D43" s="265">
        <v>27303.200000000001</v>
      </c>
      <c r="E43" s="265">
        <v>0</v>
      </c>
      <c r="F43" s="261" t="s">
        <v>122</v>
      </c>
      <c r="G43" s="261">
        <f t="shared" si="1"/>
        <v>0</v>
      </c>
    </row>
    <row r="44" spans="2:10" s="18" customFormat="1" ht="29.25" customHeight="1" thickBot="1">
      <c r="B44" s="258" t="s">
        <v>309</v>
      </c>
      <c r="C44" s="264"/>
      <c r="D44" s="265">
        <f>14.4+129.4</f>
        <v>143.80000000000001</v>
      </c>
      <c r="E44" s="265">
        <f>15+146.4</f>
        <v>161.4</v>
      </c>
      <c r="F44" s="261" t="s">
        <v>122</v>
      </c>
      <c r="G44" s="261">
        <f t="shared" si="1"/>
        <v>112.23922114047286</v>
      </c>
    </row>
    <row r="45" spans="2:10" s="18" customFormat="1" ht="15.75" customHeight="1" thickBot="1">
      <c r="B45" s="258" t="s">
        <v>168</v>
      </c>
      <c r="C45" s="264"/>
      <c r="D45" s="265">
        <v>1747.8</v>
      </c>
      <c r="E45" s="265">
        <v>2257.6999999999998</v>
      </c>
      <c r="F45" s="261" t="s">
        <v>122</v>
      </c>
      <c r="G45" s="261">
        <f t="shared" si="1"/>
        <v>129.17381851470421</v>
      </c>
    </row>
    <row r="46" spans="2:10" s="18" customFormat="1" ht="15.75" customHeight="1" thickBot="1">
      <c r="B46" s="267"/>
      <c r="C46" s="259"/>
      <c r="D46" s="260"/>
      <c r="E46" s="260"/>
      <c r="F46" s="261"/>
      <c r="G46" s="261"/>
    </row>
    <row r="47" spans="2:10" s="18" customFormat="1" ht="30" customHeight="1" thickBot="1">
      <c r="B47" s="268" t="s">
        <v>21</v>
      </c>
      <c r="C47" s="235">
        <f>C6-C12-C48</f>
        <v>-379347.99999999988</v>
      </c>
      <c r="D47" s="237">
        <f>D6-D12-D48</f>
        <v>-414810.20000000007</v>
      </c>
      <c r="E47" s="236">
        <f>E6-E12-E48</f>
        <v>-172278.3</v>
      </c>
      <c r="F47" s="237">
        <f t="shared" si="0"/>
        <v>45.414316142433869</v>
      </c>
      <c r="G47" s="237">
        <f t="shared" si="1"/>
        <v>41.531837934554154</v>
      </c>
    </row>
    <row r="48" spans="2:10" s="18" customFormat="1" ht="15.75" customHeight="1" thickBot="1">
      <c r="B48" s="269" t="s">
        <v>132</v>
      </c>
      <c r="C48" s="270">
        <f>-8.1</f>
        <v>-8.1</v>
      </c>
      <c r="D48" s="271">
        <f>-8.1</f>
        <v>-8.1</v>
      </c>
      <c r="E48" s="271">
        <f>-13.7</f>
        <v>-13.7</v>
      </c>
      <c r="F48" s="252" t="s">
        <v>122</v>
      </c>
      <c r="G48" s="252" t="s">
        <v>122</v>
      </c>
    </row>
    <row r="49" spans="2:7" s="18" customFormat="1" ht="27" thickBot="1">
      <c r="B49" s="269" t="s">
        <v>310</v>
      </c>
      <c r="C49" s="272">
        <v>232071</v>
      </c>
      <c r="D49" s="273">
        <v>231571</v>
      </c>
      <c r="E49" s="273">
        <v>110034.8</v>
      </c>
      <c r="F49" s="274">
        <f t="shared" si="0"/>
        <v>47.414282697967437</v>
      </c>
      <c r="G49" s="253">
        <f t="shared" si="1"/>
        <v>47.516657958034472</v>
      </c>
    </row>
    <row r="50" spans="2:7" s="18" customFormat="1" ht="30" customHeight="1" thickBot="1">
      <c r="B50" s="218" t="s">
        <v>78</v>
      </c>
      <c r="C50" s="228">
        <v>379348</v>
      </c>
      <c r="D50" s="229">
        <v>414810.2</v>
      </c>
      <c r="E50" s="228">
        <v>194394.71549</v>
      </c>
      <c r="F50" s="275">
        <f>E50/C50*100</f>
        <v>51.244428727711757</v>
      </c>
      <c r="G50" s="275">
        <f>E50/D50*100</f>
        <v>46.863533126716753</v>
      </c>
    </row>
    <row r="51" spans="2:7" s="18" customFormat="1" ht="30" customHeight="1" thickBot="1">
      <c r="B51" s="230" t="s">
        <v>22</v>
      </c>
      <c r="C51" s="200">
        <f>C47+C50</f>
        <v>0</v>
      </c>
      <c r="D51" s="200">
        <f t="shared" ref="D51:E51" si="2">D47+D50</f>
        <v>0</v>
      </c>
      <c r="E51" s="200">
        <f t="shared" si="2"/>
        <v>22116.415490000014</v>
      </c>
      <c r="F51" s="202" t="s">
        <v>122</v>
      </c>
      <c r="G51" s="202" t="s">
        <v>122</v>
      </c>
    </row>
  </sheetData>
  <mergeCells count="2">
    <mergeCell ref="B3:G3"/>
    <mergeCell ref="B4:G4"/>
  </mergeCells>
  <printOptions horizontalCentered="1" verticalCentered="1"/>
  <pageMargins left="0" right="0" top="0" bottom="0" header="0" footer="0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6B17B-80EF-43CB-A2F1-642B56C1ACDA}">
  <sheetPr>
    <pageSetUpPr fitToPage="1"/>
  </sheetPr>
  <dimension ref="B1:G84"/>
  <sheetViews>
    <sheetView zoomScaleNormal="100" workbookViewId="0">
      <selection activeCell="L44" sqref="L44"/>
    </sheetView>
  </sheetViews>
  <sheetFormatPr defaultRowHeight="12.75"/>
  <cols>
    <col min="1" max="1" width="4.140625" style="21" customWidth="1"/>
    <col min="2" max="2" width="39" style="191" customWidth="1"/>
    <col min="3" max="3" width="18.28515625" style="192" customWidth="1"/>
    <col min="4" max="4" width="18.28515625" style="193" customWidth="1"/>
    <col min="5" max="5" width="13.42578125" style="192" customWidth="1"/>
    <col min="6" max="6" width="8.42578125" style="194" customWidth="1"/>
    <col min="7" max="7" width="9.28515625" style="194" customWidth="1"/>
    <col min="8" max="13" width="9.140625" style="21"/>
    <col min="14" max="14" width="14" style="21" customWidth="1"/>
    <col min="15" max="255" width="9.140625" style="21"/>
    <col min="256" max="256" width="4.140625" style="21" customWidth="1"/>
    <col min="257" max="257" width="39" style="21" customWidth="1"/>
    <col min="258" max="259" width="18.28515625" style="21" customWidth="1"/>
    <col min="260" max="260" width="13.42578125" style="21" customWidth="1"/>
    <col min="261" max="261" width="8.42578125" style="21" customWidth="1"/>
    <col min="262" max="262" width="9.28515625" style="21" customWidth="1"/>
    <col min="263" max="511" width="9.140625" style="21"/>
    <col min="512" max="512" width="4.140625" style="21" customWidth="1"/>
    <col min="513" max="513" width="39" style="21" customWidth="1"/>
    <col min="514" max="515" width="18.28515625" style="21" customWidth="1"/>
    <col min="516" max="516" width="13.42578125" style="21" customWidth="1"/>
    <col min="517" max="517" width="8.42578125" style="21" customWidth="1"/>
    <col min="518" max="518" width="9.28515625" style="21" customWidth="1"/>
    <col min="519" max="767" width="9.140625" style="21"/>
    <col min="768" max="768" width="4.140625" style="21" customWidth="1"/>
    <col min="769" max="769" width="39" style="21" customWidth="1"/>
    <col min="770" max="771" width="18.28515625" style="21" customWidth="1"/>
    <col min="772" max="772" width="13.42578125" style="21" customWidth="1"/>
    <col min="773" max="773" width="8.42578125" style="21" customWidth="1"/>
    <col min="774" max="774" width="9.28515625" style="21" customWidth="1"/>
    <col min="775" max="1023" width="9.140625" style="21"/>
    <col min="1024" max="1024" width="4.140625" style="21" customWidth="1"/>
    <col min="1025" max="1025" width="39" style="21" customWidth="1"/>
    <col min="1026" max="1027" width="18.28515625" style="21" customWidth="1"/>
    <col min="1028" max="1028" width="13.42578125" style="21" customWidth="1"/>
    <col min="1029" max="1029" width="8.42578125" style="21" customWidth="1"/>
    <col min="1030" max="1030" width="9.28515625" style="21" customWidth="1"/>
    <col min="1031" max="1279" width="9.140625" style="21"/>
    <col min="1280" max="1280" width="4.140625" style="21" customWidth="1"/>
    <col min="1281" max="1281" width="39" style="21" customWidth="1"/>
    <col min="1282" max="1283" width="18.28515625" style="21" customWidth="1"/>
    <col min="1284" max="1284" width="13.42578125" style="21" customWidth="1"/>
    <col min="1285" max="1285" width="8.42578125" style="21" customWidth="1"/>
    <col min="1286" max="1286" width="9.28515625" style="21" customWidth="1"/>
    <col min="1287" max="1535" width="9.140625" style="21"/>
    <col min="1536" max="1536" width="4.140625" style="21" customWidth="1"/>
    <col min="1537" max="1537" width="39" style="21" customWidth="1"/>
    <col min="1538" max="1539" width="18.28515625" style="21" customWidth="1"/>
    <col min="1540" max="1540" width="13.42578125" style="21" customWidth="1"/>
    <col min="1541" max="1541" width="8.42578125" style="21" customWidth="1"/>
    <col min="1542" max="1542" width="9.28515625" style="21" customWidth="1"/>
    <col min="1543" max="1791" width="9.140625" style="21"/>
    <col min="1792" max="1792" width="4.140625" style="21" customWidth="1"/>
    <col min="1793" max="1793" width="39" style="21" customWidth="1"/>
    <col min="1794" max="1795" width="18.28515625" style="21" customWidth="1"/>
    <col min="1796" max="1796" width="13.42578125" style="21" customWidth="1"/>
    <col min="1797" max="1797" width="8.42578125" style="21" customWidth="1"/>
    <col min="1798" max="1798" width="9.28515625" style="21" customWidth="1"/>
    <col min="1799" max="2047" width="9.140625" style="21"/>
    <col min="2048" max="2048" width="4.140625" style="21" customWidth="1"/>
    <col min="2049" max="2049" width="39" style="21" customWidth="1"/>
    <col min="2050" max="2051" width="18.28515625" style="21" customWidth="1"/>
    <col min="2052" max="2052" width="13.42578125" style="21" customWidth="1"/>
    <col min="2053" max="2053" width="8.42578125" style="21" customWidth="1"/>
    <col min="2054" max="2054" width="9.28515625" style="21" customWidth="1"/>
    <col min="2055" max="2303" width="9.140625" style="21"/>
    <col min="2304" max="2304" width="4.140625" style="21" customWidth="1"/>
    <col min="2305" max="2305" width="39" style="21" customWidth="1"/>
    <col min="2306" max="2307" width="18.28515625" style="21" customWidth="1"/>
    <col min="2308" max="2308" width="13.42578125" style="21" customWidth="1"/>
    <col min="2309" max="2309" width="8.42578125" style="21" customWidth="1"/>
    <col min="2310" max="2310" width="9.28515625" style="21" customWidth="1"/>
    <col min="2311" max="2559" width="9.140625" style="21"/>
    <col min="2560" max="2560" width="4.140625" style="21" customWidth="1"/>
    <col min="2561" max="2561" width="39" style="21" customWidth="1"/>
    <col min="2562" max="2563" width="18.28515625" style="21" customWidth="1"/>
    <col min="2564" max="2564" width="13.42578125" style="21" customWidth="1"/>
    <col min="2565" max="2565" width="8.42578125" style="21" customWidth="1"/>
    <col min="2566" max="2566" width="9.28515625" style="21" customWidth="1"/>
    <col min="2567" max="2815" width="9.140625" style="21"/>
    <col min="2816" max="2816" width="4.140625" style="21" customWidth="1"/>
    <col min="2817" max="2817" width="39" style="21" customWidth="1"/>
    <col min="2818" max="2819" width="18.28515625" style="21" customWidth="1"/>
    <col min="2820" max="2820" width="13.42578125" style="21" customWidth="1"/>
    <col min="2821" max="2821" width="8.42578125" style="21" customWidth="1"/>
    <col min="2822" max="2822" width="9.28515625" style="21" customWidth="1"/>
    <col min="2823" max="3071" width="9.140625" style="21"/>
    <col min="3072" max="3072" width="4.140625" style="21" customWidth="1"/>
    <col min="3073" max="3073" width="39" style="21" customWidth="1"/>
    <col min="3074" max="3075" width="18.28515625" style="21" customWidth="1"/>
    <col min="3076" max="3076" width="13.42578125" style="21" customWidth="1"/>
    <col min="3077" max="3077" width="8.42578125" style="21" customWidth="1"/>
    <col min="3078" max="3078" width="9.28515625" style="21" customWidth="1"/>
    <col min="3079" max="3327" width="9.140625" style="21"/>
    <col min="3328" max="3328" width="4.140625" style="21" customWidth="1"/>
    <col min="3329" max="3329" width="39" style="21" customWidth="1"/>
    <col min="3330" max="3331" width="18.28515625" style="21" customWidth="1"/>
    <col min="3332" max="3332" width="13.42578125" style="21" customWidth="1"/>
    <col min="3333" max="3333" width="8.42578125" style="21" customWidth="1"/>
    <col min="3334" max="3334" width="9.28515625" style="21" customWidth="1"/>
    <col min="3335" max="3583" width="9.140625" style="21"/>
    <col min="3584" max="3584" width="4.140625" style="21" customWidth="1"/>
    <col min="3585" max="3585" width="39" style="21" customWidth="1"/>
    <col min="3586" max="3587" width="18.28515625" style="21" customWidth="1"/>
    <col min="3588" max="3588" width="13.42578125" style="21" customWidth="1"/>
    <col min="3589" max="3589" width="8.42578125" style="21" customWidth="1"/>
    <col min="3590" max="3590" width="9.28515625" style="21" customWidth="1"/>
    <col min="3591" max="3839" width="9.140625" style="21"/>
    <col min="3840" max="3840" width="4.140625" style="21" customWidth="1"/>
    <col min="3841" max="3841" width="39" style="21" customWidth="1"/>
    <col min="3842" max="3843" width="18.28515625" style="21" customWidth="1"/>
    <col min="3844" max="3844" width="13.42578125" style="21" customWidth="1"/>
    <col min="3845" max="3845" width="8.42578125" style="21" customWidth="1"/>
    <col min="3846" max="3846" width="9.28515625" style="21" customWidth="1"/>
    <col min="3847" max="4095" width="9.140625" style="21"/>
    <col min="4096" max="4096" width="4.140625" style="21" customWidth="1"/>
    <col min="4097" max="4097" width="39" style="21" customWidth="1"/>
    <col min="4098" max="4099" width="18.28515625" style="21" customWidth="1"/>
    <col min="4100" max="4100" width="13.42578125" style="21" customWidth="1"/>
    <col min="4101" max="4101" width="8.42578125" style="21" customWidth="1"/>
    <col min="4102" max="4102" width="9.28515625" style="21" customWidth="1"/>
    <col min="4103" max="4351" width="9.140625" style="21"/>
    <col min="4352" max="4352" width="4.140625" style="21" customWidth="1"/>
    <col min="4353" max="4353" width="39" style="21" customWidth="1"/>
    <col min="4354" max="4355" width="18.28515625" style="21" customWidth="1"/>
    <col min="4356" max="4356" width="13.42578125" style="21" customWidth="1"/>
    <col min="4357" max="4357" width="8.42578125" style="21" customWidth="1"/>
    <col min="4358" max="4358" width="9.28515625" style="21" customWidth="1"/>
    <col min="4359" max="4607" width="9.140625" style="21"/>
    <col min="4608" max="4608" width="4.140625" style="21" customWidth="1"/>
    <col min="4609" max="4609" width="39" style="21" customWidth="1"/>
    <col min="4610" max="4611" width="18.28515625" style="21" customWidth="1"/>
    <col min="4612" max="4612" width="13.42578125" style="21" customWidth="1"/>
    <col min="4613" max="4613" width="8.42578125" style="21" customWidth="1"/>
    <col min="4614" max="4614" width="9.28515625" style="21" customWidth="1"/>
    <col min="4615" max="4863" width="9.140625" style="21"/>
    <col min="4864" max="4864" width="4.140625" style="21" customWidth="1"/>
    <col min="4865" max="4865" width="39" style="21" customWidth="1"/>
    <col min="4866" max="4867" width="18.28515625" style="21" customWidth="1"/>
    <col min="4868" max="4868" width="13.42578125" style="21" customWidth="1"/>
    <col min="4869" max="4869" width="8.42578125" style="21" customWidth="1"/>
    <col min="4870" max="4870" width="9.28515625" style="21" customWidth="1"/>
    <col min="4871" max="5119" width="9.140625" style="21"/>
    <col min="5120" max="5120" width="4.140625" style="21" customWidth="1"/>
    <col min="5121" max="5121" width="39" style="21" customWidth="1"/>
    <col min="5122" max="5123" width="18.28515625" style="21" customWidth="1"/>
    <col min="5124" max="5124" width="13.42578125" style="21" customWidth="1"/>
    <col min="5125" max="5125" width="8.42578125" style="21" customWidth="1"/>
    <col min="5126" max="5126" width="9.28515625" style="21" customWidth="1"/>
    <col min="5127" max="5375" width="9.140625" style="21"/>
    <col min="5376" max="5376" width="4.140625" style="21" customWidth="1"/>
    <col min="5377" max="5377" width="39" style="21" customWidth="1"/>
    <col min="5378" max="5379" width="18.28515625" style="21" customWidth="1"/>
    <col min="5380" max="5380" width="13.42578125" style="21" customWidth="1"/>
    <col min="5381" max="5381" width="8.42578125" style="21" customWidth="1"/>
    <col min="5382" max="5382" width="9.28515625" style="21" customWidth="1"/>
    <col min="5383" max="5631" width="9.140625" style="21"/>
    <col min="5632" max="5632" width="4.140625" style="21" customWidth="1"/>
    <col min="5633" max="5633" width="39" style="21" customWidth="1"/>
    <col min="5634" max="5635" width="18.28515625" style="21" customWidth="1"/>
    <col min="5636" max="5636" width="13.42578125" style="21" customWidth="1"/>
    <col min="5637" max="5637" width="8.42578125" style="21" customWidth="1"/>
    <col min="5638" max="5638" width="9.28515625" style="21" customWidth="1"/>
    <col min="5639" max="5887" width="9.140625" style="21"/>
    <col min="5888" max="5888" width="4.140625" style="21" customWidth="1"/>
    <col min="5889" max="5889" width="39" style="21" customWidth="1"/>
    <col min="5890" max="5891" width="18.28515625" style="21" customWidth="1"/>
    <col min="5892" max="5892" width="13.42578125" style="21" customWidth="1"/>
    <col min="5893" max="5893" width="8.42578125" style="21" customWidth="1"/>
    <col min="5894" max="5894" width="9.28515625" style="21" customWidth="1"/>
    <col min="5895" max="6143" width="9.140625" style="21"/>
    <col min="6144" max="6144" width="4.140625" style="21" customWidth="1"/>
    <col min="6145" max="6145" width="39" style="21" customWidth="1"/>
    <col min="6146" max="6147" width="18.28515625" style="21" customWidth="1"/>
    <col min="6148" max="6148" width="13.42578125" style="21" customWidth="1"/>
    <col min="6149" max="6149" width="8.42578125" style="21" customWidth="1"/>
    <col min="6150" max="6150" width="9.28515625" style="21" customWidth="1"/>
    <col min="6151" max="6399" width="9.140625" style="21"/>
    <col min="6400" max="6400" width="4.140625" style="21" customWidth="1"/>
    <col min="6401" max="6401" width="39" style="21" customWidth="1"/>
    <col min="6402" max="6403" width="18.28515625" style="21" customWidth="1"/>
    <col min="6404" max="6404" width="13.42578125" style="21" customWidth="1"/>
    <col min="6405" max="6405" width="8.42578125" style="21" customWidth="1"/>
    <col min="6406" max="6406" width="9.28515625" style="21" customWidth="1"/>
    <col min="6407" max="6655" width="9.140625" style="21"/>
    <col min="6656" max="6656" width="4.140625" style="21" customWidth="1"/>
    <col min="6657" max="6657" width="39" style="21" customWidth="1"/>
    <col min="6658" max="6659" width="18.28515625" style="21" customWidth="1"/>
    <col min="6660" max="6660" width="13.42578125" style="21" customWidth="1"/>
    <col min="6661" max="6661" width="8.42578125" style="21" customWidth="1"/>
    <col min="6662" max="6662" width="9.28515625" style="21" customWidth="1"/>
    <col min="6663" max="6911" width="9.140625" style="21"/>
    <col min="6912" max="6912" width="4.140625" style="21" customWidth="1"/>
    <col min="6913" max="6913" width="39" style="21" customWidth="1"/>
    <col min="6914" max="6915" width="18.28515625" style="21" customWidth="1"/>
    <col min="6916" max="6916" width="13.42578125" style="21" customWidth="1"/>
    <col min="6917" max="6917" width="8.42578125" style="21" customWidth="1"/>
    <col min="6918" max="6918" width="9.28515625" style="21" customWidth="1"/>
    <col min="6919" max="7167" width="9.140625" style="21"/>
    <col min="7168" max="7168" width="4.140625" style="21" customWidth="1"/>
    <col min="7169" max="7169" width="39" style="21" customWidth="1"/>
    <col min="7170" max="7171" width="18.28515625" style="21" customWidth="1"/>
    <col min="7172" max="7172" width="13.42578125" style="21" customWidth="1"/>
    <col min="7173" max="7173" width="8.42578125" style="21" customWidth="1"/>
    <col min="7174" max="7174" width="9.28515625" style="21" customWidth="1"/>
    <col min="7175" max="7423" width="9.140625" style="21"/>
    <col min="7424" max="7424" width="4.140625" style="21" customWidth="1"/>
    <col min="7425" max="7425" width="39" style="21" customWidth="1"/>
    <col min="7426" max="7427" width="18.28515625" style="21" customWidth="1"/>
    <col min="7428" max="7428" width="13.42578125" style="21" customWidth="1"/>
    <col min="7429" max="7429" width="8.42578125" style="21" customWidth="1"/>
    <col min="7430" max="7430" width="9.28515625" style="21" customWidth="1"/>
    <col min="7431" max="7679" width="9.140625" style="21"/>
    <col min="7680" max="7680" width="4.140625" style="21" customWidth="1"/>
    <col min="7681" max="7681" width="39" style="21" customWidth="1"/>
    <col min="7682" max="7683" width="18.28515625" style="21" customWidth="1"/>
    <col min="7684" max="7684" width="13.42578125" style="21" customWidth="1"/>
    <col min="7685" max="7685" width="8.42578125" style="21" customWidth="1"/>
    <col min="7686" max="7686" width="9.28515625" style="21" customWidth="1"/>
    <col min="7687" max="7935" width="9.140625" style="21"/>
    <col min="7936" max="7936" width="4.140625" style="21" customWidth="1"/>
    <col min="7937" max="7937" width="39" style="21" customWidth="1"/>
    <col min="7938" max="7939" width="18.28515625" style="21" customWidth="1"/>
    <col min="7940" max="7940" width="13.42578125" style="21" customWidth="1"/>
    <col min="7941" max="7941" width="8.42578125" style="21" customWidth="1"/>
    <col min="7942" max="7942" width="9.28515625" style="21" customWidth="1"/>
    <col min="7943" max="8191" width="9.140625" style="21"/>
    <col min="8192" max="8192" width="4.140625" style="21" customWidth="1"/>
    <col min="8193" max="8193" width="39" style="21" customWidth="1"/>
    <col min="8194" max="8195" width="18.28515625" style="21" customWidth="1"/>
    <col min="8196" max="8196" width="13.42578125" style="21" customWidth="1"/>
    <col min="8197" max="8197" width="8.42578125" style="21" customWidth="1"/>
    <col min="8198" max="8198" width="9.28515625" style="21" customWidth="1"/>
    <col min="8199" max="8447" width="9.140625" style="21"/>
    <col min="8448" max="8448" width="4.140625" style="21" customWidth="1"/>
    <col min="8449" max="8449" width="39" style="21" customWidth="1"/>
    <col min="8450" max="8451" width="18.28515625" style="21" customWidth="1"/>
    <col min="8452" max="8452" width="13.42578125" style="21" customWidth="1"/>
    <col min="8453" max="8453" width="8.42578125" style="21" customWidth="1"/>
    <col min="8454" max="8454" width="9.28515625" style="21" customWidth="1"/>
    <col min="8455" max="8703" width="9.140625" style="21"/>
    <col min="8704" max="8704" width="4.140625" style="21" customWidth="1"/>
    <col min="8705" max="8705" width="39" style="21" customWidth="1"/>
    <col min="8706" max="8707" width="18.28515625" style="21" customWidth="1"/>
    <col min="8708" max="8708" width="13.42578125" style="21" customWidth="1"/>
    <col min="8709" max="8709" width="8.42578125" style="21" customWidth="1"/>
    <col min="8710" max="8710" width="9.28515625" style="21" customWidth="1"/>
    <col min="8711" max="8959" width="9.140625" style="21"/>
    <col min="8960" max="8960" width="4.140625" style="21" customWidth="1"/>
    <col min="8961" max="8961" width="39" style="21" customWidth="1"/>
    <col min="8962" max="8963" width="18.28515625" style="21" customWidth="1"/>
    <col min="8964" max="8964" width="13.42578125" style="21" customWidth="1"/>
    <col min="8965" max="8965" width="8.42578125" style="21" customWidth="1"/>
    <col min="8966" max="8966" width="9.28515625" style="21" customWidth="1"/>
    <col min="8967" max="9215" width="9.140625" style="21"/>
    <col min="9216" max="9216" width="4.140625" style="21" customWidth="1"/>
    <col min="9217" max="9217" width="39" style="21" customWidth="1"/>
    <col min="9218" max="9219" width="18.28515625" style="21" customWidth="1"/>
    <col min="9220" max="9220" width="13.42578125" style="21" customWidth="1"/>
    <col min="9221" max="9221" width="8.42578125" style="21" customWidth="1"/>
    <col min="9222" max="9222" width="9.28515625" style="21" customWidth="1"/>
    <col min="9223" max="9471" width="9.140625" style="21"/>
    <col min="9472" max="9472" width="4.140625" style="21" customWidth="1"/>
    <col min="9473" max="9473" width="39" style="21" customWidth="1"/>
    <col min="9474" max="9475" width="18.28515625" style="21" customWidth="1"/>
    <col min="9476" max="9476" width="13.42578125" style="21" customWidth="1"/>
    <col min="9477" max="9477" width="8.42578125" style="21" customWidth="1"/>
    <col min="9478" max="9478" width="9.28515625" style="21" customWidth="1"/>
    <col min="9479" max="9727" width="9.140625" style="21"/>
    <col min="9728" max="9728" width="4.140625" style="21" customWidth="1"/>
    <col min="9729" max="9729" width="39" style="21" customWidth="1"/>
    <col min="9730" max="9731" width="18.28515625" style="21" customWidth="1"/>
    <col min="9732" max="9732" width="13.42578125" style="21" customWidth="1"/>
    <col min="9733" max="9733" width="8.42578125" style="21" customWidth="1"/>
    <col min="9734" max="9734" width="9.28515625" style="21" customWidth="1"/>
    <col min="9735" max="9983" width="9.140625" style="21"/>
    <col min="9984" max="9984" width="4.140625" style="21" customWidth="1"/>
    <col min="9985" max="9985" width="39" style="21" customWidth="1"/>
    <col min="9986" max="9987" width="18.28515625" style="21" customWidth="1"/>
    <col min="9988" max="9988" width="13.42578125" style="21" customWidth="1"/>
    <col min="9989" max="9989" width="8.42578125" style="21" customWidth="1"/>
    <col min="9990" max="9990" width="9.28515625" style="21" customWidth="1"/>
    <col min="9991" max="10239" width="9.140625" style="21"/>
    <col min="10240" max="10240" width="4.140625" style="21" customWidth="1"/>
    <col min="10241" max="10241" width="39" style="21" customWidth="1"/>
    <col min="10242" max="10243" width="18.28515625" style="21" customWidth="1"/>
    <col min="10244" max="10244" width="13.42578125" style="21" customWidth="1"/>
    <col min="10245" max="10245" width="8.42578125" style="21" customWidth="1"/>
    <col min="10246" max="10246" width="9.28515625" style="21" customWidth="1"/>
    <col min="10247" max="10495" width="9.140625" style="21"/>
    <col min="10496" max="10496" width="4.140625" style="21" customWidth="1"/>
    <col min="10497" max="10497" width="39" style="21" customWidth="1"/>
    <col min="10498" max="10499" width="18.28515625" style="21" customWidth="1"/>
    <col min="10500" max="10500" width="13.42578125" style="21" customWidth="1"/>
    <col min="10501" max="10501" width="8.42578125" style="21" customWidth="1"/>
    <col min="10502" max="10502" width="9.28515625" style="21" customWidth="1"/>
    <col min="10503" max="10751" width="9.140625" style="21"/>
    <col min="10752" max="10752" width="4.140625" style="21" customWidth="1"/>
    <col min="10753" max="10753" width="39" style="21" customWidth="1"/>
    <col min="10754" max="10755" width="18.28515625" style="21" customWidth="1"/>
    <col min="10756" max="10756" width="13.42578125" style="21" customWidth="1"/>
    <col min="10757" max="10757" width="8.42578125" style="21" customWidth="1"/>
    <col min="10758" max="10758" width="9.28515625" style="21" customWidth="1"/>
    <col min="10759" max="11007" width="9.140625" style="21"/>
    <col min="11008" max="11008" width="4.140625" style="21" customWidth="1"/>
    <col min="11009" max="11009" width="39" style="21" customWidth="1"/>
    <col min="11010" max="11011" width="18.28515625" style="21" customWidth="1"/>
    <col min="11012" max="11012" width="13.42578125" style="21" customWidth="1"/>
    <col min="11013" max="11013" width="8.42578125" style="21" customWidth="1"/>
    <col min="11014" max="11014" width="9.28515625" style="21" customWidth="1"/>
    <col min="11015" max="11263" width="9.140625" style="21"/>
    <col min="11264" max="11264" width="4.140625" style="21" customWidth="1"/>
    <col min="11265" max="11265" width="39" style="21" customWidth="1"/>
    <col min="11266" max="11267" width="18.28515625" style="21" customWidth="1"/>
    <col min="11268" max="11268" width="13.42578125" style="21" customWidth="1"/>
    <col min="11269" max="11269" width="8.42578125" style="21" customWidth="1"/>
    <col min="11270" max="11270" width="9.28515625" style="21" customWidth="1"/>
    <col min="11271" max="11519" width="9.140625" style="21"/>
    <col min="11520" max="11520" width="4.140625" style="21" customWidth="1"/>
    <col min="11521" max="11521" width="39" style="21" customWidth="1"/>
    <col min="11522" max="11523" width="18.28515625" style="21" customWidth="1"/>
    <col min="11524" max="11524" width="13.42578125" style="21" customWidth="1"/>
    <col min="11525" max="11525" width="8.42578125" style="21" customWidth="1"/>
    <col min="11526" max="11526" width="9.28515625" style="21" customWidth="1"/>
    <col min="11527" max="11775" width="9.140625" style="21"/>
    <col min="11776" max="11776" width="4.140625" style="21" customWidth="1"/>
    <col min="11777" max="11777" width="39" style="21" customWidth="1"/>
    <col min="11778" max="11779" width="18.28515625" style="21" customWidth="1"/>
    <col min="11780" max="11780" width="13.42578125" style="21" customWidth="1"/>
    <col min="11781" max="11781" width="8.42578125" style="21" customWidth="1"/>
    <col min="11782" max="11782" width="9.28515625" style="21" customWidth="1"/>
    <col min="11783" max="12031" width="9.140625" style="21"/>
    <col min="12032" max="12032" width="4.140625" style="21" customWidth="1"/>
    <col min="12033" max="12033" width="39" style="21" customWidth="1"/>
    <col min="12034" max="12035" width="18.28515625" style="21" customWidth="1"/>
    <col min="12036" max="12036" width="13.42578125" style="21" customWidth="1"/>
    <col min="12037" max="12037" width="8.42578125" style="21" customWidth="1"/>
    <col min="12038" max="12038" width="9.28515625" style="21" customWidth="1"/>
    <col min="12039" max="12287" width="9.140625" style="21"/>
    <col min="12288" max="12288" width="4.140625" style="21" customWidth="1"/>
    <col min="12289" max="12289" width="39" style="21" customWidth="1"/>
    <col min="12290" max="12291" width="18.28515625" style="21" customWidth="1"/>
    <col min="12292" max="12292" width="13.42578125" style="21" customWidth="1"/>
    <col min="12293" max="12293" width="8.42578125" style="21" customWidth="1"/>
    <col min="12294" max="12294" width="9.28515625" style="21" customWidth="1"/>
    <col min="12295" max="12543" width="9.140625" style="21"/>
    <col min="12544" max="12544" width="4.140625" style="21" customWidth="1"/>
    <col min="12545" max="12545" width="39" style="21" customWidth="1"/>
    <col min="12546" max="12547" width="18.28515625" style="21" customWidth="1"/>
    <col min="12548" max="12548" width="13.42578125" style="21" customWidth="1"/>
    <col min="12549" max="12549" width="8.42578125" style="21" customWidth="1"/>
    <col min="12550" max="12550" width="9.28515625" style="21" customWidth="1"/>
    <col min="12551" max="12799" width="9.140625" style="21"/>
    <col min="12800" max="12800" width="4.140625" style="21" customWidth="1"/>
    <col min="12801" max="12801" width="39" style="21" customWidth="1"/>
    <col min="12802" max="12803" width="18.28515625" style="21" customWidth="1"/>
    <col min="12804" max="12804" width="13.42578125" style="21" customWidth="1"/>
    <col min="12805" max="12805" width="8.42578125" style="21" customWidth="1"/>
    <col min="12806" max="12806" width="9.28515625" style="21" customWidth="1"/>
    <col min="12807" max="13055" width="9.140625" style="21"/>
    <col min="13056" max="13056" width="4.140625" style="21" customWidth="1"/>
    <col min="13057" max="13057" width="39" style="21" customWidth="1"/>
    <col min="13058" max="13059" width="18.28515625" style="21" customWidth="1"/>
    <col min="13060" max="13060" width="13.42578125" style="21" customWidth="1"/>
    <col min="13061" max="13061" width="8.42578125" style="21" customWidth="1"/>
    <col min="13062" max="13062" width="9.28515625" style="21" customWidth="1"/>
    <col min="13063" max="13311" width="9.140625" style="21"/>
    <col min="13312" max="13312" width="4.140625" style="21" customWidth="1"/>
    <col min="13313" max="13313" width="39" style="21" customWidth="1"/>
    <col min="13314" max="13315" width="18.28515625" style="21" customWidth="1"/>
    <col min="13316" max="13316" width="13.42578125" style="21" customWidth="1"/>
    <col min="13317" max="13317" width="8.42578125" style="21" customWidth="1"/>
    <col min="13318" max="13318" width="9.28515625" style="21" customWidth="1"/>
    <col min="13319" max="13567" width="9.140625" style="21"/>
    <col min="13568" max="13568" width="4.140625" style="21" customWidth="1"/>
    <col min="13569" max="13569" width="39" style="21" customWidth="1"/>
    <col min="13570" max="13571" width="18.28515625" style="21" customWidth="1"/>
    <col min="13572" max="13572" width="13.42578125" style="21" customWidth="1"/>
    <col min="13573" max="13573" width="8.42578125" style="21" customWidth="1"/>
    <col min="13574" max="13574" width="9.28515625" style="21" customWidth="1"/>
    <col min="13575" max="13823" width="9.140625" style="21"/>
    <col min="13824" max="13824" width="4.140625" style="21" customWidth="1"/>
    <col min="13825" max="13825" width="39" style="21" customWidth="1"/>
    <col min="13826" max="13827" width="18.28515625" style="21" customWidth="1"/>
    <col min="13828" max="13828" width="13.42578125" style="21" customWidth="1"/>
    <col min="13829" max="13829" width="8.42578125" style="21" customWidth="1"/>
    <col min="13830" max="13830" width="9.28515625" style="21" customWidth="1"/>
    <col min="13831" max="14079" width="9.140625" style="21"/>
    <col min="14080" max="14080" width="4.140625" style="21" customWidth="1"/>
    <col min="14081" max="14081" width="39" style="21" customWidth="1"/>
    <col min="14082" max="14083" width="18.28515625" style="21" customWidth="1"/>
    <col min="14084" max="14084" width="13.42578125" style="21" customWidth="1"/>
    <col min="14085" max="14085" width="8.42578125" style="21" customWidth="1"/>
    <col min="14086" max="14086" width="9.28515625" style="21" customWidth="1"/>
    <col min="14087" max="14335" width="9.140625" style="21"/>
    <col min="14336" max="14336" width="4.140625" style="21" customWidth="1"/>
    <col min="14337" max="14337" width="39" style="21" customWidth="1"/>
    <col min="14338" max="14339" width="18.28515625" style="21" customWidth="1"/>
    <col min="14340" max="14340" width="13.42578125" style="21" customWidth="1"/>
    <col min="14341" max="14341" width="8.42578125" style="21" customWidth="1"/>
    <col min="14342" max="14342" width="9.28515625" style="21" customWidth="1"/>
    <col min="14343" max="14591" width="9.140625" style="21"/>
    <col min="14592" max="14592" width="4.140625" style="21" customWidth="1"/>
    <col min="14593" max="14593" width="39" style="21" customWidth="1"/>
    <col min="14594" max="14595" width="18.28515625" style="21" customWidth="1"/>
    <col min="14596" max="14596" width="13.42578125" style="21" customWidth="1"/>
    <col min="14597" max="14597" width="8.42578125" style="21" customWidth="1"/>
    <col min="14598" max="14598" width="9.28515625" style="21" customWidth="1"/>
    <col min="14599" max="14847" width="9.140625" style="21"/>
    <col min="14848" max="14848" width="4.140625" style="21" customWidth="1"/>
    <col min="14849" max="14849" width="39" style="21" customWidth="1"/>
    <col min="14850" max="14851" width="18.28515625" style="21" customWidth="1"/>
    <col min="14852" max="14852" width="13.42578125" style="21" customWidth="1"/>
    <col min="14853" max="14853" width="8.42578125" style="21" customWidth="1"/>
    <col min="14854" max="14854" width="9.28515625" style="21" customWidth="1"/>
    <col min="14855" max="15103" width="9.140625" style="21"/>
    <col min="15104" max="15104" width="4.140625" style="21" customWidth="1"/>
    <col min="15105" max="15105" width="39" style="21" customWidth="1"/>
    <col min="15106" max="15107" width="18.28515625" style="21" customWidth="1"/>
    <col min="15108" max="15108" width="13.42578125" style="21" customWidth="1"/>
    <col min="15109" max="15109" width="8.42578125" style="21" customWidth="1"/>
    <col min="15110" max="15110" width="9.28515625" style="21" customWidth="1"/>
    <col min="15111" max="15359" width="9.140625" style="21"/>
    <col min="15360" max="15360" width="4.140625" style="21" customWidth="1"/>
    <col min="15361" max="15361" width="39" style="21" customWidth="1"/>
    <col min="15362" max="15363" width="18.28515625" style="21" customWidth="1"/>
    <col min="15364" max="15364" width="13.42578125" style="21" customWidth="1"/>
    <col min="15365" max="15365" width="8.42578125" style="21" customWidth="1"/>
    <col min="15366" max="15366" width="9.28515625" style="21" customWidth="1"/>
    <col min="15367" max="15615" width="9.140625" style="21"/>
    <col min="15616" max="15616" width="4.140625" style="21" customWidth="1"/>
    <col min="15617" max="15617" width="39" style="21" customWidth="1"/>
    <col min="15618" max="15619" width="18.28515625" style="21" customWidth="1"/>
    <col min="15620" max="15620" width="13.42578125" style="21" customWidth="1"/>
    <col min="15621" max="15621" width="8.42578125" style="21" customWidth="1"/>
    <col min="15622" max="15622" width="9.28515625" style="21" customWidth="1"/>
    <col min="15623" max="15871" width="9.140625" style="21"/>
    <col min="15872" max="15872" width="4.140625" style="21" customWidth="1"/>
    <col min="15873" max="15873" width="39" style="21" customWidth="1"/>
    <col min="15874" max="15875" width="18.28515625" style="21" customWidth="1"/>
    <col min="15876" max="15876" width="13.42578125" style="21" customWidth="1"/>
    <col min="15877" max="15877" width="8.42578125" style="21" customWidth="1"/>
    <col min="15878" max="15878" width="9.28515625" style="21" customWidth="1"/>
    <col min="15879" max="16127" width="9.140625" style="21"/>
    <col min="16128" max="16128" width="4.140625" style="21" customWidth="1"/>
    <col min="16129" max="16129" width="39" style="21" customWidth="1"/>
    <col min="16130" max="16131" width="18.28515625" style="21" customWidth="1"/>
    <col min="16132" max="16132" width="13.42578125" style="21" customWidth="1"/>
    <col min="16133" max="16133" width="8.42578125" style="21" customWidth="1"/>
    <col min="16134" max="16134" width="9.28515625" style="21" customWidth="1"/>
    <col min="16135" max="16384" width="9.140625" style="21"/>
  </cols>
  <sheetData>
    <row r="1" spans="2:7" ht="15" customHeight="1"/>
    <row r="2" spans="2:7" ht="15" customHeight="1">
      <c r="B2" s="195"/>
      <c r="C2" s="195"/>
      <c r="D2" s="195"/>
      <c r="E2" s="195" t="s">
        <v>112</v>
      </c>
      <c r="F2" s="195"/>
      <c r="G2" s="195"/>
    </row>
    <row r="3" spans="2:7" ht="15" customHeight="1">
      <c r="B3" s="195"/>
      <c r="C3" s="195"/>
      <c r="D3" s="195"/>
      <c r="E3" s="195"/>
      <c r="F3" s="195"/>
      <c r="G3" s="195"/>
    </row>
    <row r="4" spans="2:7" ht="15" customHeight="1">
      <c r="B4" s="883" t="s">
        <v>102</v>
      </c>
      <c r="C4" s="883"/>
      <c r="D4" s="883"/>
      <c r="E4" s="883"/>
      <c r="F4" s="883"/>
      <c r="G4" s="883"/>
    </row>
    <row r="5" spans="2:7" ht="15" customHeight="1">
      <c r="B5" s="883" t="s">
        <v>311</v>
      </c>
      <c r="C5" s="883"/>
      <c r="D5" s="883"/>
      <c r="E5" s="883"/>
      <c r="F5" s="883"/>
      <c r="G5" s="883"/>
    </row>
    <row r="6" spans="2:7" ht="15" customHeight="1"/>
    <row r="7" spans="2:7" ht="15" customHeight="1" thickBot="1">
      <c r="G7" s="194" t="s">
        <v>76</v>
      </c>
    </row>
    <row r="8" spans="2:7" ht="54.95" customHeight="1" thickBot="1">
      <c r="B8" s="196" t="s">
        <v>77</v>
      </c>
      <c r="C8" s="197" t="s">
        <v>312</v>
      </c>
      <c r="D8" s="197" t="s">
        <v>313</v>
      </c>
      <c r="E8" s="197" t="s">
        <v>314</v>
      </c>
      <c r="F8" s="197" t="s">
        <v>103</v>
      </c>
      <c r="G8" s="198" t="s">
        <v>104</v>
      </c>
    </row>
    <row r="9" spans="2:7" s="22" customFormat="1" ht="30" customHeight="1" thickBot="1">
      <c r="B9" s="199" t="s">
        <v>98</v>
      </c>
      <c r="C9" s="200">
        <f>SUM(C10:C10)</f>
        <v>1854</v>
      </c>
      <c r="D9" s="201">
        <f>SUM(D10:D10)</f>
        <v>1854</v>
      </c>
      <c r="E9" s="200">
        <f>SUM(E10:E10)</f>
        <v>723</v>
      </c>
      <c r="F9" s="202">
        <f>E9/C9*100</f>
        <v>38.996763754045304</v>
      </c>
      <c r="G9" s="202">
        <f>E9/D9*100</f>
        <v>38.996763754045304</v>
      </c>
    </row>
    <row r="10" spans="2:7" ht="15" customHeight="1" thickBot="1">
      <c r="B10" s="203" t="s">
        <v>105</v>
      </c>
      <c r="C10" s="204">
        <v>1854</v>
      </c>
      <c r="D10" s="205">
        <v>1854</v>
      </c>
      <c r="E10" s="204">
        <v>723</v>
      </c>
      <c r="F10" s="206">
        <f t="shared" ref="F10:F35" si="0">E10/C10*100</f>
        <v>38.996763754045304</v>
      </c>
      <c r="G10" s="206">
        <f t="shared" ref="G10:G35" si="1">E10/D10*100</f>
        <v>38.996763754045304</v>
      </c>
    </row>
    <row r="11" spans="2:7" s="22" customFormat="1" ht="30" customHeight="1" thickBot="1">
      <c r="B11" s="199" t="s">
        <v>125</v>
      </c>
      <c r="C11" s="200">
        <f>C12+C16+C26+C32+C33+C34</f>
        <v>80539</v>
      </c>
      <c r="D11" s="201">
        <f t="shared" ref="D11:E11" si="2">D12+D16+D26+D32+D33+D34</f>
        <v>77091</v>
      </c>
      <c r="E11" s="200">
        <f t="shared" si="2"/>
        <v>28550</v>
      </c>
      <c r="F11" s="202">
        <f t="shared" si="0"/>
        <v>35.448664622108545</v>
      </c>
      <c r="G11" s="202">
        <f t="shared" si="1"/>
        <v>37.034154440855609</v>
      </c>
    </row>
    <row r="12" spans="2:7" ht="15" customHeight="1" thickBot="1">
      <c r="B12" s="199" t="s">
        <v>23</v>
      </c>
      <c r="C12" s="200">
        <f>SUM(C13:C15)</f>
        <v>1425</v>
      </c>
      <c r="D12" s="201">
        <f>SUM(D13:D15)</f>
        <v>1425</v>
      </c>
      <c r="E12" s="200">
        <f>SUM(E13:E15)</f>
        <v>564</v>
      </c>
      <c r="F12" s="202">
        <f t="shared" si="0"/>
        <v>39.578947368421055</v>
      </c>
      <c r="G12" s="202">
        <f t="shared" si="1"/>
        <v>39.578947368421055</v>
      </c>
    </row>
    <row r="13" spans="2:7" ht="15" customHeight="1">
      <c r="B13" s="207" t="s">
        <v>106</v>
      </c>
      <c r="C13" s="208">
        <v>735</v>
      </c>
      <c r="D13" s="209">
        <v>735</v>
      </c>
      <c r="E13" s="208">
        <v>425</v>
      </c>
      <c r="F13" s="210">
        <f t="shared" si="0"/>
        <v>57.823129251700678</v>
      </c>
      <c r="G13" s="210">
        <f t="shared" si="1"/>
        <v>57.823129251700678</v>
      </c>
    </row>
    <row r="14" spans="2:7" ht="15" customHeight="1">
      <c r="B14" s="211" t="s">
        <v>79</v>
      </c>
      <c r="C14" s="208">
        <v>80</v>
      </c>
      <c r="D14" s="209">
        <v>80</v>
      </c>
      <c r="E14" s="208">
        <v>10</v>
      </c>
      <c r="F14" s="210">
        <f t="shared" si="0"/>
        <v>12.5</v>
      </c>
      <c r="G14" s="210">
        <f t="shared" si="1"/>
        <v>12.5</v>
      </c>
    </row>
    <row r="15" spans="2:7" ht="15" customHeight="1" thickBot="1">
      <c r="B15" s="211" t="s">
        <v>24</v>
      </c>
      <c r="C15" s="204">
        <v>610</v>
      </c>
      <c r="D15" s="205">
        <v>610</v>
      </c>
      <c r="E15" s="204">
        <v>129</v>
      </c>
      <c r="F15" s="206">
        <f t="shared" si="0"/>
        <v>21.147540983606557</v>
      </c>
      <c r="G15" s="206">
        <f t="shared" si="1"/>
        <v>21.147540983606557</v>
      </c>
    </row>
    <row r="16" spans="2:7" ht="15" customHeight="1" thickBot="1">
      <c r="B16" s="199" t="s">
        <v>25</v>
      </c>
      <c r="C16" s="200">
        <f>SUM(C17:C25)</f>
        <v>60273</v>
      </c>
      <c r="D16" s="201">
        <f>SUM(D17:D25)</f>
        <v>56825</v>
      </c>
      <c r="E16" s="200">
        <f>SUM(E17:E25)</f>
        <v>17193</v>
      </c>
      <c r="F16" s="202">
        <f t="shared" si="0"/>
        <v>28.525210293166094</v>
      </c>
      <c r="G16" s="202">
        <f t="shared" si="1"/>
        <v>30.256049274087111</v>
      </c>
    </row>
    <row r="17" spans="2:7" ht="15" customHeight="1">
      <c r="B17" s="212" t="s">
        <v>126</v>
      </c>
      <c r="C17" s="213">
        <v>68</v>
      </c>
      <c r="D17" s="214">
        <v>68</v>
      </c>
      <c r="E17" s="213">
        <v>43</v>
      </c>
      <c r="F17" s="210">
        <f t="shared" si="0"/>
        <v>63.235294117647058</v>
      </c>
      <c r="G17" s="210">
        <f t="shared" si="1"/>
        <v>63.235294117647058</v>
      </c>
    </row>
    <row r="18" spans="2:7" ht="15" customHeight="1">
      <c r="B18" s="211" t="s">
        <v>127</v>
      </c>
      <c r="C18" s="208">
        <v>260</v>
      </c>
      <c r="D18" s="209">
        <v>260</v>
      </c>
      <c r="E18" s="208">
        <v>123</v>
      </c>
      <c r="F18" s="210">
        <f t="shared" si="0"/>
        <v>47.307692307692307</v>
      </c>
      <c r="G18" s="210">
        <f t="shared" si="1"/>
        <v>47.307692307692307</v>
      </c>
    </row>
    <row r="19" spans="2:7" ht="15" customHeight="1">
      <c r="B19" s="207" t="s">
        <v>107</v>
      </c>
      <c r="C19" s="208">
        <v>1355</v>
      </c>
      <c r="D19" s="209">
        <v>1355</v>
      </c>
      <c r="E19" s="208">
        <v>186</v>
      </c>
      <c r="F19" s="210">
        <f t="shared" si="0"/>
        <v>13.726937269372694</v>
      </c>
      <c r="G19" s="210">
        <f t="shared" si="1"/>
        <v>13.726937269372694</v>
      </c>
    </row>
    <row r="20" spans="2:7" ht="15" customHeight="1">
      <c r="B20" s="207" t="s">
        <v>14</v>
      </c>
      <c r="C20" s="208">
        <v>44395</v>
      </c>
      <c r="D20" s="209">
        <f>40843+104</f>
        <v>40947</v>
      </c>
      <c r="E20" s="208">
        <v>8742</v>
      </c>
      <c r="F20" s="210">
        <f t="shared" si="0"/>
        <v>19.691406689942561</v>
      </c>
      <c r="G20" s="210">
        <f t="shared" si="1"/>
        <v>21.349549417539745</v>
      </c>
    </row>
    <row r="21" spans="2:7" ht="15" customHeight="1">
      <c r="B21" s="211" t="s">
        <v>128</v>
      </c>
      <c r="C21" s="208">
        <v>5</v>
      </c>
      <c r="D21" s="209">
        <v>5</v>
      </c>
      <c r="E21" s="208">
        <v>4</v>
      </c>
      <c r="F21" s="210">
        <f t="shared" si="0"/>
        <v>80</v>
      </c>
      <c r="G21" s="210">
        <f t="shared" si="1"/>
        <v>80</v>
      </c>
    </row>
    <row r="22" spans="2:7" ht="15" customHeight="1">
      <c r="B22" s="211" t="s">
        <v>16</v>
      </c>
      <c r="C22" s="208">
        <v>15</v>
      </c>
      <c r="D22" s="209">
        <v>15</v>
      </c>
      <c r="E22" s="208">
        <v>6</v>
      </c>
      <c r="F22" s="210">
        <f t="shared" si="0"/>
        <v>40</v>
      </c>
      <c r="G22" s="210">
        <f t="shared" si="1"/>
        <v>40</v>
      </c>
    </row>
    <row r="23" spans="2:7" ht="15" customHeight="1">
      <c r="B23" s="207" t="s">
        <v>129</v>
      </c>
      <c r="C23" s="208">
        <v>3055</v>
      </c>
      <c r="D23" s="209">
        <v>3055</v>
      </c>
      <c r="E23" s="208">
        <v>2680</v>
      </c>
      <c r="F23" s="210">
        <f t="shared" si="0"/>
        <v>87.72504091653029</v>
      </c>
      <c r="G23" s="210">
        <f t="shared" si="1"/>
        <v>87.72504091653029</v>
      </c>
    </row>
    <row r="24" spans="2:7" ht="15" customHeight="1">
      <c r="B24" s="215" t="s">
        <v>3</v>
      </c>
      <c r="C24" s="216">
        <v>11120</v>
      </c>
      <c r="D24" s="217">
        <v>11120</v>
      </c>
      <c r="E24" s="216">
        <v>5409</v>
      </c>
      <c r="F24" s="210">
        <f t="shared" si="0"/>
        <v>48.64208633093525</v>
      </c>
      <c r="G24" s="210">
        <f t="shared" si="1"/>
        <v>48.64208633093525</v>
      </c>
    </row>
    <row r="25" spans="2:7" ht="15" customHeight="1" thickBot="1">
      <c r="B25" s="203" t="s">
        <v>130</v>
      </c>
      <c r="C25" s="204">
        <v>0</v>
      </c>
      <c r="D25" s="205">
        <v>0</v>
      </c>
      <c r="E25" s="204">
        <v>0</v>
      </c>
      <c r="F25" s="206" t="s">
        <v>122</v>
      </c>
      <c r="G25" s="206" t="s">
        <v>122</v>
      </c>
    </row>
    <row r="26" spans="2:7" ht="15" customHeight="1" thickBot="1">
      <c r="B26" s="218" t="s">
        <v>26</v>
      </c>
      <c r="C26" s="200">
        <f>SUM(C27:C30)</f>
        <v>17417</v>
      </c>
      <c r="D26" s="201">
        <f>SUM(D27:D31)</f>
        <v>17417</v>
      </c>
      <c r="E26" s="200">
        <f>SUM(E27:E31)</f>
        <v>10101</v>
      </c>
      <c r="F26" s="202">
        <f t="shared" si="0"/>
        <v>57.995062295458453</v>
      </c>
      <c r="G26" s="202">
        <f t="shared" si="1"/>
        <v>57.995062295458453</v>
      </c>
    </row>
    <row r="27" spans="2:7" ht="15" customHeight="1">
      <c r="B27" s="212" t="s">
        <v>37</v>
      </c>
      <c r="C27" s="213">
        <v>0</v>
      </c>
      <c r="D27" s="214">
        <v>301</v>
      </c>
      <c r="E27" s="213">
        <v>295</v>
      </c>
      <c r="F27" s="210" t="s">
        <v>122</v>
      </c>
      <c r="G27" s="210">
        <f t="shared" si="1"/>
        <v>98.006644518272424</v>
      </c>
    </row>
    <row r="28" spans="2:7" ht="15" customHeight="1">
      <c r="B28" s="211" t="s">
        <v>108</v>
      </c>
      <c r="C28" s="208">
        <v>12570</v>
      </c>
      <c r="D28" s="209">
        <v>13020</v>
      </c>
      <c r="E28" s="208">
        <v>7001</v>
      </c>
      <c r="F28" s="210">
        <f t="shared" si="0"/>
        <v>55.696101829753388</v>
      </c>
      <c r="G28" s="210">
        <f t="shared" si="1"/>
        <v>53.771121351766517</v>
      </c>
    </row>
    <row r="29" spans="2:7" ht="15" customHeight="1">
      <c r="B29" s="215" t="s">
        <v>80</v>
      </c>
      <c r="C29" s="208">
        <v>4301</v>
      </c>
      <c r="D29" s="209">
        <v>1000</v>
      </c>
      <c r="E29" s="208">
        <v>33</v>
      </c>
      <c r="F29" s="210">
        <f t="shared" si="0"/>
        <v>0.76726342710997442</v>
      </c>
      <c r="G29" s="210">
        <f t="shared" si="1"/>
        <v>3.3000000000000003</v>
      </c>
    </row>
    <row r="30" spans="2:7" ht="15" customHeight="1">
      <c r="B30" s="211" t="s">
        <v>109</v>
      </c>
      <c r="C30" s="208">
        <v>546</v>
      </c>
      <c r="D30" s="209">
        <v>2546</v>
      </c>
      <c r="E30" s="208">
        <v>2472</v>
      </c>
      <c r="F30" s="210">
        <f t="shared" si="0"/>
        <v>452.74725274725273</v>
      </c>
      <c r="G30" s="210">
        <f t="shared" si="1"/>
        <v>97.093479968578166</v>
      </c>
    </row>
    <row r="31" spans="2:7" ht="15" customHeight="1" thickBot="1">
      <c r="B31" s="219" t="s">
        <v>139</v>
      </c>
      <c r="C31" s="220">
        <v>0</v>
      </c>
      <c r="D31" s="221">
        <v>550</v>
      </c>
      <c r="E31" s="220">
        <v>300</v>
      </c>
      <c r="F31" s="222" t="s">
        <v>122</v>
      </c>
      <c r="G31" s="210">
        <f t="shared" si="1"/>
        <v>54.54545454545454</v>
      </c>
    </row>
    <row r="32" spans="2:7" ht="15" customHeight="1" thickBot="1">
      <c r="B32" s="223" t="s">
        <v>131</v>
      </c>
      <c r="C32" s="200">
        <v>180</v>
      </c>
      <c r="D32" s="201">
        <v>180</v>
      </c>
      <c r="E32" s="200">
        <v>166</v>
      </c>
      <c r="F32" s="202">
        <f t="shared" si="0"/>
        <v>92.222222222222229</v>
      </c>
      <c r="G32" s="202">
        <f t="shared" si="1"/>
        <v>92.222222222222229</v>
      </c>
    </row>
    <row r="33" spans="2:7" ht="15" customHeight="1" thickBot="1">
      <c r="B33" s="218" t="s">
        <v>27</v>
      </c>
      <c r="C33" s="200">
        <v>784</v>
      </c>
      <c r="D33" s="201">
        <v>784</v>
      </c>
      <c r="E33" s="200">
        <v>254</v>
      </c>
      <c r="F33" s="202">
        <f t="shared" si="0"/>
        <v>32.397959183673471</v>
      </c>
      <c r="G33" s="202">
        <f t="shared" si="1"/>
        <v>32.397959183673471</v>
      </c>
    </row>
    <row r="34" spans="2:7" ht="15" customHeight="1" thickBot="1">
      <c r="B34" s="199" t="s">
        <v>20</v>
      </c>
      <c r="C34" s="200">
        <v>460</v>
      </c>
      <c r="D34" s="201">
        <v>460</v>
      </c>
      <c r="E34" s="200">
        <v>272</v>
      </c>
      <c r="F34" s="202">
        <f t="shared" si="0"/>
        <v>59.130434782608695</v>
      </c>
      <c r="G34" s="202">
        <f t="shared" si="1"/>
        <v>59.130434782608695</v>
      </c>
    </row>
    <row r="35" spans="2:7" ht="30" customHeight="1" thickBot="1">
      <c r="B35" s="224" t="s">
        <v>21</v>
      </c>
      <c r="C35" s="225">
        <f>C9-C11</f>
        <v>-78685</v>
      </c>
      <c r="D35" s="226">
        <f>D9-D11</f>
        <v>-75237</v>
      </c>
      <c r="E35" s="225">
        <f>E9-E11</f>
        <v>-27827</v>
      </c>
      <c r="F35" s="227">
        <f t="shared" si="0"/>
        <v>35.365063226790369</v>
      </c>
      <c r="G35" s="227">
        <f t="shared" si="1"/>
        <v>36.985791565320255</v>
      </c>
    </row>
    <row r="36" spans="2:7" ht="30" customHeight="1" thickBot="1">
      <c r="B36" s="915" t="s">
        <v>78</v>
      </c>
      <c r="C36" s="916">
        <v>78685</v>
      </c>
      <c r="D36" s="917">
        <v>75237.2</v>
      </c>
      <c r="E36" s="916">
        <v>35433</v>
      </c>
      <c r="F36" s="918">
        <f>E36/C36*100</f>
        <v>45.031454533900998</v>
      </c>
      <c r="G36" s="918">
        <f>E36/D36*100</f>
        <v>47.095054042415192</v>
      </c>
    </row>
    <row r="37" spans="2:7" ht="30" customHeight="1" thickBot="1">
      <c r="B37" s="230" t="s">
        <v>22</v>
      </c>
      <c r="C37" s="200">
        <f>C35+C36</f>
        <v>0</v>
      </c>
      <c r="D37" s="200">
        <f>D35+D36</f>
        <v>0.19999999999708962</v>
      </c>
      <c r="E37" s="200">
        <f>E35+E36</f>
        <v>7606</v>
      </c>
      <c r="F37" s="202" t="s">
        <v>122</v>
      </c>
      <c r="G37" s="202" t="s">
        <v>122</v>
      </c>
    </row>
    <row r="38" spans="2:7" ht="15" customHeight="1"/>
    <row r="39" spans="2:7" ht="15" customHeight="1"/>
    <row r="40" spans="2:7" ht="15" customHeight="1"/>
    <row r="41" spans="2:7" ht="15" customHeight="1"/>
    <row r="42" spans="2:7" ht="15" customHeight="1"/>
    <row r="43" spans="2:7" ht="15" customHeight="1"/>
    <row r="44" spans="2:7" ht="15" customHeight="1"/>
    <row r="45" spans="2:7" ht="15" customHeight="1"/>
    <row r="46" spans="2:7" ht="15" customHeight="1"/>
    <row r="47" spans="2:7" ht="15" customHeight="1"/>
    <row r="48" spans="2:7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</sheetData>
  <mergeCells count="2">
    <mergeCell ref="B4:G4"/>
    <mergeCell ref="B5:G5"/>
  </mergeCells>
  <pageMargins left="0.70866141732283472" right="0.70866141732283472" top="0.74803149606299213" bottom="0.74803149606299213" header="0.31496062992125984" footer="0.31496062992125984"/>
  <pageSetup paperSize="9" scale="78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63947-2EAD-4B2B-A350-09C8F69271A1}">
  <sheetPr>
    <pageSetUpPr fitToPage="1"/>
  </sheetPr>
  <dimension ref="A1:F64"/>
  <sheetViews>
    <sheetView topLeftCell="A28" workbookViewId="0">
      <selection activeCell="J52" sqref="J52"/>
    </sheetView>
  </sheetViews>
  <sheetFormatPr defaultRowHeight="12.75"/>
  <cols>
    <col min="1" max="1" width="38.5703125" style="97" customWidth="1"/>
    <col min="2" max="2" width="12.85546875" style="110" customWidth="1"/>
    <col min="3" max="4" width="12.85546875" style="97" customWidth="1"/>
    <col min="5" max="5" width="10.140625" style="97" customWidth="1"/>
    <col min="6" max="6" width="10.28515625" style="97" customWidth="1"/>
    <col min="7" max="7" width="27.85546875" style="97" customWidth="1"/>
    <col min="8" max="8" width="9" style="97" bestFit="1" customWidth="1"/>
    <col min="9" max="10" width="9.28515625" style="97" bestFit="1" customWidth="1"/>
    <col min="11" max="12" width="9" style="97" bestFit="1" customWidth="1"/>
    <col min="13" max="13" width="9.140625" style="97"/>
    <col min="14" max="17" width="9" style="97" bestFit="1" customWidth="1"/>
    <col min="18" max="16384" width="9.140625" style="97"/>
  </cols>
  <sheetData>
    <row r="1" spans="1:6" ht="15" customHeight="1">
      <c r="A1" s="24"/>
      <c r="B1" s="24"/>
      <c r="C1" s="24"/>
      <c r="D1" s="885" t="s">
        <v>140</v>
      </c>
      <c r="E1" s="885"/>
      <c r="F1" s="885"/>
    </row>
    <row r="2" spans="1:6" ht="15" customHeight="1">
      <c r="A2" s="24"/>
      <c r="B2" s="24"/>
      <c r="C2" s="24"/>
      <c r="D2" s="108"/>
      <c r="E2" s="108"/>
      <c r="F2" s="108"/>
    </row>
    <row r="3" spans="1:6" ht="15" customHeight="1">
      <c r="A3" s="886" t="s">
        <v>315</v>
      </c>
      <c r="B3" s="886"/>
      <c r="C3" s="886"/>
      <c r="D3" s="886"/>
      <c r="E3" s="886"/>
      <c r="F3" s="886"/>
    </row>
    <row r="4" spans="1:6" ht="15" customHeight="1" thickBot="1">
      <c r="A4" s="92"/>
      <c r="B4" s="93"/>
      <c r="C4" s="93"/>
      <c r="D4" s="92"/>
      <c r="E4" s="93"/>
      <c r="F4" s="94" t="s">
        <v>76</v>
      </c>
    </row>
    <row r="5" spans="1:6" ht="18.75" customHeight="1">
      <c r="A5" s="887" t="s">
        <v>77</v>
      </c>
      <c r="B5" s="890" t="s">
        <v>316</v>
      </c>
      <c r="C5" s="893" t="s">
        <v>307</v>
      </c>
      <c r="D5" s="890" t="s">
        <v>314</v>
      </c>
      <c r="E5" s="890" t="s">
        <v>113</v>
      </c>
      <c r="F5" s="896" t="s">
        <v>141</v>
      </c>
    </row>
    <row r="6" spans="1:6" ht="18.75" customHeight="1">
      <c r="A6" s="888"/>
      <c r="B6" s="891"/>
      <c r="C6" s="894"/>
      <c r="D6" s="891"/>
      <c r="E6" s="891"/>
      <c r="F6" s="897"/>
    </row>
    <row r="7" spans="1:6" ht="9.75" customHeight="1" thickBot="1">
      <c r="A7" s="889"/>
      <c r="B7" s="892"/>
      <c r="C7" s="895"/>
      <c r="D7" s="892"/>
      <c r="E7" s="892"/>
      <c r="F7" s="898"/>
    </row>
    <row r="8" spans="1:6" ht="30" customHeight="1" thickBot="1">
      <c r="A8" s="276" t="s">
        <v>30</v>
      </c>
      <c r="B8" s="513">
        <f>B10</f>
        <v>42300</v>
      </c>
      <c r="C8" s="514">
        <f>C10</f>
        <v>44550</v>
      </c>
      <c r="D8" s="513">
        <f>D10</f>
        <v>22477</v>
      </c>
      <c r="E8" s="515">
        <f>(D8/B8)*100</f>
        <v>53.137115839243499</v>
      </c>
      <c r="F8" s="516">
        <f>(D8/C8)*100</f>
        <v>50.453423120089788</v>
      </c>
    </row>
    <row r="9" spans="1:6" ht="15" customHeight="1">
      <c r="A9" s="99" t="s">
        <v>31</v>
      </c>
      <c r="B9" s="277"/>
      <c r="C9" s="278"/>
      <c r="D9" s="279"/>
      <c r="E9" s="517"/>
      <c r="F9" s="517"/>
    </row>
    <row r="10" spans="1:6" ht="15" customHeight="1">
      <c r="A10" s="100" t="s">
        <v>32</v>
      </c>
      <c r="B10" s="518">
        <f>SUM(B11:B21)</f>
        <v>42300</v>
      </c>
      <c r="C10" s="519">
        <f>SUM(C11:C21)</f>
        <v>44550</v>
      </c>
      <c r="D10" s="518">
        <f>SUM(D11:D21)</f>
        <v>22477</v>
      </c>
      <c r="E10" s="280">
        <f>(D10/B10)*100</f>
        <v>53.137115839243499</v>
      </c>
      <c r="F10" s="281">
        <f t="shared" ref="F10:F22" si="0">(D10/C10)*100</f>
        <v>50.453423120089788</v>
      </c>
    </row>
    <row r="11" spans="1:6" ht="15" customHeight="1">
      <c r="A11" s="95" t="s">
        <v>142</v>
      </c>
      <c r="B11" s="520">
        <v>28000</v>
      </c>
      <c r="C11" s="521">
        <v>28000</v>
      </c>
      <c r="D11" s="520">
        <v>14441</v>
      </c>
      <c r="E11" s="282">
        <f>(D11/B11)*100</f>
        <v>51.575000000000003</v>
      </c>
      <c r="F11" s="283">
        <f t="shared" si="0"/>
        <v>51.575000000000003</v>
      </c>
    </row>
    <row r="12" spans="1:6" ht="15" customHeight="1">
      <c r="A12" s="95" t="s">
        <v>143</v>
      </c>
      <c r="B12" s="520">
        <v>0</v>
      </c>
      <c r="C12" s="521">
        <v>2800</v>
      </c>
      <c r="D12" s="520">
        <v>1569</v>
      </c>
      <c r="E12" s="282" t="s">
        <v>122</v>
      </c>
      <c r="F12" s="283">
        <f t="shared" si="0"/>
        <v>56.035714285714292</v>
      </c>
    </row>
    <row r="13" spans="1:6" ht="15" customHeight="1">
      <c r="A13" s="96" t="s">
        <v>144</v>
      </c>
      <c r="B13" s="520">
        <v>3200</v>
      </c>
      <c r="C13" s="521">
        <v>2600</v>
      </c>
      <c r="D13" s="520">
        <v>1044</v>
      </c>
      <c r="E13" s="282">
        <f t="shared" ref="E13:E22" si="1">(D13/B13)*100</f>
        <v>32.625</v>
      </c>
      <c r="F13" s="283">
        <f t="shared" si="0"/>
        <v>40.153846153846153</v>
      </c>
    </row>
    <row r="14" spans="1:6" ht="15" customHeight="1">
      <c r="A14" s="95" t="s">
        <v>145</v>
      </c>
      <c r="B14" s="520">
        <v>1500</v>
      </c>
      <c r="C14" s="521">
        <v>1500</v>
      </c>
      <c r="D14" s="520">
        <v>825</v>
      </c>
      <c r="E14" s="282">
        <f t="shared" si="1"/>
        <v>55.000000000000007</v>
      </c>
      <c r="F14" s="283">
        <f t="shared" si="0"/>
        <v>55.000000000000007</v>
      </c>
    </row>
    <row r="15" spans="1:6" ht="15" customHeight="1">
      <c r="A15" s="96" t="s">
        <v>146</v>
      </c>
      <c r="B15" s="520">
        <v>200</v>
      </c>
      <c r="C15" s="521">
        <v>200</v>
      </c>
      <c r="D15" s="520">
        <v>82</v>
      </c>
      <c r="E15" s="282">
        <f t="shared" si="1"/>
        <v>41</v>
      </c>
      <c r="F15" s="283">
        <f t="shared" si="0"/>
        <v>41</v>
      </c>
    </row>
    <row r="16" spans="1:6" ht="15" customHeight="1">
      <c r="A16" s="96" t="s">
        <v>147</v>
      </c>
      <c r="B16" s="520">
        <v>1300</v>
      </c>
      <c r="C16" s="521">
        <v>1300</v>
      </c>
      <c r="D16" s="520">
        <v>734</v>
      </c>
      <c r="E16" s="282">
        <f t="shared" si="1"/>
        <v>56.46153846153846</v>
      </c>
      <c r="F16" s="283">
        <f t="shared" si="0"/>
        <v>56.46153846153846</v>
      </c>
    </row>
    <row r="17" spans="1:6" ht="15" customHeight="1">
      <c r="A17" s="96" t="s">
        <v>148</v>
      </c>
      <c r="B17" s="520">
        <v>850</v>
      </c>
      <c r="C17" s="521">
        <v>900</v>
      </c>
      <c r="D17" s="520">
        <v>478</v>
      </c>
      <c r="E17" s="282">
        <f t="shared" si="1"/>
        <v>56.235294117647058</v>
      </c>
      <c r="F17" s="283">
        <f t="shared" si="0"/>
        <v>53.111111111111107</v>
      </c>
    </row>
    <row r="18" spans="1:6" ht="15" customHeight="1">
      <c r="A18" s="96" t="s">
        <v>149</v>
      </c>
      <c r="B18" s="284">
        <v>3600</v>
      </c>
      <c r="C18" s="285">
        <v>3600</v>
      </c>
      <c r="D18" s="520">
        <v>1925</v>
      </c>
      <c r="E18" s="282">
        <f t="shared" si="1"/>
        <v>53.472222222222221</v>
      </c>
      <c r="F18" s="283">
        <f t="shared" si="0"/>
        <v>53.472222222222221</v>
      </c>
    </row>
    <row r="19" spans="1:6" ht="15" customHeight="1">
      <c r="A19" s="96" t="s">
        <v>150</v>
      </c>
      <c r="B19" s="284">
        <v>2900</v>
      </c>
      <c r="C19" s="285">
        <v>2900</v>
      </c>
      <c r="D19" s="520">
        <v>1379</v>
      </c>
      <c r="E19" s="282">
        <f t="shared" si="1"/>
        <v>47.551724137931032</v>
      </c>
      <c r="F19" s="283">
        <f t="shared" si="0"/>
        <v>47.551724137931032</v>
      </c>
    </row>
    <row r="20" spans="1:6" ht="15" customHeight="1">
      <c r="A20" s="98" t="s">
        <v>151</v>
      </c>
      <c r="B20" s="284">
        <v>250</v>
      </c>
      <c r="C20" s="285">
        <v>250</v>
      </c>
      <c r="D20" s="284">
        <v>0</v>
      </c>
      <c r="E20" s="286">
        <f t="shared" si="1"/>
        <v>0</v>
      </c>
      <c r="F20" s="283">
        <f t="shared" si="0"/>
        <v>0</v>
      </c>
    </row>
    <row r="21" spans="1:6" ht="15" customHeight="1" thickBot="1">
      <c r="A21" s="99" t="s">
        <v>152</v>
      </c>
      <c r="B21" s="522">
        <v>500</v>
      </c>
      <c r="C21" s="278">
        <v>500</v>
      </c>
      <c r="D21" s="523">
        <v>0</v>
      </c>
      <c r="E21" s="286">
        <f t="shared" si="1"/>
        <v>0</v>
      </c>
      <c r="F21" s="283">
        <f t="shared" si="0"/>
        <v>0</v>
      </c>
    </row>
    <row r="22" spans="1:6" ht="30" customHeight="1" thickBot="1">
      <c r="A22" s="276" t="s">
        <v>33</v>
      </c>
      <c r="B22" s="513">
        <f>B24+B30+B36+B50+B51+B52</f>
        <v>82277</v>
      </c>
      <c r="C22" s="514">
        <f>C24+C30+C36+C50+C51+C52</f>
        <v>85993</v>
      </c>
      <c r="D22" s="513">
        <f>D24+D30+D36+D50+D51+D52</f>
        <v>41067</v>
      </c>
      <c r="E22" s="515">
        <f t="shared" si="1"/>
        <v>49.913098435771843</v>
      </c>
      <c r="F22" s="516">
        <f t="shared" si="0"/>
        <v>47.756212714988429</v>
      </c>
    </row>
    <row r="23" spans="1:6" ht="15" customHeight="1">
      <c r="A23" s="99" t="s">
        <v>34</v>
      </c>
      <c r="B23" s="277"/>
      <c r="C23" s="524"/>
      <c r="D23" s="525"/>
      <c r="E23" s="517"/>
      <c r="F23" s="517"/>
    </row>
    <row r="24" spans="1:6" ht="15" customHeight="1">
      <c r="A24" s="100" t="s">
        <v>32</v>
      </c>
      <c r="B24" s="287">
        <f>SUM(B25:B28)</f>
        <v>9200</v>
      </c>
      <c r="C24" s="288">
        <f>SUM(C25:C28)</f>
        <v>9699</v>
      </c>
      <c r="D24" s="287">
        <f>SUM(D25:D28)</f>
        <v>4930</v>
      </c>
      <c r="E24" s="280">
        <f>(D24/B24)*100</f>
        <v>53.586956521739125</v>
      </c>
      <c r="F24" s="281">
        <f>(D24/C24)*100</f>
        <v>50.829982472419829</v>
      </c>
    </row>
    <row r="25" spans="1:6" ht="15" customHeight="1">
      <c r="A25" s="96" t="s">
        <v>4</v>
      </c>
      <c r="B25" s="284">
        <v>2900</v>
      </c>
      <c r="C25" s="285">
        <v>3000</v>
      </c>
      <c r="D25" s="284">
        <v>1393</v>
      </c>
      <c r="E25" s="286">
        <f>(D25/B25)*100</f>
        <v>48.03448275862069</v>
      </c>
      <c r="F25" s="289">
        <f>(D25/C25)*100</f>
        <v>46.43333333333333</v>
      </c>
    </row>
    <row r="26" spans="1:6" ht="15" customHeight="1">
      <c r="A26" s="96" t="s">
        <v>153</v>
      </c>
      <c r="B26" s="277">
        <v>1700</v>
      </c>
      <c r="C26" s="278">
        <v>1800</v>
      </c>
      <c r="D26" s="277">
        <v>810</v>
      </c>
      <c r="E26" s="286">
        <f>(D26/B26)*100</f>
        <v>47.647058823529406</v>
      </c>
      <c r="F26" s="289">
        <f>(D26/C26)*100</f>
        <v>45</v>
      </c>
    </row>
    <row r="27" spans="1:6" ht="15" customHeight="1">
      <c r="A27" s="96" t="s">
        <v>24</v>
      </c>
      <c r="B27" s="284">
        <v>3000</v>
      </c>
      <c r="C27" s="285">
        <v>3099</v>
      </c>
      <c r="D27" s="284">
        <v>1708</v>
      </c>
      <c r="E27" s="286">
        <f>(D27/B27)*100</f>
        <v>56.933333333333337</v>
      </c>
      <c r="F27" s="289">
        <f>(D27/C27)*100</f>
        <v>55.114553081639237</v>
      </c>
    </row>
    <row r="28" spans="1:6" ht="15" customHeight="1" thickBot="1">
      <c r="A28" s="101" t="s">
        <v>154</v>
      </c>
      <c r="B28" s="277">
        <v>1600</v>
      </c>
      <c r="C28" s="278">
        <v>1800</v>
      </c>
      <c r="D28" s="277">
        <v>1019</v>
      </c>
      <c r="E28" s="286">
        <f>(D28/B28)*100</f>
        <v>63.6875</v>
      </c>
      <c r="F28" s="289">
        <f>(D28/C28)*100</f>
        <v>56.611111111111114</v>
      </c>
    </row>
    <row r="29" spans="1:6" ht="15" customHeight="1">
      <c r="A29" s="102" t="s">
        <v>35</v>
      </c>
      <c r="B29" s="290"/>
      <c r="C29" s="291"/>
      <c r="D29" s="279"/>
      <c r="E29" s="279"/>
      <c r="F29" s="292"/>
    </row>
    <row r="30" spans="1:6" ht="15" customHeight="1" thickBot="1">
      <c r="A30" s="103" t="s">
        <v>32</v>
      </c>
      <c r="B30" s="293">
        <f>SUM(B31:B34)</f>
        <v>4750</v>
      </c>
      <c r="C30" s="294">
        <f>SUM(C31:C34)</f>
        <v>5072</v>
      </c>
      <c r="D30" s="293">
        <f>SUM(D31:D34)</f>
        <v>2392</v>
      </c>
      <c r="E30" s="295">
        <f>(D30/B30)*100</f>
        <v>50.357894736842098</v>
      </c>
      <c r="F30" s="296">
        <f>(D30/C30)*100</f>
        <v>47.160883280757098</v>
      </c>
    </row>
    <row r="31" spans="1:6" ht="15" customHeight="1">
      <c r="A31" s="95" t="s">
        <v>36</v>
      </c>
      <c r="B31" s="297">
        <v>900</v>
      </c>
      <c r="C31" s="298">
        <v>1000</v>
      </c>
      <c r="D31" s="297">
        <v>465</v>
      </c>
      <c r="E31" s="282">
        <f>(D31/B31)*100</f>
        <v>51.666666666666671</v>
      </c>
      <c r="F31" s="283">
        <f>(D31/C31)*100</f>
        <v>46.5</v>
      </c>
    </row>
    <row r="32" spans="1:6" ht="15" customHeight="1">
      <c r="A32" s="96" t="s">
        <v>155</v>
      </c>
      <c r="B32" s="284">
        <v>1200</v>
      </c>
      <c r="C32" s="285">
        <v>1472</v>
      </c>
      <c r="D32" s="299">
        <v>618</v>
      </c>
      <c r="E32" s="286">
        <f>(D32/B32)*100</f>
        <v>51.5</v>
      </c>
      <c r="F32" s="289">
        <f>(D32/C32)*100</f>
        <v>41.983695652173914</v>
      </c>
    </row>
    <row r="33" spans="1:6" ht="15" customHeight="1">
      <c r="A33" s="96" t="s">
        <v>156</v>
      </c>
      <c r="B33" s="300">
        <v>450</v>
      </c>
      <c r="C33" s="285">
        <v>300</v>
      </c>
      <c r="D33" s="300">
        <v>130</v>
      </c>
      <c r="E33" s="286">
        <f>(D33/B33)*100</f>
        <v>28.888888888888886</v>
      </c>
      <c r="F33" s="289">
        <f>(D33/C33)*100</f>
        <v>43.333333333333336</v>
      </c>
    </row>
    <row r="34" spans="1:6" ht="15" customHeight="1" thickBot="1">
      <c r="A34" s="104" t="s">
        <v>149</v>
      </c>
      <c r="B34" s="284">
        <v>2200</v>
      </c>
      <c r="C34" s="285">
        <v>2300</v>
      </c>
      <c r="D34" s="284">
        <v>1179</v>
      </c>
      <c r="E34" s="286">
        <f>(D34/B34)*100</f>
        <v>53.590909090909086</v>
      </c>
      <c r="F34" s="289">
        <f>(D34/C34)*100</f>
        <v>51.260869565217391</v>
      </c>
    </row>
    <row r="35" spans="1:6" ht="15" customHeight="1">
      <c r="A35" s="102" t="s">
        <v>26</v>
      </c>
      <c r="B35" s="290"/>
      <c r="C35" s="291"/>
      <c r="D35" s="279"/>
      <c r="E35" s="279"/>
      <c r="F35" s="292"/>
    </row>
    <row r="36" spans="1:6" ht="15" customHeight="1" thickBot="1">
      <c r="A36" s="103" t="s">
        <v>32</v>
      </c>
      <c r="B36" s="293">
        <f>B37+B44+B45+B46+B47+B48</f>
        <v>65697</v>
      </c>
      <c r="C36" s="294">
        <f>C37+C44+C45+C46+C47+C48</f>
        <v>68493</v>
      </c>
      <c r="D36" s="293">
        <f>D37+D44+D45+D46+D47+D48</f>
        <v>32472</v>
      </c>
      <c r="E36" s="295">
        <f>(D36/B36)*100</f>
        <v>49.426914470980407</v>
      </c>
      <c r="F36" s="296">
        <f>(D36/C36)*100</f>
        <v>47.409224300293459</v>
      </c>
    </row>
    <row r="37" spans="1:6" s="106" customFormat="1">
      <c r="A37" s="109" t="s">
        <v>40</v>
      </c>
      <c r="B37" s="301">
        <v>45850</v>
      </c>
      <c r="C37" s="302">
        <v>48396</v>
      </c>
      <c r="D37" s="303">
        <v>22623</v>
      </c>
      <c r="E37" s="304">
        <f>(D37/B37)*100</f>
        <v>49.341330425299887</v>
      </c>
      <c r="F37" s="305">
        <f>(D37/C37)*100</f>
        <v>46.745598809818993</v>
      </c>
    </row>
    <row r="38" spans="1:6" s="106" customFormat="1">
      <c r="A38" s="105" t="s">
        <v>41</v>
      </c>
      <c r="B38" s="306">
        <v>45850</v>
      </c>
      <c r="C38" s="307">
        <v>48396</v>
      </c>
      <c r="D38" s="306">
        <v>22623</v>
      </c>
      <c r="E38" s="308">
        <f>(D38/B38)*100</f>
        <v>49.341330425299887</v>
      </c>
      <c r="F38" s="309">
        <f>(D38/C38)*100</f>
        <v>46.745598809818993</v>
      </c>
    </row>
    <row r="39" spans="1:6" s="106" customFormat="1">
      <c r="A39" s="105" t="s">
        <v>157</v>
      </c>
      <c r="B39" s="306">
        <v>0</v>
      </c>
      <c r="C39" s="307">
        <v>2049</v>
      </c>
      <c r="D39" s="306">
        <v>0</v>
      </c>
      <c r="E39" s="308" t="s">
        <v>122</v>
      </c>
      <c r="F39" s="309" t="s">
        <v>122</v>
      </c>
    </row>
    <row r="40" spans="1:6" s="106" customFormat="1">
      <c r="A40" s="105" t="s">
        <v>158</v>
      </c>
      <c r="B40" s="306">
        <v>0</v>
      </c>
      <c r="C40" s="307">
        <v>0</v>
      </c>
      <c r="D40" s="306">
        <v>0</v>
      </c>
      <c r="E40" s="308" t="s">
        <v>122</v>
      </c>
      <c r="F40" s="308" t="s">
        <v>122</v>
      </c>
    </row>
    <row r="41" spans="1:6" s="106" customFormat="1">
      <c r="A41" s="105" t="s">
        <v>159</v>
      </c>
      <c r="B41" s="306">
        <v>0</v>
      </c>
      <c r="C41" s="307">
        <v>0</v>
      </c>
      <c r="D41" s="306">
        <v>0</v>
      </c>
      <c r="E41" s="308" t="s">
        <v>122</v>
      </c>
      <c r="F41" s="308" t="s">
        <v>122</v>
      </c>
    </row>
    <row r="42" spans="1:6" s="106" customFormat="1">
      <c r="A42" s="105" t="s">
        <v>160</v>
      </c>
      <c r="B42" s="306">
        <v>0</v>
      </c>
      <c r="C42" s="307">
        <v>960</v>
      </c>
      <c r="D42" s="306">
        <v>480</v>
      </c>
      <c r="E42" s="308" t="s">
        <v>122</v>
      </c>
      <c r="F42" s="309" t="s">
        <v>122</v>
      </c>
    </row>
    <row r="43" spans="1:6" s="106" customFormat="1">
      <c r="A43" s="105" t="s">
        <v>161</v>
      </c>
      <c r="B43" s="306">
        <v>0</v>
      </c>
      <c r="C43" s="307">
        <v>0</v>
      </c>
      <c r="D43" s="306">
        <v>0</v>
      </c>
      <c r="E43" s="308" t="s">
        <v>122</v>
      </c>
      <c r="F43" s="308" t="s">
        <v>122</v>
      </c>
    </row>
    <row r="44" spans="1:6" s="106" customFormat="1">
      <c r="A44" s="105" t="s">
        <v>93</v>
      </c>
      <c r="B44" s="306">
        <v>2500</v>
      </c>
      <c r="C44" s="307">
        <v>2700</v>
      </c>
      <c r="D44" s="306">
        <v>1354</v>
      </c>
      <c r="E44" s="308">
        <f>(D44/B44)*100</f>
        <v>54.16</v>
      </c>
      <c r="F44" s="309">
        <f>(D44/C44)*100</f>
        <v>50.148148148148152</v>
      </c>
    </row>
    <row r="45" spans="1:6" s="106" customFormat="1">
      <c r="A45" s="105" t="s">
        <v>162</v>
      </c>
      <c r="B45" s="306">
        <v>16047</v>
      </c>
      <c r="C45" s="307">
        <v>16047</v>
      </c>
      <c r="D45" s="306">
        <v>7829</v>
      </c>
      <c r="E45" s="308">
        <f>(D45/B45)*100</f>
        <v>48.787935439646041</v>
      </c>
      <c r="F45" s="309">
        <f>(D45/C45)*100</f>
        <v>48.787935439646041</v>
      </c>
    </row>
    <row r="46" spans="1:6" s="106" customFormat="1">
      <c r="A46" s="105" t="s">
        <v>163</v>
      </c>
      <c r="B46" s="306">
        <v>500</v>
      </c>
      <c r="C46" s="307">
        <v>500</v>
      </c>
      <c r="D46" s="306">
        <v>189</v>
      </c>
      <c r="E46" s="308">
        <f>(D46/B46)*100</f>
        <v>37.799999999999997</v>
      </c>
      <c r="F46" s="309">
        <v>0</v>
      </c>
    </row>
    <row r="47" spans="1:6" s="106" customFormat="1">
      <c r="A47" s="105" t="s">
        <v>115</v>
      </c>
      <c r="B47" s="306">
        <v>450</v>
      </c>
      <c r="C47" s="307">
        <v>450</v>
      </c>
      <c r="D47" s="306">
        <v>227</v>
      </c>
      <c r="E47" s="308">
        <f>(D47/B47)*100</f>
        <v>50.44444444444445</v>
      </c>
      <c r="F47" s="309">
        <v>0</v>
      </c>
    </row>
    <row r="48" spans="1:6" s="106" customFormat="1">
      <c r="A48" s="105" t="s">
        <v>164</v>
      </c>
      <c r="B48" s="306">
        <v>350</v>
      </c>
      <c r="C48" s="307">
        <v>400</v>
      </c>
      <c r="D48" s="306">
        <v>250</v>
      </c>
      <c r="E48" s="308">
        <f>(D48/B48)*100</f>
        <v>71.428571428571431</v>
      </c>
      <c r="F48" s="309">
        <v>0</v>
      </c>
    </row>
    <row r="49" spans="1:6" s="106" customFormat="1" ht="13.5" thickBot="1">
      <c r="A49" s="105" t="s">
        <v>165</v>
      </c>
      <c r="B49" s="306">
        <v>0</v>
      </c>
      <c r="C49" s="307">
        <v>0</v>
      </c>
      <c r="D49" s="306">
        <v>0</v>
      </c>
      <c r="E49" s="308" t="s">
        <v>122</v>
      </c>
      <c r="F49" s="309" t="s">
        <v>122</v>
      </c>
    </row>
    <row r="50" spans="1:6" s="106" customFormat="1" ht="13.5" thickBot="1">
      <c r="A50" s="107" t="s">
        <v>19</v>
      </c>
      <c r="B50" s="310">
        <v>430</v>
      </c>
      <c r="C50" s="311">
        <v>430</v>
      </c>
      <c r="D50" s="310">
        <v>227</v>
      </c>
      <c r="E50" s="312">
        <f>(D50/B50)*100</f>
        <v>52.79069767441861</v>
      </c>
      <c r="F50" s="313">
        <f t="shared" ref="F50:F54" si="2">(D50/C50)*100</f>
        <v>52.79069767441861</v>
      </c>
    </row>
    <row r="51" spans="1:6" s="106" customFormat="1" ht="13.5" thickBot="1">
      <c r="A51" s="107" t="s">
        <v>38</v>
      </c>
      <c r="B51" s="314">
        <v>2200</v>
      </c>
      <c r="C51" s="315">
        <v>2200</v>
      </c>
      <c r="D51" s="314">
        <v>997</v>
      </c>
      <c r="E51" s="316">
        <f>(D51/B51)*100</f>
        <v>45.31818181818182</v>
      </c>
      <c r="F51" s="317">
        <f t="shared" si="2"/>
        <v>45.31818181818182</v>
      </c>
    </row>
    <row r="52" spans="1:6" s="106" customFormat="1" ht="13.5" thickBot="1">
      <c r="A52" s="107" t="s">
        <v>166</v>
      </c>
      <c r="B52" s="314">
        <v>0</v>
      </c>
      <c r="C52" s="315">
        <v>99</v>
      </c>
      <c r="D52" s="314">
        <v>49</v>
      </c>
      <c r="E52" s="316" t="s">
        <v>122</v>
      </c>
      <c r="F52" s="317">
        <f t="shared" si="2"/>
        <v>49.494949494949495</v>
      </c>
    </row>
    <row r="53" spans="1:6" s="106" customFormat="1" ht="13.5" thickBot="1">
      <c r="A53" s="107" t="s">
        <v>317</v>
      </c>
      <c r="B53" s="314">
        <v>0</v>
      </c>
      <c r="C53" s="315">
        <v>2854</v>
      </c>
      <c r="D53" s="314">
        <v>2765</v>
      </c>
      <c r="E53" s="316">
        <v>0</v>
      </c>
      <c r="F53" s="317">
        <f t="shared" si="2"/>
        <v>96.881569726699368</v>
      </c>
    </row>
    <row r="54" spans="1:6" s="106" customFormat="1" ht="30" customHeight="1" thickBot="1">
      <c r="A54" s="526" t="s">
        <v>21</v>
      </c>
      <c r="B54" s="527">
        <f>B8-B22-99+99</f>
        <v>-39977</v>
      </c>
      <c r="C54" s="528">
        <f>C8-C22-C53</f>
        <v>-44297</v>
      </c>
      <c r="D54" s="527">
        <f>D8-D22</f>
        <v>-18590</v>
      </c>
      <c r="E54" s="529">
        <f>(D54/B54)*100</f>
        <v>46.501738499637291</v>
      </c>
      <c r="F54" s="530">
        <f t="shared" si="2"/>
        <v>41.96672460888999</v>
      </c>
    </row>
    <row r="55" spans="1:6" s="106" customFormat="1" ht="30" customHeight="1" thickBot="1">
      <c r="A55" s="915" t="s">
        <v>78</v>
      </c>
      <c r="B55" s="916">
        <v>39977</v>
      </c>
      <c r="C55" s="917">
        <f>44297</f>
        <v>44297</v>
      </c>
      <c r="D55" s="916">
        <f>21355</f>
        <v>21355</v>
      </c>
      <c r="E55" s="918">
        <f>D55/B55*100</f>
        <v>53.41821547389749</v>
      </c>
      <c r="F55" s="918">
        <f>D55/C55*100</f>
        <v>48.208682303541998</v>
      </c>
    </row>
    <row r="56" spans="1:6" ht="30" customHeight="1" thickBot="1">
      <c r="A56" s="230" t="s">
        <v>22</v>
      </c>
      <c r="B56" s="200">
        <f>B54+B55</f>
        <v>0</v>
      </c>
      <c r="C56" s="200">
        <f t="shared" ref="C56:D56" si="3">C54+C55</f>
        <v>0</v>
      </c>
      <c r="D56" s="200">
        <f t="shared" si="3"/>
        <v>2765</v>
      </c>
      <c r="E56" s="202" t="s">
        <v>122</v>
      </c>
      <c r="F56" s="202" t="s">
        <v>122</v>
      </c>
    </row>
    <row r="64" spans="1:6">
      <c r="C64" s="512"/>
    </row>
  </sheetData>
  <mergeCells count="8">
    <mergeCell ref="D1:F1"/>
    <mergeCell ref="A3:F3"/>
    <mergeCell ref="A5:A7"/>
    <mergeCell ref="B5:B7"/>
    <mergeCell ref="C5:C7"/>
    <mergeCell ref="D5:D7"/>
    <mergeCell ref="E5:E7"/>
    <mergeCell ref="F5:F7"/>
  </mergeCells>
  <pageMargins left="0.70866141732283472" right="0.70866141732283472" top="0.78740157480314965" bottom="0.78740157480314965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2F353-1205-4842-B0AE-F27A7E2E8161}">
  <dimension ref="A1:F44"/>
  <sheetViews>
    <sheetView topLeftCell="A21" workbookViewId="0">
      <selection activeCell="L41" sqref="L41"/>
    </sheetView>
  </sheetViews>
  <sheetFormatPr defaultRowHeight="15"/>
  <cols>
    <col min="1" max="1" width="35.140625" style="157" bestFit="1" customWidth="1"/>
    <col min="2" max="2" width="11.5703125" style="157" customWidth="1"/>
    <col min="3" max="3" width="14" style="157" customWidth="1"/>
    <col min="4" max="4" width="11.7109375" style="157" bestFit="1" customWidth="1"/>
    <col min="5" max="5" width="10" style="157" customWidth="1"/>
    <col min="6" max="6" width="10.140625" style="157" customWidth="1"/>
    <col min="7" max="16384" width="9.140625" style="117"/>
  </cols>
  <sheetData>
    <row r="1" spans="1:6">
      <c r="C1" s="158"/>
      <c r="D1" s="899" t="s">
        <v>169</v>
      </c>
      <c r="E1" s="899"/>
      <c r="F1" s="899"/>
    </row>
    <row r="2" spans="1:6">
      <c r="C2" s="158"/>
    </row>
    <row r="3" spans="1:6" s="116" customFormat="1">
      <c r="A3" s="900" t="s">
        <v>318</v>
      </c>
      <c r="B3" s="901"/>
      <c r="C3" s="901"/>
      <c r="D3" s="901"/>
      <c r="E3" s="901"/>
      <c r="F3" s="901"/>
    </row>
    <row r="4" spans="1:6" ht="16.5" customHeight="1" thickBot="1">
      <c r="A4" s="159"/>
      <c r="B4" s="159"/>
      <c r="C4" s="160"/>
      <c r="D4" s="159"/>
      <c r="E4" s="159"/>
      <c r="F4" s="161" t="s">
        <v>76</v>
      </c>
    </row>
    <row r="5" spans="1:6" ht="27" customHeight="1">
      <c r="A5" s="902" t="s">
        <v>77</v>
      </c>
      <c r="B5" s="904" t="s">
        <v>319</v>
      </c>
      <c r="C5" s="906" t="s">
        <v>320</v>
      </c>
      <c r="D5" s="904" t="s">
        <v>321</v>
      </c>
      <c r="E5" s="904" t="s">
        <v>113</v>
      </c>
      <c r="F5" s="908" t="s">
        <v>114</v>
      </c>
    </row>
    <row r="6" spans="1:6" ht="27" customHeight="1" thickBot="1">
      <c r="A6" s="903"/>
      <c r="B6" s="905"/>
      <c r="C6" s="907"/>
      <c r="D6" s="905"/>
      <c r="E6" s="905"/>
      <c r="F6" s="909"/>
    </row>
    <row r="7" spans="1:6" s="323" customFormat="1" ht="30" customHeight="1" thickBot="1">
      <c r="A7" s="318" t="s">
        <v>30</v>
      </c>
      <c r="B7" s="319">
        <f>B9</f>
        <v>12500</v>
      </c>
      <c r="C7" s="320">
        <f t="shared" ref="C7:D7" si="0">C9</f>
        <v>12500</v>
      </c>
      <c r="D7" s="319">
        <f t="shared" si="0"/>
        <v>4433</v>
      </c>
      <c r="E7" s="321">
        <f>(D7/B7)*100</f>
        <v>35.463999999999999</v>
      </c>
      <c r="F7" s="322">
        <f>(D7/C7)*100</f>
        <v>35.463999999999999</v>
      </c>
    </row>
    <row r="8" spans="1:6">
      <c r="A8" s="118" t="s">
        <v>31</v>
      </c>
      <c r="B8" s="535"/>
      <c r="C8" s="536"/>
      <c r="D8" s="537"/>
      <c r="E8" s="538"/>
      <c r="F8" s="539"/>
    </row>
    <row r="9" spans="1:6">
      <c r="A9" s="119" t="s">
        <v>32</v>
      </c>
      <c r="B9" s="531">
        <f>SUM(B10:B16)</f>
        <v>12500</v>
      </c>
      <c r="C9" s="532">
        <f t="shared" ref="C9:D9" si="1">SUM(C10:C16)</f>
        <v>12500</v>
      </c>
      <c r="D9" s="531">
        <f t="shared" si="1"/>
        <v>4433</v>
      </c>
      <c r="E9" s="533">
        <f t="shared" ref="E9:E16" si="2">(D9/B9)*100</f>
        <v>35.463999999999999</v>
      </c>
      <c r="F9" s="534">
        <f t="shared" ref="F9:F16" si="3">(D9/C9)*100</f>
        <v>35.463999999999999</v>
      </c>
    </row>
    <row r="10" spans="1:6">
      <c r="A10" s="120" t="s">
        <v>170</v>
      </c>
      <c r="B10" s="121">
        <v>0</v>
      </c>
      <c r="C10" s="540">
        <v>0</v>
      </c>
      <c r="D10" s="121">
        <v>0</v>
      </c>
      <c r="E10" s="122" t="s">
        <v>122</v>
      </c>
      <c r="F10" s="123" t="s">
        <v>122</v>
      </c>
    </row>
    <row r="11" spans="1:6">
      <c r="A11" s="120" t="s">
        <v>171</v>
      </c>
      <c r="B11" s="121">
        <v>1800</v>
      </c>
      <c r="C11" s="540">
        <v>1800</v>
      </c>
      <c r="D11" s="121">
        <v>0</v>
      </c>
      <c r="E11" s="122">
        <f t="shared" si="2"/>
        <v>0</v>
      </c>
      <c r="F11" s="123">
        <f t="shared" si="3"/>
        <v>0</v>
      </c>
    </row>
    <row r="12" spans="1:6">
      <c r="A12" s="120" t="s">
        <v>172</v>
      </c>
      <c r="B12" s="121">
        <v>6342</v>
      </c>
      <c r="C12" s="540">
        <v>6342</v>
      </c>
      <c r="D12" s="121">
        <v>2512</v>
      </c>
      <c r="E12" s="122">
        <f t="shared" si="2"/>
        <v>39.608956165247555</v>
      </c>
      <c r="F12" s="123">
        <f t="shared" si="3"/>
        <v>39.608956165247555</v>
      </c>
    </row>
    <row r="13" spans="1:6">
      <c r="A13" s="120" t="s">
        <v>173</v>
      </c>
      <c r="B13" s="121">
        <v>0</v>
      </c>
      <c r="C13" s="540">
        <v>0</v>
      </c>
      <c r="D13" s="121">
        <v>0</v>
      </c>
      <c r="E13" s="122" t="s">
        <v>122</v>
      </c>
      <c r="F13" s="123" t="s">
        <v>122</v>
      </c>
    </row>
    <row r="14" spans="1:6">
      <c r="A14" s="120" t="s">
        <v>174</v>
      </c>
      <c r="B14" s="121">
        <v>4000</v>
      </c>
      <c r="C14" s="540">
        <v>4000</v>
      </c>
      <c r="D14" s="121">
        <v>1752</v>
      </c>
      <c r="E14" s="122">
        <f t="shared" si="2"/>
        <v>43.8</v>
      </c>
      <c r="F14" s="123">
        <f t="shared" si="3"/>
        <v>43.8</v>
      </c>
    </row>
    <row r="15" spans="1:6">
      <c r="A15" s="120" t="s">
        <v>175</v>
      </c>
      <c r="B15" s="121">
        <v>350</v>
      </c>
      <c r="C15" s="540">
        <v>350</v>
      </c>
      <c r="D15" s="121">
        <v>165</v>
      </c>
      <c r="E15" s="122">
        <f t="shared" si="2"/>
        <v>47.142857142857139</v>
      </c>
      <c r="F15" s="123">
        <f t="shared" si="3"/>
        <v>47.142857142857139</v>
      </c>
    </row>
    <row r="16" spans="1:6" ht="15.75" thickBot="1">
      <c r="A16" s="120" t="s">
        <v>176</v>
      </c>
      <c r="B16" s="124">
        <v>8</v>
      </c>
      <c r="C16" s="125">
        <v>8</v>
      </c>
      <c r="D16" s="121">
        <v>4</v>
      </c>
      <c r="E16" s="122">
        <f t="shared" si="2"/>
        <v>50</v>
      </c>
      <c r="F16" s="123">
        <f t="shared" si="3"/>
        <v>50</v>
      </c>
    </row>
    <row r="17" spans="1:6" s="324" customFormat="1" ht="30" customHeight="1" thickBot="1">
      <c r="A17" s="318" t="s">
        <v>33</v>
      </c>
      <c r="B17" s="319">
        <f>B19+B23+B27+B38+B39+B40</f>
        <v>90590</v>
      </c>
      <c r="C17" s="320">
        <f>C19+C23+C27+C38+C39+C40</f>
        <v>115494</v>
      </c>
      <c r="D17" s="319">
        <f>D19+D23+D27+D38+D39+D40</f>
        <v>38310</v>
      </c>
      <c r="E17" s="321">
        <f>(D17/B17)*100</f>
        <v>42.289435920079477</v>
      </c>
      <c r="F17" s="322">
        <f>(D17/C17)*100</f>
        <v>33.170554314509843</v>
      </c>
    </row>
    <row r="18" spans="1:6" s="116" customFormat="1">
      <c r="A18" s="118" t="s">
        <v>34</v>
      </c>
      <c r="B18" s="541"/>
      <c r="C18" s="162"/>
      <c r="D18" s="542"/>
      <c r="E18" s="126"/>
      <c r="F18" s="127"/>
    </row>
    <row r="19" spans="1:6" s="116" customFormat="1" ht="15.75" thickBot="1">
      <c r="A19" s="118" t="s">
        <v>32</v>
      </c>
      <c r="B19" s="128">
        <f>SUM(B20:B21)</f>
        <v>6925</v>
      </c>
      <c r="C19" s="129">
        <f t="shared" ref="C19:D19" si="4">SUM(C20:C21)</f>
        <v>5767</v>
      </c>
      <c r="D19" s="128">
        <f t="shared" si="4"/>
        <v>2203</v>
      </c>
      <c r="E19" s="130">
        <f>(D19/B19)*100</f>
        <v>31.812274368231048</v>
      </c>
      <c r="F19" s="131">
        <f>(D19/C19)*100</f>
        <v>38.200104040228887</v>
      </c>
    </row>
    <row r="20" spans="1:6" s="116" customFormat="1">
      <c r="A20" s="132" t="s">
        <v>177</v>
      </c>
      <c r="B20" s="121">
        <v>3125</v>
      </c>
      <c r="C20" s="133">
        <v>3167</v>
      </c>
      <c r="D20" s="134">
        <v>1059</v>
      </c>
      <c r="E20" s="135">
        <f>(D20/B20)*100</f>
        <v>33.887999999999998</v>
      </c>
      <c r="F20" s="136">
        <f>(D20/C20)*100</f>
        <v>33.43858541206189</v>
      </c>
    </row>
    <row r="21" spans="1:6" s="116" customFormat="1" ht="15.75" thickBot="1">
      <c r="A21" s="137" t="s">
        <v>24</v>
      </c>
      <c r="B21" s="121">
        <v>3800</v>
      </c>
      <c r="C21" s="138">
        <v>2600</v>
      </c>
      <c r="D21" s="139">
        <v>1144</v>
      </c>
      <c r="E21" s="140">
        <f>(D21/B21)*100</f>
        <v>30.105263157894736</v>
      </c>
      <c r="F21" s="141">
        <f>(D21/C21)*100</f>
        <v>44</v>
      </c>
    </row>
    <row r="22" spans="1:6" s="116" customFormat="1">
      <c r="A22" s="118" t="s">
        <v>35</v>
      </c>
      <c r="B22" s="541"/>
      <c r="C22" s="162"/>
      <c r="D22" s="542"/>
      <c r="E22" s="126"/>
      <c r="F22" s="127"/>
    </row>
    <row r="23" spans="1:6" s="116" customFormat="1" ht="15.75" thickBot="1">
      <c r="A23" s="118" t="s">
        <v>32</v>
      </c>
      <c r="B23" s="128">
        <f>SUM(B24:B25)</f>
        <v>9050</v>
      </c>
      <c r="C23" s="129">
        <f t="shared" ref="C23:D23" si="5">SUM(C24:C25)</f>
        <v>10458</v>
      </c>
      <c r="D23" s="128">
        <f t="shared" si="5"/>
        <v>5375</v>
      </c>
      <c r="E23" s="130">
        <f t="shared" ref="E23:E25" si="6">(D23/B23)*100</f>
        <v>59.392265193370164</v>
      </c>
      <c r="F23" s="131">
        <f t="shared" ref="F23:F25" si="7">(D23/C23)*100</f>
        <v>51.396060432205019</v>
      </c>
    </row>
    <row r="24" spans="1:6" s="116" customFormat="1">
      <c r="A24" s="132" t="s">
        <v>36</v>
      </c>
      <c r="B24" s="121">
        <v>1300</v>
      </c>
      <c r="C24" s="133">
        <v>2708</v>
      </c>
      <c r="D24" s="134">
        <v>1430</v>
      </c>
      <c r="E24" s="135">
        <f t="shared" si="6"/>
        <v>110.00000000000001</v>
      </c>
      <c r="F24" s="136">
        <f t="shared" si="7"/>
        <v>52.806499261447556</v>
      </c>
    </row>
    <row r="25" spans="1:6" s="116" customFormat="1" ht="15.75" thickBot="1">
      <c r="A25" s="142" t="s">
        <v>178</v>
      </c>
      <c r="B25" s="121">
        <v>7750</v>
      </c>
      <c r="C25" s="125">
        <v>7750</v>
      </c>
      <c r="D25" s="124">
        <v>3945</v>
      </c>
      <c r="E25" s="122">
        <f t="shared" si="6"/>
        <v>50.903225806451616</v>
      </c>
      <c r="F25" s="123">
        <f t="shared" si="7"/>
        <v>50.903225806451616</v>
      </c>
    </row>
    <row r="26" spans="1:6" s="116" customFormat="1">
      <c r="A26" s="143" t="s">
        <v>26</v>
      </c>
      <c r="B26" s="163"/>
      <c r="C26" s="162"/>
      <c r="D26" s="144"/>
      <c r="E26" s="126"/>
      <c r="F26" s="127"/>
    </row>
    <row r="27" spans="1:6" s="116" customFormat="1" ht="15.75" thickBot="1">
      <c r="A27" s="145" t="s">
        <v>32</v>
      </c>
      <c r="B27" s="128">
        <f>SUM(B29:B37)</f>
        <v>72925</v>
      </c>
      <c r="C27" s="129">
        <f>SUM(C29:C37)</f>
        <v>97579</v>
      </c>
      <c r="D27" s="128">
        <f>SUM(D29:D37)</f>
        <v>29943</v>
      </c>
      <c r="E27" s="130">
        <f t="shared" ref="E27:E40" si="8">(D27/B27)*100</f>
        <v>41.059993143640725</v>
      </c>
      <c r="F27" s="131">
        <f t="shared" ref="F27:F41" si="9">(D27/C27)*100</f>
        <v>30.685905778907347</v>
      </c>
    </row>
    <row r="28" spans="1:6" s="116" customFormat="1">
      <c r="A28" s="146" t="s">
        <v>40</v>
      </c>
      <c r="B28" s="325">
        <v>52000</v>
      </c>
      <c r="C28" s="326">
        <v>52000</v>
      </c>
      <c r="D28" s="325">
        <v>21137</v>
      </c>
      <c r="E28" s="135">
        <f>(D28/B28)*100</f>
        <v>40.648076923076928</v>
      </c>
      <c r="F28" s="136">
        <f t="shared" si="9"/>
        <v>40.648076923076928</v>
      </c>
    </row>
    <row r="29" spans="1:6" s="116" customFormat="1">
      <c r="A29" s="120" t="s">
        <v>189</v>
      </c>
      <c r="B29" s="124">
        <v>52000</v>
      </c>
      <c r="C29" s="125">
        <v>37875</v>
      </c>
      <c r="D29" s="124">
        <v>7012</v>
      </c>
      <c r="E29" s="122">
        <f t="shared" si="8"/>
        <v>13.484615384615385</v>
      </c>
      <c r="F29" s="123">
        <f t="shared" si="9"/>
        <v>18.513531353135313</v>
      </c>
    </row>
    <row r="30" spans="1:6">
      <c r="A30" s="120" t="s">
        <v>179</v>
      </c>
      <c r="B30" s="124">
        <v>0</v>
      </c>
      <c r="C30" s="125">
        <v>21798</v>
      </c>
      <c r="D30" s="124">
        <v>2844</v>
      </c>
      <c r="E30" s="122" t="s">
        <v>122</v>
      </c>
      <c r="F30" s="123">
        <f t="shared" si="9"/>
        <v>13.047068538398019</v>
      </c>
    </row>
    <row r="31" spans="1:6">
      <c r="A31" s="120" t="s">
        <v>180</v>
      </c>
      <c r="B31" s="124">
        <v>0</v>
      </c>
      <c r="C31" s="125">
        <v>11281</v>
      </c>
      <c r="D31" s="124">
        <v>11281</v>
      </c>
      <c r="E31" s="122" t="s">
        <v>122</v>
      </c>
      <c r="F31" s="123">
        <f t="shared" si="9"/>
        <v>100</v>
      </c>
    </row>
    <row r="32" spans="1:6">
      <c r="A32" s="120" t="s">
        <v>181</v>
      </c>
      <c r="B32" s="124">
        <v>0</v>
      </c>
      <c r="C32" s="125">
        <v>0</v>
      </c>
      <c r="D32" s="124">
        <v>0</v>
      </c>
      <c r="E32" s="122" t="s">
        <v>122</v>
      </c>
      <c r="F32" s="122" t="s">
        <v>122</v>
      </c>
    </row>
    <row r="33" spans="1:6" s="116" customFormat="1">
      <c r="A33" s="120" t="s">
        <v>182</v>
      </c>
      <c r="B33" s="124">
        <v>5000</v>
      </c>
      <c r="C33" s="125">
        <v>6800</v>
      </c>
      <c r="D33" s="124">
        <v>1904</v>
      </c>
      <c r="E33" s="122">
        <f t="shared" ref="E33:E37" si="10">(D33/B33)*100</f>
        <v>38.080000000000005</v>
      </c>
      <c r="F33" s="123">
        <f t="shared" si="9"/>
        <v>28.000000000000004</v>
      </c>
    </row>
    <row r="34" spans="1:6" s="116" customFormat="1">
      <c r="A34" s="120" t="s">
        <v>183</v>
      </c>
      <c r="B34" s="121">
        <v>12500</v>
      </c>
      <c r="C34" s="125">
        <v>16400</v>
      </c>
      <c r="D34" s="124">
        <v>5222</v>
      </c>
      <c r="E34" s="122">
        <f t="shared" si="10"/>
        <v>41.776000000000003</v>
      </c>
      <c r="F34" s="123">
        <f t="shared" si="9"/>
        <v>31.841463414634148</v>
      </c>
    </row>
    <row r="35" spans="1:6" s="116" customFormat="1">
      <c r="A35" s="120" t="s">
        <v>93</v>
      </c>
      <c r="B35" s="124">
        <v>500</v>
      </c>
      <c r="C35" s="125">
        <v>500</v>
      </c>
      <c r="D35" s="124">
        <v>190</v>
      </c>
      <c r="E35" s="122">
        <f>(D35/B35)*100</f>
        <v>38</v>
      </c>
      <c r="F35" s="123">
        <f>(D35/C35)*100</f>
        <v>38</v>
      </c>
    </row>
    <row r="36" spans="1:6" s="116" customFormat="1">
      <c r="A36" s="120" t="s">
        <v>115</v>
      </c>
      <c r="B36" s="121">
        <v>515</v>
      </c>
      <c r="C36" s="125">
        <v>515</v>
      </c>
      <c r="D36" s="124">
        <v>211</v>
      </c>
      <c r="E36" s="122">
        <f t="shared" si="10"/>
        <v>40.970873786407772</v>
      </c>
      <c r="F36" s="123">
        <f t="shared" si="9"/>
        <v>40.970873786407772</v>
      </c>
    </row>
    <row r="37" spans="1:6" s="116" customFormat="1" ht="15.75" thickBot="1">
      <c r="A37" s="147" t="s">
        <v>184</v>
      </c>
      <c r="B37" s="148">
        <v>2410</v>
      </c>
      <c r="C37" s="138">
        <v>2410</v>
      </c>
      <c r="D37" s="139">
        <v>1279</v>
      </c>
      <c r="E37" s="140">
        <f t="shared" si="10"/>
        <v>53.07053941908714</v>
      </c>
      <c r="F37" s="141">
        <f t="shared" si="9"/>
        <v>53.07053941908714</v>
      </c>
    </row>
    <row r="38" spans="1:6" s="116" customFormat="1" ht="15.75" thickBot="1">
      <c r="A38" s="149" t="s">
        <v>19</v>
      </c>
      <c r="B38" s="150">
        <v>0</v>
      </c>
      <c r="C38" s="151">
        <v>0</v>
      </c>
      <c r="D38" s="150">
        <v>0</v>
      </c>
      <c r="E38" s="152" t="s">
        <v>122</v>
      </c>
      <c r="F38" s="152" t="s">
        <v>122</v>
      </c>
    </row>
    <row r="39" spans="1:6" ht="15.75" thickBot="1">
      <c r="A39" s="145" t="s">
        <v>42</v>
      </c>
      <c r="B39" s="150">
        <v>600</v>
      </c>
      <c r="C39" s="151">
        <v>600</v>
      </c>
      <c r="D39" s="150">
        <v>249</v>
      </c>
      <c r="E39" s="153">
        <f t="shared" si="8"/>
        <v>41.5</v>
      </c>
      <c r="F39" s="154">
        <f t="shared" si="9"/>
        <v>41.5</v>
      </c>
    </row>
    <row r="40" spans="1:6" ht="15.75" thickBot="1">
      <c r="A40" s="149" t="s">
        <v>38</v>
      </c>
      <c r="B40" s="155">
        <v>1090</v>
      </c>
      <c r="C40" s="156">
        <v>1090</v>
      </c>
      <c r="D40" s="155">
        <v>540</v>
      </c>
      <c r="E40" s="153">
        <f t="shared" si="8"/>
        <v>49.541284403669728</v>
      </c>
      <c r="F40" s="154">
        <f t="shared" si="9"/>
        <v>49.541284403669728</v>
      </c>
    </row>
    <row r="41" spans="1:6" ht="15.75" thickBot="1">
      <c r="A41" s="149" t="s">
        <v>317</v>
      </c>
      <c r="B41" s="155">
        <v>0</v>
      </c>
      <c r="C41" s="156">
        <v>12500</v>
      </c>
      <c r="D41" s="155">
        <v>12500</v>
      </c>
      <c r="E41" s="153" t="s">
        <v>122</v>
      </c>
      <c r="F41" s="154">
        <f t="shared" si="9"/>
        <v>100</v>
      </c>
    </row>
    <row r="42" spans="1:6" s="323" customFormat="1" ht="30" customHeight="1" thickBot="1">
      <c r="A42" s="318" t="s">
        <v>21</v>
      </c>
      <c r="B42" s="319">
        <f>B7-B17</f>
        <v>-78090</v>
      </c>
      <c r="C42" s="320">
        <f>C7-C17-C41</f>
        <v>-115494</v>
      </c>
      <c r="D42" s="319">
        <f>D7-D17</f>
        <v>-33877</v>
      </c>
      <c r="E42" s="321">
        <f>(D42/B42)*100</f>
        <v>43.381995133819949</v>
      </c>
      <c r="F42" s="322">
        <f>(D42/C42)*100</f>
        <v>29.332259684485773</v>
      </c>
    </row>
    <row r="43" spans="1:6" s="323" customFormat="1" ht="30" customHeight="1" thickBot="1">
      <c r="A43" s="919" t="s">
        <v>78</v>
      </c>
      <c r="B43" s="920">
        <v>78090</v>
      </c>
      <c r="C43" s="921">
        <v>115494</v>
      </c>
      <c r="D43" s="920">
        <v>50929</v>
      </c>
      <c r="E43" s="922">
        <f>(D43/B43)*100</f>
        <v>65.218337815341272</v>
      </c>
      <c r="F43" s="922">
        <f t="shared" ref="F43" si="11">(D43/C43)*100</f>
        <v>44.096663030114122</v>
      </c>
    </row>
    <row r="44" spans="1:6" s="323" customFormat="1" ht="30" customHeight="1" thickBot="1">
      <c r="A44" s="318" t="s">
        <v>22</v>
      </c>
      <c r="B44" s="327">
        <f>B42+B43</f>
        <v>0</v>
      </c>
      <c r="C44" s="328">
        <f>C42+C43</f>
        <v>0</v>
      </c>
      <c r="D44" s="327">
        <f>D42+D43</f>
        <v>17052</v>
      </c>
      <c r="E44" s="321" t="s">
        <v>122</v>
      </c>
      <c r="F44" s="321" t="s">
        <v>122</v>
      </c>
    </row>
  </sheetData>
  <mergeCells count="8">
    <mergeCell ref="D1:F1"/>
    <mergeCell ref="A3:F3"/>
    <mergeCell ref="A5:A6"/>
    <mergeCell ref="B5:B6"/>
    <mergeCell ref="C5:C6"/>
    <mergeCell ref="D5:D6"/>
    <mergeCell ref="E5:E6"/>
    <mergeCell ref="F5:F6"/>
  </mergeCells>
  <pageMargins left="0.70866141732283472" right="0.70866141732283472" top="0.78740157480314965" bottom="0.78740157480314965" header="0.31496062992125984" footer="0.31496062992125984"/>
  <pageSetup paperSize="9" scale="9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B5C3D-944C-4AE5-9668-FE12390F5B9A}">
  <dimension ref="A1:K38"/>
  <sheetViews>
    <sheetView topLeftCell="A18" zoomScaleNormal="100" workbookViewId="0">
      <selection activeCell="E47" sqref="E47"/>
    </sheetView>
  </sheetViews>
  <sheetFormatPr defaultColWidth="9.140625" defaultRowHeight="12.75"/>
  <cols>
    <col min="1" max="1" width="33.28515625" style="4" customWidth="1"/>
    <col min="2" max="2" width="13.28515625" style="5" customWidth="1"/>
    <col min="3" max="3" width="13.5703125" style="189" customWidth="1"/>
    <col min="4" max="4" width="11.28515625" style="5" customWidth="1"/>
    <col min="5" max="5" width="11.5703125" style="6" customWidth="1"/>
    <col min="6" max="6" width="10.28515625" style="6" customWidth="1"/>
    <col min="7" max="7" width="13.42578125" style="2" customWidth="1"/>
    <col min="8" max="8" width="11.28515625" style="2" bestFit="1" customWidth="1"/>
    <col min="9" max="16384" width="9.140625" style="2"/>
  </cols>
  <sheetData>
    <row r="1" spans="1:11">
      <c r="A1" s="111"/>
      <c r="B1" s="112"/>
      <c r="D1" s="112"/>
      <c r="E1" s="113"/>
      <c r="F1" s="113"/>
    </row>
    <row r="2" spans="1:11">
      <c r="A2" s="111"/>
      <c r="B2" s="112"/>
      <c r="D2" s="112" t="s">
        <v>101</v>
      </c>
      <c r="E2" s="113"/>
      <c r="F2" s="113"/>
    </row>
    <row r="3" spans="1:11">
      <c r="A3" s="111"/>
      <c r="B3" s="112"/>
      <c r="D3" s="112"/>
      <c r="E3" s="113"/>
      <c r="F3" s="113"/>
    </row>
    <row r="4" spans="1:11" ht="15">
      <c r="A4" s="910" t="s">
        <v>82</v>
      </c>
      <c r="B4" s="911"/>
      <c r="C4" s="911"/>
      <c r="D4" s="911"/>
      <c r="E4" s="911"/>
      <c r="F4" s="911"/>
    </row>
    <row r="5" spans="1:11" s="23" customFormat="1" ht="15">
      <c r="A5" s="910" t="s">
        <v>311</v>
      </c>
      <c r="B5" s="911"/>
      <c r="C5" s="911"/>
      <c r="D5" s="911"/>
      <c r="E5" s="911"/>
      <c r="F5" s="911"/>
    </row>
    <row r="6" spans="1:11" ht="13.5" thickBot="1">
      <c r="A6" s="912" t="s">
        <v>76</v>
      </c>
      <c r="B6" s="913"/>
      <c r="C6" s="913"/>
      <c r="D6" s="913"/>
      <c r="E6" s="913"/>
      <c r="F6" s="913"/>
    </row>
    <row r="7" spans="1:11" ht="39" customHeight="1" thickBot="1">
      <c r="A7" s="720" t="s">
        <v>77</v>
      </c>
      <c r="B7" s="721" t="s">
        <v>306</v>
      </c>
      <c r="C7" s="722" t="s">
        <v>307</v>
      </c>
      <c r="D7" s="721" t="s">
        <v>322</v>
      </c>
      <c r="E7" s="723" t="s">
        <v>113</v>
      </c>
      <c r="F7" s="723" t="s">
        <v>114</v>
      </c>
    </row>
    <row r="8" spans="1:11" ht="30" customHeight="1" thickBot="1">
      <c r="A8" s="767" t="s">
        <v>30</v>
      </c>
      <c r="B8" s="768">
        <f>B9+B10</f>
        <v>6979</v>
      </c>
      <c r="C8" s="827">
        <f>C9+C10</f>
        <v>8227</v>
      </c>
      <c r="D8" s="768">
        <f>D9+D10</f>
        <v>4051</v>
      </c>
      <c r="E8" s="828">
        <f>D8/B8*100</f>
        <v>58.045565267230259</v>
      </c>
      <c r="F8" s="829">
        <f>D8/C8*100</f>
        <v>49.240306308496415</v>
      </c>
      <c r="H8" s="12"/>
    </row>
    <row r="9" spans="1:11" ht="15" customHeight="1">
      <c r="A9" s="769" t="s">
        <v>83</v>
      </c>
      <c r="B9" s="770">
        <v>3910</v>
      </c>
      <c r="C9" s="786">
        <v>4788</v>
      </c>
      <c r="D9" s="787">
        <v>2264</v>
      </c>
      <c r="E9" s="792">
        <f t="shared" ref="E9:E36" si="0">D9/B9*100</f>
        <v>57.902813299232733</v>
      </c>
      <c r="F9" s="793">
        <f t="shared" ref="F9:F36" si="1">D9/C9*100</f>
        <v>47.284878863826229</v>
      </c>
      <c r="G9" s="12"/>
    </row>
    <row r="10" spans="1:11" ht="15" customHeight="1" thickBot="1">
      <c r="A10" s="771" t="s">
        <v>90</v>
      </c>
      <c r="B10" s="772">
        <v>3069</v>
      </c>
      <c r="C10" s="790">
        <v>3439</v>
      </c>
      <c r="D10" s="791">
        <v>1787</v>
      </c>
      <c r="E10" s="794">
        <f t="shared" si="0"/>
        <v>58.227435646790482</v>
      </c>
      <c r="F10" s="795">
        <f t="shared" si="1"/>
        <v>51.962779877871476</v>
      </c>
      <c r="I10" s="13"/>
    </row>
    <row r="11" spans="1:11" ht="30" customHeight="1" thickBot="1">
      <c r="A11" s="767" t="s">
        <v>33</v>
      </c>
      <c r="B11" s="768">
        <f>B12+B15+B20+B30+B34</f>
        <v>20879</v>
      </c>
      <c r="C11" s="827">
        <f>C12+C15+C20+C28+C30+C34</f>
        <v>22127</v>
      </c>
      <c r="D11" s="830">
        <f>D12+D15+D20+D28+D30+D34</f>
        <v>9569</v>
      </c>
      <c r="E11" s="828">
        <f t="shared" si="0"/>
        <v>45.830739020068009</v>
      </c>
      <c r="F11" s="829">
        <f t="shared" si="1"/>
        <v>43.245808288516294</v>
      </c>
      <c r="G11" s="13"/>
      <c r="H11" s="13"/>
    </row>
    <row r="12" spans="1:11" ht="15" customHeight="1" thickBot="1">
      <c r="A12" s="767" t="s">
        <v>34</v>
      </c>
      <c r="B12" s="768">
        <f>SUM(B13:B14)</f>
        <v>1102</v>
      </c>
      <c r="C12" s="831">
        <f>C13+C14</f>
        <v>907</v>
      </c>
      <c r="D12" s="768">
        <f t="shared" ref="D12" si="2">SUM(D13:D14)</f>
        <v>514</v>
      </c>
      <c r="E12" s="823">
        <f t="shared" ref="E12:E19" si="3">D12/B12*100</f>
        <v>46.64246823956443</v>
      </c>
      <c r="F12" s="824">
        <f t="shared" ref="F12" si="4">D12/C12*100</f>
        <v>56.670341786108047</v>
      </c>
    </row>
    <row r="13" spans="1:11" ht="15" customHeight="1">
      <c r="A13" s="773" t="s">
        <v>84</v>
      </c>
      <c r="B13" s="774">
        <v>1102</v>
      </c>
      <c r="C13" s="796">
        <v>907</v>
      </c>
      <c r="D13" s="797">
        <v>514</v>
      </c>
      <c r="E13" s="798">
        <f t="shared" si="3"/>
        <v>46.64246823956443</v>
      </c>
      <c r="F13" s="789">
        <f t="shared" si="1"/>
        <v>56.670341786108047</v>
      </c>
      <c r="G13" s="13"/>
    </row>
    <row r="14" spans="1:11" ht="15" customHeight="1" thickBot="1">
      <c r="A14" s="775" t="s">
        <v>85</v>
      </c>
      <c r="B14" s="776">
        <v>0</v>
      </c>
      <c r="C14" s="790">
        <v>0</v>
      </c>
      <c r="D14" s="799">
        <v>0</v>
      </c>
      <c r="E14" s="798" t="s">
        <v>122</v>
      </c>
      <c r="F14" s="800" t="s">
        <v>122</v>
      </c>
    </row>
    <row r="15" spans="1:11" ht="15" customHeight="1" thickBot="1">
      <c r="A15" s="767" t="s">
        <v>35</v>
      </c>
      <c r="B15" s="768">
        <f>SUM(B16:B19)</f>
        <v>1673</v>
      </c>
      <c r="C15" s="831">
        <f>C16+C17+C18+C19</f>
        <v>1926</v>
      </c>
      <c r="D15" s="768">
        <f>D16+D17+D18+D19</f>
        <v>1427</v>
      </c>
      <c r="E15" s="828">
        <f t="shared" si="0"/>
        <v>85.295875672444708</v>
      </c>
      <c r="F15" s="829">
        <f t="shared" si="1"/>
        <v>74.091381100726892</v>
      </c>
      <c r="H15" s="2" t="s">
        <v>81</v>
      </c>
      <c r="K15" s="12"/>
    </row>
    <row r="16" spans="1:11" ht="15" customHeight="1">
      <c r="A16" s="773" t="s">
        <v>36</v>
      </c>
      <c r="B16" s="774">
        <v>182</v>
      </c>
      <c r="C16" s="801">
        <v>293</v>
      </c>
      <c r="D16" s="797">
        <v>210</v>
      </c>
      <c r="E16" s="798">
        <f t="shared" si="3"/>
        <v>115.38461538461537</v>
      </c>
      <c r="F16" s="792">
        <f t="shared" si="1"/>
        <v>71.672354948805463</v>
      </c>
    </row>
    <row r="17" spans="1:9" ht="15" customHeight="1">
      <c r="A17" s="777" t="s">
        <v>15</v>
      </c>
      <c r="B17" s="770">
        <v>2</v>
      </c>
      <c r="C17" s="802">
        <v>5</v>
      </c>
      <c r="D17" s="803">
        <v>2</v>
      </c>
      <c r="E17" s="798">
        <f t="shared" si="3"/>
        <v>100</v>
      </c>
      <c r="F17" s="804">
        <f t="shared" si="1"/>
        <v>40</v>
      </c>
      <c r="G17" s="14"/>
      <c r="I17" s="12"/>
    </row>
    <row r="18" spans="1:9" ht="15" customHeight="1">
      <c r="A18" s="777" t="s">
        <v>86</v>
      </c>
      <c r="B18" s="770">
        <v>130</v>
      </c>
      <c r="C18" s="802">
        <v>100</v>
      </c>
      <c r="D18" s="803">
        <v>51</v>
      </c>
      <c r="E18" s="798">
        <f t="shared" si="3"/>
        <v>39.230769230769234</v>
      </c>
      <c r="F18" s="804">
        <f t="shared" si="1"/>
        <v>51</v>
      </c>
      <c r="G18" s="14"/>
    </row>
    <row r="19" spans="1:9" ht="15" customHeight="1" thickBot="1">
      <c r="A19" s="775" t="s">
        <v>39</v>
      </c>
      <c r="B19" s="776">
        <v>1359</v>
      </c>
      <c r="C19" s="806">
        <v>1528</v>
      </c>
      <c r="D19" s="807">
        <v>1164</v>
      </c>
      <c r="E19" s="798">
        <f t="shared" si="3"/>
        <v>85.651214128035321</v>
      </c>
      <c r="F19" s="798">
        <f t="shared" si="1"/>
        <v>76.178010471204189</v>
      </c>
      <c r="G19" s="14"/>
    </row>
    <row r="20" spans="1:9" ht="15" customHeight="1" thickBot="1">
      <c r="A20" s="767" t="s">
        <v>26</v>
      </c>
      <c r="B20" s="768">
        <f>B21+SUM(B25:B26)+B27</f>
        <v>17259</v>
      </c>
      <c r="C20" s="827">
        <f t="shared" ref="C20:D20" si="5">C21+SUM(C25:C26)+C27</f>
        <v>18290</v>
      </c>
      <c r="D20" s="768">
        <f t="shared" si="5"/>
        <v>6955</v>
      </c>
      <c r="E20" s="828">
        <f t="shared" si="0"/>
        <v>40.297815632423664</v>
      </c>
      <c r="F20" s="829">
        <f t="shared" si="1"/>
        <v>38.026243849097867</v>
      </c>
      <c r="G20" s="14"/>
    </row>
    <row r="21" spans="1:9" ht="15" customHeight="1">
      <c r="A21" s="832" t="s">
        <v>91</v>
      </c>
      <c r="B21" s="833">
        <f>B22+B23+B24</f>
        <v>12861</v>
      </c>
      <c r="C21" s="834">
        <f t="shared" ref="C21" si="6">C22+C23+C24</f>
        <v>14552</v>
      </c>
      <c r="D21" s="833">
        <f>D22+D23+D24</f>
        <v>5221</v>
      </c>
      <c r="E21" s="788">
        <f t="shared" si="0"/>
        <v>40.595599098048361</v>
      </c>
      <c r="F21" s="789">
        <f t="shared" si="1"/>
        <v>35.878229796591533</v>
      </c>
      <c r="G21" s="14"/>
      <c r="H21" s="14"/>
    </row>
    <row r="22" spans="1:9" ht="15" customHeight="1">
      <c r="A22" s="778" t="s">
        <v>92</v>
      </c>
      <c r="B22" s="779">
        <v>12456</v>
      </c>
      <c r="C22" s="808">
        <v>13247</v>
      </c>
      <c r="D22" s="809">
        <v>4546</v>
      </c>
      <c r="E22" s="810">
        <f t="shared" si="0"/>
        <v>36.496467565831722</v>
      </c>
      <c r="F22" s="811">
        <f t="shared" si="1"/>
        <v>34.31720389522156</v>
      </c>
      <c r="G22" s="14"/>
      <c r="H22" s="14"/>
    </row>
    <row r="23" spans="1:9" ht="15" customHeight="1">
      <c r="A23" s="778" t="s">
        <v>93</v>
      </c>
      <c r="B23" s="779">
        <v>405</v>
      </c>
      <c r="C23" s="808">
        <v>1255</v>
      </c>
      <c r="D23" s="809">
        <v>647</v>
      </c>
      <c r="E23" s="813">
        <f t="shared" si="0"/>
        <v>159.75308641975309</v>
      </c>
      <c r="F23" s="814">
        <f t="shared" si="1"/>
        <v>51.553784860557769</v>
      </c>
      <c r="G23" s="14"/>
      <c r="H23" s="12"/>
    </row>
    <row r="24" spans="1:9" ht="15" customHeight="1">
      <c r="A24" s="780" t="s">
        <v>94</v>
      </c>
      <c r="B24" s="781">
        <v>0</v>
      </c>
      <c r="C24" s="815">
        <v>50</v>
      </c>
      <c r="D24" s="816">
        <v>28</v>
      </c>
      <c r="E24" s="798" t="s">
        <v>122</v>
      </c>
      <c r="F24" s="814">
        <f t="shared" si="1"/>
        <v>56.000000000000007</v>
      </c>
      <c r="G24" s="14"/>
    </row>
    <row r="25" spans="1:9" ht="15" customHeight="1">
      <c r="A25" s="782" t="s">
        <v>80</v>
      </c>
      <c r="B25" s="774">
        <v>4219</v>
      </c>
      <c r="C25" s="801">
        <v>3596</v>
      </c>
      <c r="D25" s="817">
        <v>1668</v>
      </c>
      <c r="E25" s="798">
        <f t="shared" si="0"/>
        <v>39.53543493718891</v>
      </c>
      <c r="F25" s="804">
        <f t="shared" si="1"/>
        <v>46.384872080088989</v>
      </c>
      <c r="G25" s="14"/>
    </row>
    <row r="26" spans="1:9" ht="15" customHeight="1">
      <c r="A26" s="783" t="s">
        <v>97</v>
      </c>
      <c r="B26" s="776">
        <v>125</v>
      </c>
      <c r="C26" s="806">
        <v>95</v>
      </c>
      <c r="D26" s="807">
        <v>46</v>
      </c>
      <c r="E26" s="798">
        <f t="shared" si="0"/>
        <v>36.799999999999997</v>
      </c>
      <c r="F26" s="805">
        <f t="shared" si="1"/>
        <v>48.421052631578945</v>
      </c>
      <c r="G26" s="14"/>
    </row>
    <row r="27" spans="1:9" ht="15" customHeight="1" thickBot="1">
      <c r="A27" s="784" t="s">
        <v>472</v>
      </c>
      <c r="B27" s="785">
        <v>54</v>
      </c>
      <c r="C27" s="818">
        <v>47</v>
      </c>
      <c r="D27" s="819">
        <v>20</v>
      </c>
      <c r="E27" s="794">
        <f>D27/B27*100</f>
        <v>37.037037037037038</v>
      </c>
      <c r="F27" s="795">
        <f>D27/C27*100</f>
        <v>42.553191489361701</v>
      </c>
      <c r="G27" s="14"/>
    </row>
    <row r="28" spans="1:9" ht="15" customHeight="1" thickBot="1">
      <c r="A28" s="767" t="s">
        <v>19</v>
      </c>
      <c r="B28" s="768">
        <f>B29</f>
        <v>0</v>
      </c>
      <c r="C28" s="827">
        <f>C29</f>
        <v>0</v>
      </c>
      <c r="D28" s="830">
        <v>0</v>
      </c>
      <c r="E28" s="828" t="s">
        <v>122</v>
      </c>
      <c r="F28" s="829" t="s">
        <v>122</v>
      </c>
      <c r="G28" s="14"/>
    </row>
    <row r="29" spans="1:9" ht="15" customHeight="1" thickBot="1">
      <c r="A29" s="771" t="s">
        <v>123</v>
      </c>
      <c r="B29" s="820">
        <v>0</v>
      </c>
      <c r="C29" s="821">
        <v>0</v>
      </c>
      <c r="D29" s="822">
        <v>0</v>
      </c>
      <c r="E29" s="823" t="s">
        <v>122</v>
      </c>
      <c r="F29" s="824" t="s">
        <v>122</v>
      </c>
      <c r="G29" s="14"/>
      <c r="H29" s="12"/>
    </row>
    <row r="30" spans="1:9" ht="15" customHeight="1" thickBot="1">
      <c r="A30" s="767" t="s">
        <v>42</v>
      </c>
      <c r="B30" s="830">
        <f>SUM(B31:B33)</f>
        <v>807</v>
      </c>
      <c r="C30" s="831">
        <f t="shared" ref="C30:D30" si="7">SUM(C31:C33)</f>
        <v>966</v>
      </c>
      <c r="D30" s="830">
        <f t="shared" si="7"/>
        <v>654</v>
      </c>
      <c r="E30" s="828" t="s">
        <v>122</v>
      </c>
      <c r="F30" s="835">
        <f>D30/C30*100</f>
        <v>67.701863354037258</v>
      </c>
      <c r="G30" s="14"/>
      <c r="H30" s="13"/>
    </row>
    <row r="31" spans="1:9" ht="15" customHeight="1">
      <c r="A31" s="771" t="s">
        <v>95</v>
      </c>
      <c r="B31" s="774">
        <v>480</v>
      </c>
      <c r="C31" s="801">
        <v>557</v>
      </c>
      <c r="D31" s="825">
        <v>341</v>
      </c>
      <c r="E31" s="812">
        <f t="shared" ref="E31:E33" si="8">D31/B31*100</f>
        <v>71.041666666666671</v>
      </c>
      <c r="F31" s="792">
        <f t="shared" si="1"/>
        <v>61.220825852782767</v>
      </c>
      <c r="G31" s="14"/>
      <c r="H31" s="13"/>
    </row>
    <row r="32" spans="1:9" ht="15" customHeight="1">
      <c r="A32" s="783" t="s">
        <v>96</v>
      </c>
      <c r="B32" s="776">
        <v>8</v>
      </c>
      <c r="C32" s="806">
        <v>0</v>
      </c>
      <c r="D32" s="803">
        <v>0</v>
      </c>
      <c r="E32" s="826">
        <f t="shared" si="8"/>
        <v>0</v>
      </c>
      <c r="F32" s="826" t="s">
        <v>122</v>
      </c>
      <c r="G32" s="14"/>
    </row>
    <row r="33" spans="1:8" ht="15" customHeight="1" thickBot="1">
      <c r="A33" s="783" t="s">
        <v>473</v>
      </c>
      <c r="B33" s="776">
        <v>319</v>
      </c>
      <c r="C33" s="806">
        <v>409</v>
      </c>
      <c r="D33" s="822">
        <v>313</v>
      </c>
      <c r="E33" s="794">
        <f t="shared" si="8"/>
        <v>98.119122257053291</v>
      </c>
      <c r="F33" s="794">
        <f t="shared" si="1"/>
        <v>76.528117359413201</v>
      </c>
      <c r="G33" s="14"/>
    </row>
    <row r="34" spans="1:8" ht="15" customHeight="1" thickBot="1">
      <c r="A34" s="767" t="s">
        <v>38</v>
      </c>
      <c r="B34" s="836">
        <v>38</v>
      </c>
      <c r="C34" s="837">
        <v>38</v>
      </c>
      <c r="D34" s="830">
        <v>19</v>
      </c>
      <c r="E34" s="828">
        <f t="shared" si="0"/>
        <v>50</v>
      </c>
      <c r="F34" s="829">
        <f t="shared" si="1"/>
        <v>50</v>
      </c>
      <c r="G34" s="14"/>
    </row>
    <row r="35" spans="1:8" ht="30" customHeight="1" thickBot="1">
      <c r="A35" s="767" t="s">
        <v>21</v>
      </c>
      <c r="B35" s="768">
        <f>B8-B11</f>
        <v>-13900</v>
      </c>
      <c r="C35" s="827">
        <f>C8-C11</f>
        <v>-13900</v>
      </c>
      <c r="D35" s="830">
        <f>D8-D11</f>
        <v>-5518</v>
      </c>
      <c r="E35" s="828">
        <f t="shared" si="0"/>
        <v>39.697841726618705</v>
      </c>
      <c r="F35" s="829">
        <f t="shared" si="1"/>
        <v>39.697841726618705</v>
      </c>
      <c r="G35" s="14"/>
    </row>
    <row r="36" spans="1:8" s="23" customFormat="1" ht="30" customHeight="1" thickBot="1">
      <c r="A36" s="838" t="s">
        <v>78</v>
      </c>
      <c r="B36" s="839">
        <v>13900</v>
      </c>
      <c r="C36" s="840">
        <v>13900</v>
      </c>
      <c r="D36" s="839">
        <v>8590</v>
      </c>
      <c r="E36" s="828">
        <f t="shared" si="0"/>
        <v>61.798561151079134</v>
      </c>
      <c r="F36" s="829">
        <f t="shared" si="1"/>
        <v>61.798561151079134</v>
      </c>
      <c r="G36" s="114"/>
      <c r="H36" s="115"/>
    </row>
    <row r="37" spans="1:8" ht="30" customHeight="1" thickBot="1">
      <c r="A37" s="841" t="s">
        <v>22</v>
      </c>
      <c r="B37" s="768">
        <f>SUM(B35:B36)</f>
        <v>0</v>
      </c>
      <c r="C37" s="827">
        <f>SUM(C35:C36)</f>
        <v>0</v>
      </c>
      <c r="D37" s="768">
        <f>SUM(D35:D36)</f>
        <v>3072</v>
      </c>
      <c r="E37" s="828" t="s">
        <v>122</v>
      </c>
      <c r="F37" s="829" t="s">
        <v>122</v>
      </c>
      <c r="G37" s="14"/>
    </row>
    <row r="38" spans="1:8">
      <c r="A38" s="15"/>
      <c r="B38" s="16"/>
      <c r="C38" s="190"/>
      <c r="D38" s="16"/>
      <c r="E38" s="17"/>
      <c r="F38" s="17"/>
    </row>
  </sheetData>
  <mergeCells count="3">
    <mergeCell ref="A4:F4"/>
    <mergeCell ref="A5:F5"/>
    <mergeCell ref="A6:F6"/>
  </mergeCells>
  <pageMargins left="0.70866141732283472" right="0.70866141732283472" top="0.78740157480314965" bottom="0.78740157480314965" header="0.31496062992125984" footer="0.31496062992125984"/>
  <pageSetup paperSize="9" scale="9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0F4BB-C93A-43F6-BC88-B695F529DDA1}">
  <sheetPr>
    <pageSetUpPr fitToPage="1"/>
  </sheetPr>
  <dimension ref="A1:Q39"/>
  <sheetViews>
    <sheetView topLeftCell="A20" zoomScale="115" zoomScaleNormal="115" workbookViewId="0">
      <selection activeCell="D11" sqref="D11"/>
    </sheetView>
  </sheetViews>
  <sheetFormatPr defaultRowHeight="15"/>
  <cols>
    <col min="1" max="1" width="33.28515625" style="28" customWidth="1"/>
    <col min="2" max="2" width="11" style="28" customWidth="1"/>
    <col min="3" max="3" width="10.5703125" style="7" customWidth="1"/>
    <col min="4" max="4" width="10.140625" style="7" bestFit="1" customWidth="1"/>
    <col min="5" max="5" width="7.85546875" style="7" customWidth="1"/>
    <col min="6" max="6" width="11.42578125" style="28" customWidth="1"/>
    <col min="7" max="7" width="8.140625" style="28" customWidth="1"/>
    <col min="8" max="8" width="8.7109375" style="7" customWidth="1"/>
    <col min="9" max="9" width="10.7109375" style="7" customWidth="1"/>
    <col min="10" max="10" width="10.85546875" style="7" customWidth="1"/>
    <col min="11" max="12" width="10.85546875" style="28" customWidth="1"/>
    <col min="13" max="13" width="9.85546875" style="28" customWidth="1"/>
    <col min="14" max="14" width="9.140625" style="28"/>
    <col min="15" max="256" width="9.140625" style="7"/>
    <col min="257" max="257" width="32.42578125" style="7" customWidth="1"/>
    <col min="258" max="258" width="11" style="7" customWidth="1"/>
    <col min="259" max="259" width="10" style="7" customWidth="1"/>
    <col min="260" max="260" width="7.28515625" style="7" customWidth="1"/>
    <col min="261" max="261" width="7.85546875" style="7" customWidth="1"/>
    <col min="262" max="262" width="7.28515625" style="7" customWidth="1"/>
    <col min="263" max="263" width="8.140625" style="7" customWidth="1"/>
    <col min="264" max="264" width="8.7109375" style="7" customWidth="1"/>
    <col min="265" max="265" width="9.85546875" style="7" customWidth="1"/>
    <col min="266" max="266" width="8.7109375" style="7" customWidth="1"/>
    <col min="267" max="267" width="7.7109375" style="7" customWidth="1"/>
    <col min="268" max="268" width="8.28515625" style="7" customWidth="1"/>
    <col min="269" max="269" width="8" style="7" customWidth="1"/>
    <col min="270" max="512" width="9.140625" style="7"/>
    <col min="513" max="513" width="32.42578125" style="7" customWidth="1"/>
    <col min="514" max="514" width="11" style="7" customWidth="1"/>
    <col min="515" max="515" width="10" style="7" customWidth="1"/>
    <col min="516" max="516" width="7.28515625" style="7" customWidth="1"/>
    <col min="517" max="517" width="7.85546875" style="7" customWidth="1"/>
    <col min="518" max="518" width="7.28515625" style="7" customWidth="1"/>
    <col min="519" max="519" width="8.140625" style="7" customWidth="1"/>
    <col min="520" max="520" width="8.7109375" style="7" customWidth="1"/>
    <col min="521" max="521" width="9.85546875" style="7" customWidth="1"/>
    <col min="522" max="522" width="8.7109375" style="7" customWidth="1"/>
    <col min="523" max="523" width="7.7109375" style="7" customWidth="1"/>
    <col min="524" max="524" width="8.28515625" style="7" customWidth="1"/>
    <col min="525" max="525" width="8" style="7" customWidth="1"/>
    <col min="526" max="768" width="9.140625" style="7"/>
    <col min="769" max="769" width="32.42578125" style="7" customWidth="1"/>
    <col min="770" max="770" width="11" style="7" customWidth="1"/>
    <col min="771" max="771" width="10" style="7" customWidth="1"/>
    <col min="772" max="772" width="7.28515625" style="7" customWidth="1"/>
    <col min="773" max="773" width="7.85546875" style="7" customWidth="1"/>
    <col min="774" max="774" width="7.28515625" style="7" customWidth="1"/>
    <col min="775" max="775" width="8.140625" style="7" customWidth="1"/>
    <col min="776" max="776" width="8.7109375" style="7" customWidth="1"/>
    <col min="777" max="777" width="9.85546875" style="7" customWidth="1"/>
    <col min="778" max="778" width="8.7109375" style="7" customWidth="1"/>
    <col min="779" max="779" width="7.7109375" style="7" customWidth="1"/>
    <col min="780" max="780" width="8.28515625" style="7" customWidth="1"/>
    <col min="781" max="781" width="8" style="7" customWidth="1"/>
    <col min="782" max="1024" width="9.140625" style="7"/>
    <col min="1025" max="1025" width="32.42578125" style="7" customWidth="1"/>
    <col min="1026" max="1026" width="11" style="7" customWidth="1"/>
    <col min="1027" max="1027" width="10" style="7" customWidth="1"/>
    <col min="1028" max="1028" width="7.28515625" style="7" customWidth="1"/>
    <col min="1029" max="1029" width="7.85546875" style="7" customWidth="1"/>
    <col min="1030" max="1030" width="7.28515625" style="7" customWidth="1"/>
    <col min="1031" max="1031" width="8.140625" style="7" customWidth="1"/>
    <col min="1032" max="1032" width="8.7109375" style="7" customWidth="1"/>
    <col min="1033" max="1033" width="9.85546875" style="7" customWidth="1"/>
    <col min="1034" max="1034" width="8.7109375" style="7" customWidth="1"/>
    <col min="1035" max="1035" width="7.7109375" style="7" customWidth="1"/>
    <col min="1036" max="1036" width="8.28515625" style="7" customWidth="1"/>
    <col min="1037" max="1037" width="8" style="7" customWidth="1"/>
    <col min="1038" max="1280" width="9.140625" style="7"/>
    <col min="1281" max="1281" width="32.42578125" style="7" customWidth="1"/>
    <col min="1282" max="1282" width="11" style="7" customWidth="1"/>
    <col min="1283" max="1283" width="10" style="7" customWidth="1"/>
    <col min="1284" max="1284" width="7.28515625" style="7" customWidth="1"/>
    <col min="1285" max="1285" width="7.85546875" style="7" customWidth="1"/>
    <col min="1286" max="1286" width="7.28515625" style="7" customWidth="1"/>
    <col min="1287" max="1287" width="8.140625" style="7" customWidth="1"/>
    <col min="1288" max="1288" width="8.7109375" style="7" customWidth="1"/>
    <col min="1289" max="1289" width="9.85546875" style="7" customWidth="1"/>
    <col min="1290" max="1290" width="8.7109375" style="7" customWidth="1"/>
    <col min="1291" max="1291" width="7.7109375" style="7" customWidth="1"/>
    <col min="1292" max="1292" width="8.28515625" style="7" customWidth="1"/>
    <col min="1293" max="1293" width="8" style="7" customWidth="1"/>
    <col min="1294" max="1536" width="9.140625" style="7"/>
    <col min="1537" max="1537" width="32.42578125" style="7" customWidth="1"/>
    <col min="1538" max="1538" width="11" style="7" customWidth="1"/>
    <col min="1539" max="1539" width="10" style="7" customWidth="1"/>
    <col min="1540" max="1540" width="7.28515625" style="7" customWidth="1"/>
    <col min="1541" max="1541" width="7.85546875" style="7" customWidth="1"/>
    <col min="1542" max="1542" width="7.28515625" style="7" customWidth="1"/>
    <col min="1543" max="1543" width="8.140625" style="7" customWidth="1"/>
    <col min="1544" max="1544" width="8.7109375" style="7" customWidth="1"/>
    <col min="1545" max="1545" width="9.85546875" style="7" customWidth="1"/>
    <col min="1546" max="1546" width="8.7109375" style="7" customWidth="1"/>
    <col min="1547" max="1547" width="7.7109375" style="7" customWidth="1"/>
    <col min="1548" max="1548" width="8.28515625" style="7" customWidth="1"/>
    <col min="1549" max="1549" width="8" style="7" customWidth="1"/>
    <col min="1550" max="1792" width="9.140625" style="7"/>
    <col min="1793" max="1793" width="32.42578125" style="7" customWidth="1"/>
    <col min="1794" max="1794" width="11" style="7" customWidth="1"/>
    <col min="1795" max="1795" width="10" style="7" customWidth="1"/>
    <col min="1796" max="1796" width="7.28515625" style="7" customWidth="1"/>
    <col min="1797" max="1797" width="7.85546875" style="7" customWidth="1"/>
    <col min="1798" max="1798" width="7.28515625" style="7" customWidth="1"/>
    <col min="1799" max="1799" width="8.140625" style="7" customWidth="1"/>
    <col min="1800" max="1800" width="8.7109375" style="7" customWidth="1"/>
    <col min="1801" max="1801" width="9.85546875" style="7" customWidth="1"/>
    <col min="1802" max="1802" width="8.7109375" style="7" customWidth="1"/>
    <col min="1803" max="1803" width="7.7109375" style="7" customWidth="1"/>
    <col min="1804" max="1804" width="8.28515625" style="7" customWidth="1"/>
    <col min="1805" max="1805" width="8" style="7" customWidth="1"/>
    <col min="1806" max="2048" width="9.140625" style="7"/>
    <col min="2049" max="2049" width="32.42578125" style="7" customWidth="1"/>
    <col min="2050" max="2050" width="11" style="7" customWidth="1"/>
    <col min="2051" max="2051" width="10" style="7" customWidth="1"/>
    <col min="2052" max="2052" width="7.28515625" style="7" customWidth="1"/>
    <col min="2053" max="2053" width="7.85546875" style="7" customWidth="1"/>
    <col min="2054" max="2054" width="7.28515625" style="7" customWidth="1"/>
    <col min="2055" max="2055" width="8.140625" style="7" customWidth="1"/>
    <col min="2056" max="2056" width="8.7109375" style="7" customWidth="1"/>
    <col min="2057" max="2057" width="9.85546875" style="7" customWidth="1"/>
    <col min="2058" max="2058" width="8.7109375" style="7" customWidth="1"/>
    <col min="2059" max="2059" width="7.7109375" style="7" customWidth="1"/>
    <col min="2060" max="2060" width="8.28515625" style="7" customWidth="1"/>
    <col min="2061" max="2061" width="8" style="7" customWidth="1"/>
    <col min="2062" max="2304" width="9.140625" style="7"/>
    <col min="2305" max="2305" width="32.42578125" style="7" customWidth="1"/>
    <col min="2306" max="2306" width="11" style="7" customWidth="1"/>
    <col min="2307" max="2307" width="10" style="7" customWidth="1"/>
    <col min="2308" max="2308" width="7.28515625" style="7" customWidth="1"/>
    <col min="2309" max="2309" width="7.85546875" style="7" customWidth="1"/>
    <col min="2310" max="2310" width="7.28515625" style="7" customWidth="1"/>
    <col min="2311" max="2311" width="8.140625" style="7" customWidth="1"/>
    <col min="2312" max="2312" width="8.7109375" style="7" customWidth="1"/>
    <col min="2313" max="2313" width="9.85546875" style="7" customWidth="1"/>
    <col min="2314" max="2314" width="8.7109375" style="7" customWidth="1"/>
    <col min="2315" max="2315" width="7.7109375" style="7" customWidth="1"/>
    <col min="2316" max="2316" width="8.28515625" style="7" customWidth="1"/>
    <col min="2317" max="2317" width="8" style="7" customWidth="1"/>
    <col min="2318" max="2560" width="9.140625" style="7"/>
    <col min="2561" max="2561" width="32.42578125" style="7" customWidth="1"/>
    <col min="2562" max="2562" width="11" style="7" customWidth="1"/>
    <col min="2563" max="2563" width="10" style="7" customWidth="1"/>
    <col min="2564" max="2564" width="7.28515625" style="7" customWidth="1"/>
    <col min="2565" max="2565" width="7.85546875" style="7" customWidth="1"/>
    <col min="2566" max="2566" width="7.28515625" style="7" customWidth="1"/>
    <col min="2567" max="2567" width="8.140625" style="7" customWidth="1"/>
    <col min="2568" max="2568" width="8.7109375" style="7" customWidth="1"/>
    <col min="2569" max="2569" width="9.85546875" style="7" customWidth="1"/>
    <col min="2570" max="2570" width="8.7109375" style="7" customWidth="1"/>
    <col min="2571" max="2571" width="7.7109375" style="7" customWidth="1"/>
    <col min="2572" max="2572" width="8.28515625" style="7" customWidth="1"/>
    <col min="2573" max="2573" width="8" style="7" customWidth="1"/>
    <col min="2574" max="2816" width="9.140625" style="7"/>
    <col min="2817" max="2817" width="32.42578125" style="7" customWidth="1"/>
    <col min="2818" max="2818" width="11" style="7" customWidth="1"/>
    <col min="2819" max="2819" width="10" style="7" customWidth="1"/>
    <col min="2820" max="2820" width="7.28515625" style="7" customWidth="1"/>
    <col min="2821" max="2821" width="7.85546875" style="7" customWidth="1"/>
    <col min="2822" max="2822" width="7.28515625" style="7" customWidth="1"/>
    <col min="2823" max="2823" width="8.140625" style="7" customWidth="1"/>
    <col min="2824" max="2824" width="8.7109375" style="7" customWidth="1"/>
    <col min="2825" max="2825" width="9.85546875" style="7" customWidth="1"/>
    <col min="2826" max="2826" width="8.7109375" style="7" customWidth="1"/>
    <col min="2827" max="2827" width="7.7109375" style="7" customWidth="1"/>
    <col min="2828" max="2828" width="8.28515625" style="7" customWidth="1"/>
    <col min="2829" max="2829" width="8" style="7" customWidth="1"/>
    <col min="2830" max="3072" width="9.140625" style="7"/>
    <col min="3073" max="3073" width="32.42578125" style="7" customWidth="1"/>
    <col min="3074" max="3074" width="11" style="7" customWidth="1"/>
    <col min="3075" max="3075" width="10" style="7" customWidth="1"/>
    <col min="3076" max="3076" width="7.28515625" style="7" customWidth="1"/>
    <col min="3077" max="3077" width="7.85546875" style="7" customWidth="1"/>
    <col min="3078" max="3078" width="7.28515625" style="7" customWidth="1"/>
    <col min="3079" max="3079" width="8.140625" style="7" customWidth="1"/>
    <col min="3080" max="3080" width="8.7109375" style="7" customWidth="1"/>
    <col min="3081" max="3081" width="9.85546875" style="7" customWidth="1"/>
    <col min="3082" max="3082" width="8.7109375" style="7" customWidth="1"/>
    <col min="3083" max="3083" width="7.7109375" style="7" customWidth="1"/>
    <col min="3084" max="3084" width="8.28515625" style="7" customWidth="1"/>
    <col min="3085" max="3085" width="8" style="7" customWidth="1"/>
    <col min="3086" max="3328" width="9.140625" style="7"/>
    <col min="3329" max="3329" width="32.42578125" style="7" customWidth="1"/>
    <col min="3330" max="3330" width="11" style="7" customWidth="1"/>
    <col min="3331" max="3331" width="10" style="7" customWidth="1"/>
    <col min="3332" max="3332" width="7.28515625" style="7" customWidth="1"/>
    <col min="3333" max="3333" width="7.85546875" style="7" customWidth="1"/>
    <col min="3334" max="3334" width="7.28515625" style="7" customWidth="1"/>
    <col min="3335" max="3335" width="8.140625" style="7" customWidth="1"/>
    <col min="3336" max="3336" width="8.7109375" style="7" customWidth="1"/>
    <col min="3337" max="3337" width="9.85546875" style="7" customWidth="1"/>
    <col min="3338" max="3338" width="8.7109375" style="7" customWidth="1"/>
    <col min="3339" max="3339" width="7.7109375" style="7" customWidth="1"/>
    <col min="3340" max="3340" width="8.28515625" style="7" customWidth="1"/>
    <col min="3341" max="3341" width="8" style="7" customWidth="1"/>
    <col min="3342" max="3584" width="9.140625" style="7"/>
    <col min="3585" max="3585" width="32.42578125" style="7" customWidth="1"/>
    <col min="3586" max="3586" width="11" style="7" customWidth="1"/>
    <col min="3587" max="3587" width="10" style="7" customWidth="1"/>
    <col min="3588" max="3588" width="7.28515625" style="7" customWidth="1"/>
    <col min="3589" max="3589" width="7.85546875" style="7" customWidth="1"/>
    <col min="3590" max="3590" width="7.28515625" style="7" customWidth="1"/>
    <col min="3591" max="3591" width="8.140625" style="7" customWidth="1"/>
    <col min="3592" max="3592" width="8.7109375" style="7" customWidth="1"/>
    <col min="3593" max="3593" width="9.85546875" style="7" customWidth="1"/>
    <col min="3594" max="3594" width="8.7109375" style="7" customWidth="1"/>
    <col min="3595" max="3595" width="7.7109375" style="7" customWidth="1"/>
    <col min="3596" max="3596" width="8.28515625" style="7" customWidth="1"/>
    <col min="3597" max="3597" width="8" style="7" customWidth="1"/>
    <col min="3598" max="3840" width="9.140625" style="7"/>
    <col min="3841" max="3841" width="32.42578125" style="7" customWidth="1"/>
    <col min="3842" max="3842" width="11" style="7" customWidth="1"/>
    <col min="3843" max="3843" width="10" style="7" customWidth="1"/>
    <col min="3844" max="3844" width="7.28515625" style="7" customWidth="1"/>
    <col min="3845" max="3845" width="7.85546875" style="7" customWidth="1"/>
    <col min="3846" max="3846" width="7.28515625" style="7" customWidth="1"/>
    <col min="3847" max="3847" width="8.140625" style="7" customWidth="1"/>
    <col min="3848" max="3848" width="8.7109375" style="7" customWidth="1"/>
    <col min="3849" max="3849" width="9.85546875" style="7" customWidth="1"/>
    <col min="3850" max="3850" width="8.7109375" style="7" customWidth="1"/>
    <col min="3851" max="3851" width="7.7109375" style="7" customWidth="1"/>
    <col min="3852" max="3852" width="8.28515625" style="7" customWidth="1"/>
    <col min="3853" max="3853" width="8" style="7" customWidth="1"/>
    <col min="3854" max="4096" width="9.140625" style="7"/>
    <col min="4097" max="4097" width="32.42578125" style="7" customWidth="1"/>
    <col min="4098" max="4098" width="11" style="7" customWidth="1"/>
    <col min="4099" max="4099" width="10" style="7" customWidth="1"/>
    <col min="4100" max="4100" width="7.28515625" style="7" customWidth="1"/>
    <col min="4101" max="4101" width="7.85546875" style="7" customWidth="1"/>
    <col min="4102" max="4102" width="7.28515625" style="7" customWidth="1"/>
    <col min="4103" max="4103" width="8.140625" style="7" customWidth="1"/>
    <col min="4104" max="4104" width="8.7109375" style="7" customWidth="1"/>
    <col min="4105" max="4105" width="9.85546875" style="7" customWidth="1"/>
    <col min="4106" max="4106" width="8.7109375" style="7" customWidth="1"/>
    <col min="4107" max="4107" width="7.7109375" style="7" customWidth="1"/>
    <col min="4108" max="4108" width="8.28515625" style="7" customWidth="1"/>
    <col min="4109" max="4109" width="8" style="7" customWidth="1"/>
    <col min="4110" max="4352" width="9.140625" style="7"/>
    <col min="4353" max="4353" width="32.42578125" style="7" customWidth="1"/>
    <col min="4354" max="4354" width="11" style="7" customWidth="1"/>
    <col min="4355" max="4355" width="10" style="7" customWidth="1"/>
    <col min="4356" max="4356" width="7.28515625" style="7" customWidth="1"/>
    <col min="4357" max="4357" width="7.85546875" style="7" customWidth="1"/>
    <col min="4358" max="4358" width="7.28515625" style="7" customWidth="1"/>
    <col min="4359" max="4359" width="8.140625" style="7" customWidth="1"/>
    <col min="4360" max="4360" width="8.7109375" style="7" customWidth="1"/>
    <col min="4361" max="4361" width="9.85546875" style="7" customWidth="1"/>
    <col min="4362" max="4362" width="8.7109375" style="7" customWidth="1"/>
    <col min="4363" max="4363" width="7.7109375" style="7" customWidth="1"/>
    <col min="4364" max="4364" width="8.28515625" style="7" customWidth="1"/>
    <col min="4365" max="4365" width="8" style="7" customWidth="1"/>
    <col min="4366" max="4608" width="9.140625" style="7"/>
    <col min="4609" max="4609" width="32.42578125" style="7" customWidth="1"/>
    <col min="4610" max="4610" width="11" style="7" customWidth="1"/>
    <col min="4611" max="4611" width="10" style="7" customWidth="1"/>
    <col min="4612" max="4612" width="7.28515625" style="7" customWidth="1"/>
    <col min="4613" max="4613" width="7.85546875" style="7" customWidth="1"/>
    <col min="4614" max="4614" width="7.28515625" style="7" customWidth="1"/>
    <col min="4615" max="4615" width="8.140625" style="7" customWidth="1"/>
    <col min="4616" max="4616" width="8.7109375" style="7" customWidth="1"/>
    <col min="4617" max="4617" width="9.85546875" style="7" customWidth="1"/>
    <col min="4618" max="4618" width="8.7109375" style="7" customWidth="1"/>
    <col min="4619" max="4619" width="7.7109375" style="7" customWidth="1"/>
    <col min="4620" max="4620" width="8.28515625" style="7" customWidth="1"/>
    <col min="4621" max="4621" width="8" style="7" customWidth="1"/>
    <col min="4622" max="4864" width="9.140625" style="7"/>
    <col min="4865" max="4865" width="32.42578125" style="7" customWidth="1"/>
    <col min="4866" max="4866" width="11" style="7" customWidth="1"/>
    <col min="4867" max="4867" width="10" style="7" customWidth="1"/>
    <col min="4868" max="4868" width="7.28515625" style="7" customWidth="1"/>
    <col min="4869" max="4869" width="7.85546875" style="7" customWidth="1"/>
    <col min="4870" max="4870" width="7.28515625" style="7" customWidth="1"/>
    <col min="4871" max="4871" width="8.140625" style="7" customWidth="1"/>
    <col min="4872" max="4872" width="8.7109375" style="7" customWidth="1"/>
    <col min="4873" max="4873" width="9.85546875" style="7" customWidth="1"/>
    <col min="4874" max="4874" width="8.7109375" style="7" customWidth="1"/>
    <col min="4875" max="4875" width="7.7109375" style="7" customWidth="1"/>
    <col min="4876" max="4876" width="8.28515625" style="7" customWidth="1"/>
    <col min="4877" max="4877" width="8" style="7" customWidth="1"/>
    <col min="4878" max="5120" width="9.140625" style="7"/>
    <col min="5121" max="5121" width="32.42578125" style="7" customWidth="1"/>
    <col min="5122" max="5122" width="11" style="7" customWidth="1"/>
    <col min="5123" max="5123" width="10" style="7" customWidth="1"/>
    <col min="5124" max="5124" width="7.28515625" style="7" customWidth="1"/>
    <col min="5125" max="5125" width="7.85546875" style="7" customWidth="1"/>
    <col min="5126" max="5126" width="7.28515625" style="7" customWidth="1"/>
    <col min="5127" max="5127" width="8.140625" style="7" customWidth="1"/>
    <col min="5128" max="5128" width="8.7109375" style="7" customWidth="1"/>
    <col min="5129" max="5129" width="9.85546875" style="7" customWidth="1"/>
    <col min="5130" max="5130" width="8.7109375" style="7" customWidth="1"/>
    <col min="5131" max="5131" width="7.7109375" style="7" customWidth="1"/>
    <col min="5132" max="5132" width="8.28515625" style="7" customWidth="1"/>
    <col min="5133" max="5133" width="8" style="7" customWidth="1"/>
    <col min="5134" max="5376" width="9.140625" style="7"/>
    <col min="5377" max="5377" width="32.42578125" style="7" customWidth="1"/>
    <col min="5378" max="5378" width="11" style="7" customWidth="1"/>
    <col min="5379" max="5379" width="10" style="7" customWidth="1"/>
    <col min="5380" max="5380" width="7.28515625" style="7" customWidth="1"/>
    <col min="5381" max="5381" width="7.85546875" style="7" customWidth="1"/>
    <col min="5382" max="5382" width="7.28515625" style="7" customWidth="1"/>
    <col min="5383" max="5383" width="8.140625" style="7" customWidth="1"/>
    <col min="5384" max="5384" width="8.7109375" style="7" customWidth="1"/>
    <col min="5385" max="5385" width="9.85546875" style="7" customWidth="1"/>
    <col min="5386" max="5386" width="8.7109375" style="7" customWidth="1"/>
    <col min="5387" max="5387" width="7.7109375" style="7" customWidth="1"/>
    <col min="5388" max="5388" width="8.28515625" style="7" customWidth="1"/>
    <col min="5389" max="5389" width="8" style="7" customWidth="1"/>
    <col min="5390" max="5632" width="9.140625" style="7"/>
    <col min="5633" max="5633" width="32.42578125" style="7" customWidth="1"/>
    <col min="5634" max="5634" width="11" style="7" customWidth="1"/>
    <col min="5635" max="5635" width="10" style="7" customWidth="1"/>
    <col min="5636" max="5636" width="7.28515625" style="7" customWidth="1"/>
    <col min="5637" max="5637" width="7.85546875" style="7" customWidth="1"/>
    <col min="5638" max="5638" width="7.28515625" style="7" customWidth="1"/>
    <col min="5639" max="5639" width="8.140625" style="7" customWidth="1"/>
    <col min="5640" max="5640" width="8.7109375" style="7" customWidth="1"/>
    <col min="5641" max="5641" width="9.85546875" style="7" customWidth="1"/>
    <col min="5642" max="5642" width="8.7109375" style="7" customWidth="1"/>
    <col min="5643" max="5643" width="7.7109375" style="7" customWidth="1"/>
    <col min="5644" max="5644" width="8.28515625" style="7" customWidth="1"/>
    <col min="5645" max="5645" width="8" style="7" customWidth="1"/>
    <col min="5646" max="5888" width="9.140625" style="7"/>
    <col min="5889" max="5889" width="32.42578125" style="7" customWidth="1"/>
    <col min="5890" max="5890" width="11" style="7" customWidth="1"/>
    <col min="5891" max="5891" width="10" style="7" customWidth="1"/>
    <col min="5892" max="5892" width="7.28515625" style="7" customWidth="1"/>
    <col min="5893" max="5893" width="7.85546875" style="7" customWidth="1"/>
    <col min="5894" max="5894" width="7.28515625" style="7" customWidth="1"/>
    <col min="5895" max="5895" width="8.140625" style="7" customWidth="1"/>
    <col min="5896" max="5896" width="8.7109375" style="7" customWidth="1"/>
    <col min="5897" max="5897" width="9.85546875" style="7" customWidth="1"/>
    <col min="5898" max="5898" width="8.7109375" style="7" customWidth="1"/>
    <col min="5899" max="5899" width="7.7109375" style="7" customWidth="1"/>
    <col min="5900" max="5900" width="8.28515625" style="7" customWidth="1"/>
    <col min="5901" max="5901" width="8" style="7" customWidth="1"/>
    <col min="5902" max="6144" width="9.140625" style="7"/>
    <col min="6145" max="6145" width="32.42578125" style="7" customWidth="1"/>
    <col min="6146" max="6146" width="11" style="7" customWidth="1"/>
    <col min="6147" max="6147" width="10" style="7" customWidth="1"/>
    <col min="6148" max="6148" width="7.28515625" style="7" customWidth="1"/>
    <col min="6149" max="6149" width="7.85546875" style="7" customWidth="1"/>
    <col min="6150" max="6150" width="7.28515625" style="7" customWidth="1"/>
    <col min="6151" max="6151" width="8.140625" style="7" customWidth="1"/>
    <col min="6152" max="6152" width="8.7109375" style="7" customWidth="1"/>
    <col min="6153" max="6153" width="9.85546875" style="7" customWidth="1"/>
    <col min="6154" max="6154" width="8.7109375" style="7" customWidth="1"/>
    <col min="6155" max="6155" width="7.7109375" style="7" customWidth="1"/>
    <col min="6156" max="6156" width="8.28515625" style="7" customWidth="1"/>
    <col min="6157" max="6157" width="8" style="7" customWidth="1"/>
    <col min="6158" max="6400" width="9.140625" style="7"/>
    <col min="6401" max="6401" width="32.42578125" style="7" customWidth="1"/>
    <col min="6402" max="6402" width="11" style="7" customWidth="1"/>
    <col min="6403" max="6403" width="10" style="7" customWidth="1"/>
    <col min="6404" max="6404" width="7.28515625" style="7" customWidth="1"/>
    <col min="6405" max="6405" width="7.85546875" style="7" customWidth="1"/>
    <col min="6406" max="6406" width="7.28515625" style="7" customWidth="1"/>
    <col min="6407" max="6407" width="8.140625" style="7" customWidth="1"/>
    <col min="6408" max="6408" width="8.7109375" style="7" customWidth="1"/>
    <col min="6409" max="6409" width="9.85546875" style="7" customWidth="1"/>
    <col min="6410" max="6410" width="8.7109375" style="7" customWidth="1"/>
    <col min="6411" max="6411" width="7.7109375" style="7" customWidth="1"/>
    <col min="6412" max="6412" width="8.28515625" style="7" customWidth="1"/>
    <col min="6413" max="6413" width="8" style="7" customWidth="1"/>
    <col min="6414" max="6656" width="9.140625" style="7"/>
    <col min="6657" max="6657" width="32.42578125" style="7" customWidth="1"/>
    <col min="6658" max="6658" width="11" style="7" customWidth="1"/>
    <col min="6659" max="6659" width="10" style="7" customWidth="1"/>
    <col min="6660" max="6660" width="7.28515625" style="7" customWidth="1"/>
    <col min="6661" max="6661" width="7.85546875" style="7" customWidth="1"/>
    <col min="6662" max="6662" width="7.28515625" style="7" customWidth="1"/>
    <col min="6663" max="6663" width="8.140625" style="7" customWidth="1"/>
    <col min="6664" max="6664" width="8.7109375" style="7" customWidth="1"/>
    <col min="6665" max="6665" width="9.85546875" style="7" customWidth="1"/>
    <col min="6666" max="6666" width="8.7109375" style="7" customWidth="1"/>
    <col min="6667" max="6667" width="7.7109375" style="7" customWidth="1"/>
    <col min="6668" max="6668" width="8.28515625" style="7" customWidth="1"/>
    <col min="6669" max="6669" width="8" style="7" customWidth="1"/>
    <col min="6670" max="6912" width="9.140625" style="7"/>
    <col min="6913" max="6913" width="32.42578125" style="7" customWidth="1"/>
    <col min="6914" max="6914" width="11" style="7" customWidth="1"/>
    <col min="6915" max="6915" width="10" style="7" customWidth="1"/>
    <col min="6916" max="6916" width="7.28515625" style="7" customWidth="1"/>
    <col min="6917" max="6917" width="7.85546875" style="7" customWidth="1"/>
    <col min="6918" max="6918" width="7.28515625" style="7" customWidth="1"/>
    <col min="6919" max="6919" width="8.140625" style="7" customWidth="1"/>
    <col min="6920" max="6920" width="8.7109375" style="7" customWidth="1"/>
    <col min="6921" max="6921" width="9.85546875" style="7" customWidth="1"/>
    <col min="6922" max="6922" width="8.7109375" style="7" customWidth="1"/>
    <col min="6923" max="6923" width="7.7109375" style="7" customWidth="1"/>
    <col min="6924" max="6924" width="8.28515625" style="7" customWidth="1"/>
    <col min="6925" max="6925" width="8" style="7" customWidth="1"/>
    <col min="6926" max="7168" width="9.140625" style="7"/>
    <col min="7169" max="7169" width="32.42578125" style="7" customWidth="1"/>
    <col min="7170" max="7170" width="11" style="7" customWidth="1"/>
    <col min="7171" max="7171" width="10" style="7" customWidth="1"/>
    <col min="7172" max="7172" width="7.28515625" style="7" customWidth="1"/>
    <col min="7173" max="7173" width="7.85546875" style="7" customWidth="1"/>
    <col min="7174" max="7174" width="7.28515625" style="7" customWidth="1"/>
    <col min="7175" max="7175" width="8.140625" style="7" customWidth="1"/>
    <col min="7176" max="7176" width="8.7109375" style="7" customWidth="1"/>
    <col min="7177" max="7177" width="9.85546875" style="7" customWidth="1"/>
    <col min="7178" max="7178" width="8.7109375" style="7" customWidth="1"/>
    <col min="7179" max="7179" width="7.7109375" style="7" customWidth="1"/>
    <col min="7180" max="7180" width="8.28515625" style="7" customWidth="1"/>
    <col min="7181" max="7181" width="8" style="7" customWidth="1"/>
    <col min="7182" max="7424" width="9.140625" style="7"/>
    <col min="7425" max="7425" width="32.42578125" style="7" customWidth="1"/>
    <col min="7426" max="7426" width="11" style="7" customWidth="1"/>
    <col min="7427" max="7427" width="10" style="7" customWidth="1"/>
    <col min="7428" max="7428" width="7.28515625" style="7" customWidth="1"/>
    <col min="7429" max="7429" width="7.85546875" style="7" customWidth="1"/>
    <col min="7430" max="7430" width="7.28515625" style="7" customWidth="1"/>
    <col min="7431" max="7431" width="8.140625" style="7" customWidth="1"/>
    <col min="7432" max="7432" width="8.7109375" style="7" customWidth="1"/>
    <col min="7433" max="7433" width="9.85546875" style="7" customWidth="1"/>
    <col min="7434" max="7434" width="8.7109375" style="7" customWidth="1"/>
    <col min="7435" max="7435" width="7.7109375" style="7" customWidth="1"/>
    <col min="7436" max="7436" width="8.28515625" style="7" customWidth="1"/>
    <col min="7437" max="7437" width="8" style="7" customWidth="1"/>
    <col min="7438" max="7680" width="9.140625" style="7"/>
    <col min="7681" max="7681" width="32.42578125" style="7" customWidth="1"/>
    <col min="7682" max="7682" width="11" style="7" customWidth="1"/>
    <col min="7683" max="7683" width="10" style="7" customWidth="1"/>
    <col min="7684" max="7684" width="7.28515625" style="7" customWidth="1"/>
    <col min="7685" max="7685" width="7.85546875" style="7" customWidth="1"/>
    <col min="7686" max="7686" width="7.28515625" style="7" customWidth="1"/>
    <col min="7687" max="7687" width="8.140625" style="7" customWidth="1"/>
    <col min="7688" max="7688" width="8.7109375" style="7" customWidth="1"/>
    <col min="7689" max="7689" width="9.85546875" style="7" customWidth="1"/>
    <col min="7690" max="7690" width="8.7109375" style="7" customWidth="1"/>
    <col min="7691" max="7691" width="7.7109375" style="7" customWidth="1"/>
    <col min="7692" max="7692" width="8.28515625" style="7" customWidth="1"/>
    <col min="7693" max="7693" width="8" style="7" customWidth="1"/>
    <col min="7694" max="7936" width="9.140625" style="7"/>
    <col min="7937" max="7937" width="32.42578125" style="7" customWidth="1"/>
    <col min="7938" max="7938" width="11" style="7" customWidth="1"/>
    <col min="7939" max="7939" width="10" style="7" customWidth="1"/>
    <col min="7940" max="7940" width="7.28515625" style="7" customWidth="1"/>
    <col min="7941" max="7941" width="7.85546875" style="7" customWidth="1"/>
    <col min="7942" max="7942" width="7.28515625" style="7" customWidth="1"/>
    <col min="7943" max="7943" width="8.140625" style="7" customWidth="1"/>
    <col min="7944" max="7944" width="8.7109375" style="7" customWidth="1"/>
    <col min="7945" max="7945" width="9.85546875" style="7" customWidth="1"/>
    <col min="7946" max="7946" width="8.7109375" style="7" customWidth="1"/>
    <col min="7947" max="7947" width="7.7109375" style="7" customWidth="1"/>
    <col min="7948" max="7948" width="8.28515625" style="7" customWidth="1"/>
    <col min="7949" max="7949" width="8" style="7" customWidth="1"/>
    <col min="7950" max="8192" width="9.140625" style="7"/>
    <col min="8193" max="8193" width="32.42578125" style="7" customWidth="1"/>
    <col min="8194" max="8194" width="11" style="7" customWidth="1"/>
    <col min="8195" max="8195" width="10" style="7" customWidth="1"/>
    <col min="8196" max="8196" width="7.28515625" style="7" customWidth="1"/>
    <col min="8197" max="8197" width="7.85546875" style="7" customWidth="1"/>
    <col min="8198" max="8198" width="7.28515625" style="7" customWidth="1"/>
    <col min="8199" max="8199" width="8.140625" style="7" customWidth="1"/>
    <col min="8200" max="8200" width="8.7109375" style="7" customWidth="1"/>
    <col min="8201" max="8201" width="9.85546875" style="7" customWidth="1"/>
    <col min="8202" max="8202" width="8.7109375" style="7" customWidth="1"/>
    <col min="8203" max="8203" width="7.7109375" style="7" customWidth="1"/>
    <col min="8204" max="8204" width="8.28515625" style="7" customWidth="1"/>
    <col min="8205" max="8205" width="8" style="7" customWidth="1"/>
    <col min="8206" max="8448" width="9.140625" style="7"/>
    <col min="8449" max="8449" width="32.42578125" style="7" customWidth="1"/>
    <col min="8450" max="8450" width="11" style="7" customWidth="1"/>
    <col min="8451" max="8451" width="10" style="7" customWidth="1"/>
    <col min="8452" max="8452" width="7.28515625" style="7" customWidth="1"/>
    <col min="8453" max="8453" width="7.85546875" style="7" customWidth="1"/>
    <col min="8454" max="8454" width="7.28515625" style="7" customWidth="1"/>
    <col min="8455" max="8455" width="8.140625" style="7" customWidth="1"/>
    <col min="8456" max="8456" width="8.7109375" style="7" customWidth="1"/>
    <col min="8457" max="8457" width="9.85546875" style="7" customWidth="1"/>
    <col min="8458" max="8458" width="8.7109375" style="7" customWidth="1"/>
    <col min="8459" max="8459" width="7.7109375" style="7" customWidth="1"/>
    <col min="8460" max="8460" width="8.28515625" style="7" customWidth="1"/>
    <col min="8461" max="8461" width="8" style="7" customWidth="1"/>
    <col min="8462" max="8704" width="9.140625" style="7"/>
    <col min="8705" max="8705" width="32.42578125" style="7" customWidth="1"/>
    <col min="8706" max="8706" width="11" style="7" customWidth="1"/>
    <col min="8707" max="8707" width="10" style="7" customWidth="1"/>
    <col min="8708" max="8708" width="7.28515625" style="7" customWidth="1"/>
    <col min="8709" max="8709" width="7.85546875" style="7" customWidth="1"/>
    <col min="8710" max="8710" width="7.28515625" style="7" customWidth="1"/>
    <col min="8711" max="8711" width="8.140625" style="7" customWidth="1"/>
    <col min="8712" max="8712" width="8.7109375" style="7" customWidth="1"/>
    <col min="8713" max="8713" width="9.85546875" style="7" customWidth="1"/>
    <col min="8714" max="8714" width="8.7109375" style="7" customWidth="1"/>
    <col min="8715" max="8715" width="7.7109375" style="7" customWidth="1"/>
    <col min="8716" max="8716" width="8.28515625" style="7" customWidth="1"/>
    <col min="8717" max="8717" width="8" style="7" customWidth="1"/>
    <col min="8718" max="8960" width="9.140625" style="7"/>
    <col min="8961" max="8961" width="32.42578125" style="7" customWidth="1"/>
    <col min="8962" max="8962" width="11" style="7" customWidth="1"/>
    <col min="8963" max="8963" width="10" style="7" customWidth="1"/>
    <col min="8964" max="8964" width="7.28515625" style="7" customWidth="1"/>
    <col min="8965" max="8965" width="7.85546875" style="7" customWidth="1"/>
    <col min="8966" max="8966" width="7.28515625" style="7" customWidth="1"/>
    <col min="8967" max="8967" width="8.140625" style="7" customWidth="1"/>
    <col min="8968" max="8968" width="8.7109375" style="7" customWidth="1"/>
    <col min="8969" max="8969" width="9.85546875" style="7" customWidth="1"/>
    <col min="8970" max="8970" width="8.7109375" style="7" customWidth="1"/>
    <col min="8971" max="8971" width="7.7109375" style="7" customWidth="1"/>
    <col min="8972" max="8972" width="8.28515625" style="7" customWidth="1"/>
    <col min="8973" max="8973" width="8" style="7" customWidth="1"/>
    <col min="8974" max="9216" width="9.140625" style="7"/>
    <col min="9217" max="9217" width="32.42578125" style="7" customWidth="1"/>
    <col min="9218" max="9218" width="11" style="7" customWidth="1"/>
    <col min="9219" max="9219" width="10" style="7" customWidth="1"/>
    <col min="9220" max="9220" width="7.28515625" style="7" customWidth="1"/>
    <col min="9221" max="9221" width="7.85546875" style="7" customWidth="1"/>
    <col min="9222" max="9222" width="7.28515625" style="7" customWidth="1"/>
    <col min="9223" max="9223" width="8.140625" style="7" customWidth="1"/>
    <col min="9224" max="9224" width="8.7109375" style="7" customWidth="1"/>
    <col min="9225" max="9225" width="9.85546875" style="7" customWidth="1"/>
    <col min="9226" max="9226" width="8.7109375" style="7" customWidth="1"/>
    <col min="9227" max="9227" width="7.7109375" style="7" customWidth="1"/>
    <col min="9228" max="9228" width="8.28515625" style="7" customWidth="1"/>
    <col min="9229" max="9229" width="8" style="7" customWidth="1"/>
    <col min="9230" max="9472" width="9.140625" style="7"/>
    <col min="9473" max="9473" width="32.42578125" style="7" customWidth="1"/>
    <col min="9474" max="9474" width="11" style="7" customWidth="1"/>
    <col min="9475" max="9475" width="10" style="7" customWidth="1"/>
    <col min="9476" max="9476" width="7.28515625" style="7" customWidth="1"/>
    <col min="9477" max="9477" width="7.85546875" style="7" customWidth="1"/>
    <col min="9478" max="9478" width="7.28515625" style="7" customWidth="1"/>
    <col min="9479" max="9479" width="8.140625" style="7" customWidth="1"/>
    <col min="9480" max="9480" width="8.7109375" style="7" customWidth="1"/>
    <col min="9481" max="9481" width="9.85546875" style="7" customWidth="1"/>
    <col min="9482" max="9482" width="8.7109375" style="7" customWidth="1"/>
    <col min="9483" max="9483" width="7.7109375" style="7" customWidth="1"/>
    <col min="9484" max="9484" width="8.28515625" style="7" customWidth="1"/>
    <col min="9485" max="9485" width="8" style="7" customWidth="1"/>
    <col min="9486" max="9728" width="9.140625" style="7"/>
    <col min="9729" max="9729" width="32.42578125" style="7" customWidth="1"/>
    <col min="9730" max="9730" width="11" style="7" customWidth="1"/>
    <col min="9731" max="9731" width="10" style="7" customWidth="1"/>
    <col min="9732" max="9732" width="7.28515625" style="7" customWidth="1"/>
    <col min="9733" max="9733" width="7.85546875" style="7" customWidth="1"/>
    <col min="9734" max="9734" width="7.28515625" style="7" customWidth="1"/>
    <col min="9735" max="9735" width="8.140625" style="7" customWidth="1"/>
    <col min="9736" max="9736" width="8.7109375" style="7" customWidth="1"/>
    <col min="9737" max="9737" width="9.85546875" style="7" customWidth="1"/>
    <col min="9738" max="9738" width="8.7109375" style="7" customWidth="1"/>
    <col min="9739" max="9739" width="7.7109375" style="7" customWidth="1"/>
    <col min="9740" max="9740" width="8.28515625" style="7" customWidth="1"/>
    <col min="9741" max="9741" width="8" style="7" customWidth="1"/>
    <col min="9742" max="9984" width="9.140625" style="7"/>
    <col min="9985" max="9985" width="32.42578125" style="7" customWidth="1"/>
    <col min="9986" max="9986" width="11" style="7" customWidth="1"/>
    <col min="9987" max="9987" width="10" style="7" customWidth="1"/>
    <col min="9988" max="9988" width="7.28515625" style="7" customWidth="1"/>
    <col min="9989" max="9989" width="7.85546875" style="7" customWidth="1"/>
    <col min="9990" max="9990" width="7.28515625" style="7" customWidth="1"/>
    <col min="9991" max="9991" width="8.140625" style="7" customWidth="1"/>
    <col min="9992" max="9992" width="8.7109375" style="7" customWidth="1"/>
    <col min="9993" max="9993" width="9.85546875" style="7" customWidth="1"/>
    <col min="9994" max="9994" width="8.7109375" style="7" customWidth="1"/>
    <col min="9995" max="9995" width="7.7109375" style="7" customWidth="1"/>
    <col min="9996" max="9996" width="8.28515625" style="7" customWidth="1"/>
    <col min="9997" max="9997" width="8" style="7" customWidth="1"/>
    <col min="9998" max="10240" width="9.140625" style="7"/>
    <col min="10241" max="10241" width="32.42578125" style="7" customWidth="1"/>
    <col min="10242" max="10242" width="11" style="7" customWidth="1"/>
    <col min="10243" max="10243" width="10" style="7" customWidth="1"/>
    <col min="10244" max="10244" width="7.28515625" style="7" customWidth="1"/>
    <col min="10245" max="10245" width="7.85546875" style="7" customWidth="1"/>
    <col min="10246" max="10246" width="7.28515625" style="7" customWidth="1"/>
    <col min="10247" max="10247" width="8.140625" style="7" customWidth="1"/>
    <col min="10248" max="10248" width="8.7109375" style="7" customWidth="1"/>
    <col min="10249" max="10249" width="9.85546875" style="7" customWidth="1"/>
    <col min="10250" max="10250" width="8.7109375" style="7" customWidth="1"/>
    <col min="10251" max="10251" width="7.7109375" style="7" customWidth="1"/>
    <col min="10252" max="10252" width="8.28515625" style="7" customWidth="1"/>
    <col min="10253" max="10253" width="8" style="7" customWidth="1"/>
    <col min="10254" max="10496" width="9.140625" style="7"/>
    <col min="10497" max="10497" width="32.42578125" style="7" customWidth="1"/>
    <col min="10498" max="10498" width="11" style="7" customWidth="1"/>
    <col min="10499" max="10499" width="10" style="7" customWidth="1"/>
    <col min="10500" max="10500" width="7.28515625" style="7" customWidth="1"/>
    <col min="10501" max="10501" width="7.85546875" style="7" customWidth="1"/>
    <col min="10502" max="10502" width="7.28515625" style="7" customWidth="1"/>
    <col min="10503" max="10503" width="8.140625" style="7" customWidth="1"/>
    <col min="10504" max="10504" width="8.7109375" style="7" customWidth="1"/>
    <col min="10505" max="10505" width="9.85546875" style="7" customWidth="1"/>
    <col min="10506" max="10506" width="8.7109375" style="7" customWidth="1"/>
    <col min="10507" max="10507" width="7.7109375" style="7" customWidth="1"/>
    <col min="10508" max="10508" width="8.28515625" style="7" customWidth="1"/>
    <col min="10509" max="10509" width="8" style="7" customWidth="1"/>
    <col min="10510" max="10752" width="9.140625" style="7"/>
    <col min="10753" max="10753" width="32.42578125" style="7" customWidth="1"/>
    <col min="10754" max="10754" width="11" style="7" customWidth="1"/>
    <col min="10755" max="10755" width="10" style="7" customWidth="1"/>
    <col min="10756" max="10756" width="7.28515625" style="7" customWidth="1"/>
    <col min="10757" max="10757" width="7.85546875" style="7" customWidth="1"/>
    <col min="10758" max="10758" width="7.28515625" style="7" customWidth="1"/>
    <col min="10759" max="10759" width="8.140625" style="7" customWidth="1"/>
    <col min="10760" max="10760" width="8.7109375" style="7" customWidth="1"/>
    <col min="10761" max="10761" width="9.85546875" style="7" customWidth="1"/>
    <col min="10762" max="10762" width="8.7109375" style="7" customWidth="1"/>
    <col min="10763" max="10763" width="7.7109375" style="7" customWidth="1"/>
    <col min="10764" max="10764" width="8.28515625" style="7" customWidth="1"/>
    <col min="10765" max="10765" width="8" style="7" customWidth="1"/>
    <col min="10766" max="11008" width="9.140625" style="7"/>
    <col min="11009" max="11009" width="32.42578125" style="7" customWidth="1"/>
    <col min="11010" max="11010" width="11" style="7" customWidth="1"/>
    <col min="11011" max="11011" width="10" style="7" customWidth="1"/>
    <col min="11012" max="11012" width="7.28515625" style="7" customWidth="1"/>
    <col min="11013" max="11013" width="7.85546875" style="7" customWidth="1"/>
    <col min="11014" max="11014" width="7.28515625" style="7" customWidth="1"/>
    <col min="11015" max="11015" width="8.140625" style="7" customWidth="1"/>
    <col min="11016" max="11016" width="8.7109375" style="7" customWidth="1"/>
    <col min="11017" max="11017" width="9.85546875" style="7" customWidth="1"/>
    <col min="11018" max="11018" width="8.7109375" style="7" customWidth="1"/>
    <col min="11019" max="11019" width="7.7109375" style="7" customWidth="1"/>
    <col min="11020" max="11020" width="8.28515625" style="7" customWidth="1"/>
    <col min="11021" max="11021" width="8" style="7" customWidth="1"/>
    <col min="11022" max="11264" width="9.140625" style="7"/>
    <col min="11265" max="11265" width="32.42578125" style="7" customWidth="1"/>
    <col min="11266" max="11266" width="11" style="7" customWidth="1"/>
    <col min="11267" max="11267" width="10" style="7" customWidth="1"/>
    <col min="11268" max="11268" width="7.28515625" style="7" customWidth="1"/>
    <col min="11269" max="11269" width="7.85546875" style="7" customWidth="1"/>
    <col min="11270" max="11270" width="7.28515625" style="7" customWidth="1"/>
    <col min="11271" max="11271" width="8.140625" style="7" customWidth="1"/>
    <col min="11272" max="11272" width="8.7109375" style="7" customWidth="1"/>
    <col min="11273" max="11273" width="9.85546875" style="7" customWidth="1"/>
    <col min="11274" max="11274" width="8.7109375" style="7" customWidth="1"/>
    <col min="11275" max="11275" width="7.7109375" style="7" customWidth="1"/>
    <col min="11276" max="11276" width="8.28515625" style="7" customWidth="1"/>
    <col min="11277" max="11277" width="8" style="7" customWidth="1"/>
    <col min="11278" max="11520" width="9.140625" style="7"/>
    <col min="11521" max="11521" width="32.42578125" style="7" customWidth="1"/>
    <col min="11522" max="11522" width="11" style="7" customWidth="1"/>
    <col min="11523" max="11523" width="10" style="7" customWidth="1"/>
    <col min="11524" max="11524" width="7.28515625" style="7" customWidth="1"/>
    <col min="11525" max="11525" width="7.85546875" style="7" customWidth="1"/>
    <col min="11526" max="11526" width="7.28515625" style="7" customWidth="1"/>
    <col min="11527" max="11527" width="8.140625" style="7" customWidth="1"/>
    <col min="11528" max="11528" width="8.7109375" style="7" customWidth="1"/>
    <col min="11529" max="11529" width="9.85546875" style="7" customWidth="1"/>
    <col min="11530" max="11530" width="8.7109375" style="7" customWidth="1"/>
    <col min="11531" max="11531" width="7.7109375" style="7" customWidth="1"/>
    <col min="11532" max="11532" width="8.28515625" style="7" customWidth="1"/>
    <col min="11533" max="11533" width="8" style="7" customWidth="1"/>
    <col min="11534" max="11776" width="9.140625" style="7"/>
    <col min="11777" max="11777" width="32.42578125" style="7" customWidth="1"/>
    <col min="11778" max="11778" width="11" style="7" customWidth="1"/>
    <col min="11779" max="11779" width="10" style="7" customWidth="1"/>
    <col min="11780" max="11780" width="7.28515625" style="7" customWidth="1"/>
    <col min="11781" max="11781" width="7.85546875" style="7" customWidth="1"/>
    <col min="11782" max="11782" width="7.28515625" style="7" customWidth="1"/>
    <col min="11783" max="11783" width="8.140625" style="7" customWidth="1"/>
    <col min="11784" max="11784" width="8.7109375" style="7" customWidth="1"/>
    <col min="11785" max="11785" width="9.85546875" style="7" customWidth="1"/>
    <col min="11786" max="11786" width="8.7109375" style="7" customWidth="1"/>
    <col min="11787" max="11787" width="7.7109375" style="7" customWidth="1"/>
    <col min="11788" max="11788" width="8.28515625" style="7" customWidth="1"/>
    <col min="11789" max="11789" width="8" style="7" customWidth="1"/>
    <col min="11790" max="12032" width="9.140625" style="7"/>
    <col min="12033" max="12033" width="32.42578125" style="7" customWidth="1"/>
    <col min="12034" max="12034" width="11" style="7" customWidth="1"/>
    <col min="12035" max="12035" width="10" style="7" customWidth="1"/>
    <col min="12036" max="12036" width="7.28515625" style="7" customWidth="1"/>
    <col min="12037" max="12037" width="7.85546875" style="7" customWidth="1"/>
    <col min="12038" max="12038" width="7.28515625" style="7" customWidth="1"/>
    <col min="12039" max="12039" width="8.140625" style="7" customWidth="1"/>
    <col min="12040" max="12040" width="8.7109375" style="7" customWidth="1"/>
    <col min="12041" max="12041" width="9.85546875" style="7" customWidth="1"/>
    <col min="12042" max="12042" width="8.7109375" style="7" customWidth="1"/>
    <col min="12043" max="12043" width="7.7109375" style="7" customWidth="1"/>
    <col min="12044" max="12044" width="8.28515625" style="7" customWidth="1"/>
    <col min="12045" max="12045" width="8" style="7" customWidth="1"/>
    <col min="12046" max="12288" width="9.140625" style="7"/>
    <col min="12289" max="12289" width="32.42578125" style="7" customWidth="1"/>
    <col min="12290" max="12290" width="11" style="7" customWidth="1"/>
    <col min="12291" max="12291" width="10" style="7" customWidth="1"/>
    <col min="12292" max="12292" width="7.28515625" style="7" customWidth="1"/>
    <col min="12293" max="12293" width="7.85546875" style="7" customWidth="1"/>
    <col min="12294" max="12294" width="7.28515625" style="7" customWidth="1"/>
    <col min="12295" max="12295" width="8.140625" style="7" customWidth="1"/>
    <col min="12296" max="12296" width="8.7109375" style="7" customWidth="1"/>
    <col min="12297" max="12297" width="9.85546875" style="7" customWidth="1"/>
    <col min="12298" max="12298" width="8.7109375" style="7" customWidth="1"/>
    <col min="12299" max="12299" width="7.7109375" style="7" customWidth="1"/>
    <col min="12300" max="12300" width="8.28515625" style="7" customWidth="1"/>
    <col min="12301" max="12301" width="8" style="7" customWidth="1"/>
    <col min="12302" max="12544" width="9.140625" style="7"/>
    <col min="12545" max="12545" width="32.42578125" style="7" customWidth="1"/>
    <col min="12546" max="12546" width="11" style="7" customWidth="1"/>
    <col min="12547" max="12547" width="10" style="7" customWidth="1"/>
    <col min="12548" max="12548" width="7.28515625" style="7" customWidth="1"/>
    <col min="12549" max="12549" width="7.85546875" style="7" customWidth="1"/>
    <col min="12550" max="12550" width="7.28515625" style="7" customWidth="1"/>
    <col min="12551" max="12551" width="8.140625" style="7" customWidth="1"/>
    <col min="12552" max="12552" width="8.7109375" style="7" customWidth="1"/>
    <col min="12553" max="12553" width="9.85546875" style="7" customWidth="1"/>
    <col min="12554" max="12554" width="8.7109375" style="7" customWidth="1"/>
    <col min="12555" max="12555" width="7.7109375" style="7" customWidth="1"/>
    <col min="12556" max="12556" width="8.28515625" style="7" customWidth="1"/>
    <col min="12557" max="12557" width="8" style="7" customWidth="1"/>
    <col min="12558" max="12800" width="9.140625" style="7"/>
    <col min="12801" max="12801" width="32.42578125" style="7" customWidth="1"/>
    <col min="12802" max="12802" width="11" style="7" customWidth="1"/>
    <col min="12803" max="12803" width="10" style="7" customWidth="1"/>
    <col min="12804" max="12804" width="7.28515625" style="7" customWidth="1"/>
    <col min="12805" max="12805" width="7.85546875" style="7" customWidth="1"/>
    <col min="12806" max="12806" width="7.28515625" style="7" customWidth="1"/>
    <col min="12807" max="12807" width="8.140625" style="7" customWidth="1"/>
    <col min="12808" max="12808" width="8.7109375" style="7" customWidth="1"/>
    <col min="12809" max="12809" width="9.85546875" style="7" customWidth="1"/>
    <col min="12810" max="12810" width="8.7109375" style="7" customWidth="1"/>
    <col min="12811" max="12811" width="7.7109375" style="7" customWidth="1"/>
    <col min="12812" max="12812" width="8.28515625" style="7" customWidth="1"/>
    <col min="12813" max="12813" width="8" style="7" customWidth="1"/>
    <col min="12814" max="13056" width="9.140625" style="7"/>
    <col min="13057" max="13057" width="32.42578125" style="7" customWidth="1"/>
    <col min="13058" max="13058" width="11" style="7" customWidth="1"/>
    <col min="13059" max="13059" width="10" style="7" customWidth="1"/>
    <col min="13060" max="13060" width="7.28515625" style="7" customWidth="1"/>
    <col min="13061" max="13061" width="7.85546875" style="7" customWidth="1"/>
    <col min="13062" max="13062" width="7.28515625" style="7" customWidth="1"/>
    <col min="13063" max="13063" width="8.140625" style="7" customWidth="1"/>
    <col min="13064" max="13064" width="8.7109375" style="7" customWidth="1"/>
    <col min="13065" max="13065" width="9.85546875" style="7" customWidth="1"/>
    <col min="13066" max="13066" width="8.7109375" style="7" customWidth="1"/>
    <col min="13067" max="13067" width="7.7109375" style="7" customWidth="1"/>
    <col min="13068" max="13068" width="8.28515625" style="7" customWidth="1"/>
    <col min="13069" max="13069" width="8" style="7" customWidth="1"/>
    <col min="13070" max="13312" width="9.140625" style="7"/>
    <col min="13313" max="13313" width="32.42578125" style="7" customWidth="1"/>
    <col min="13314" max="13314" width="11" style="7" customWidth="1"/>
    <col min="13315" max="13315" width="10" style="7" customWidth="1"/>
    <col min="13316" max="13316" width="7.28515625" style="7" customWidth="1"/>
    <col min="13317" max="13317" width="7.85546875" style="7" customWidth="1"/>
    <col min="13318" max="13318" width="7.28515625" style="7" customWidth="1"/>
    <col min="13319" max="13319" width="8.140625" style="7" customWidth="1"/>
    <col min="13320" max="13320" width="8.7109375" style="7" customWidth="1"/>
    <col min="13321" max="13321" width="9.85546875" style="7" customWidth="1"/>
    <col min="13322" max="13322" width="8.7109375" style="7" customWidth="1"/>
    <col min="13323" max="13323" width="7.7109375" style="7" customWidth="1"/>
    <col min="13324" max="13324" width="8.28515625" style="7" customWidth="1"/>
    <col min="13325" max="13325" width="8" style="7" customWidth="1"/>
    <col min="13326" max="13568" width="9.140625" style="7"/>
    <col min="13569" max="13569" width="32.42578125" style="7" customWidth="1"/>
    <col min="13570" max="13570" width="11" style="7" customWidth="1"/>
    <col min="13571" max="13571" width="10" style="7" customWidth="1"/>
    <col min="13572" max="13572" width="7.28515625" style="7" customWidth="1"/>
    <col min="13573" max="13573" width="7.85546875" style="7" customWidth="1"/>
    <col min="13574" max="13574" width="7.28515625" style="7" customWidth="1"/>
    <col min="13575" max="13575" width="8.140625" style="7" customWidth="1"/>
    <col min="13576" max="13576" width="8.7109375" style="7" customWidth="1"/>
    <col min="13577" max="13577" width="9.85546875" style="7" customWidth="1"/>
    <col min="13578" max="13578" width="8.7109375" style="7" customWidth="1"/>
    <col min="13579" max="13579" width="7.7109375" style="7" customWidth="1"/>
    <col min="13580" max="13580" width="8.28515625" style="7" customWidth="1"/>
    <col min="13581" max="13581" width="8" style="7" customWidth="1"/>
    <col min="13582" max="13824" width="9.140625" style="7"/>
    <col min="13825" max="13825" width="32.42578125" style="7" customWidth="1"/>
    <col min="13826" max="13826" width="11" style="7" customWidth="1"/>
    <col min="13827" max="13827" width="10" style="7" customWidth="1"/>
    <col min="13828" max="13828" width="7.28515625" style="7" customWidth="1"/>
    <col min="13829" max="13829" width="7.85546875" style="7" customWidth="1"/>
    <col min="13830" max="13830" width="7.28515625" style="7" customWidth="1"/>
    <col min="13831" max="13831" width="8.140625" style="7" customWidth="1"/>
    <col min="13832" max="13832" width="8.7109375" style="7" customWidth="1"/>
    <col min="13833" max="13833" width="9.85546875" style="7" customWidth="1"/>
    <col min="13834" max="13834" width="8.7109375" style="7" customWidth="1"/>
    <col min="13835" max="13835" width="7.7109375" style="7" customWidth="1"/>
    <col min="13836" max="13836" width="8.28515625" style="7" customWidth="1"/>
    <col min="13837" max="13837" width="8" style="7" customWidth="1"/>
    <col min="13838" max="14080" width="9.140625" style="7"/>
    <col min="14081" max="14081" width="32.42578125" style="7" customWidth="1"/>
    <col min="14082" max="14082" width="11" style="7" customWidth="1"/>
    <col min="14083" max="14083" width="10" style="7" customWidth="1"/>
    <col min="14084" max="14084" width="7.28515625" style="7" customWidth="1"/>
    <col min="14085" max="14085" width="7.85546875" style="7" customWidth="1"/>
    <col min="14086" max="14086" width="7.28515625" style="7" customWidth="1"/>
    <col min="14087" max="14087" width="8.140625" style="7" customWidth="1"/>
    <col min="14088" max="14088" width="8.7109375" style="7" customWidth="1"/>
    <col min="14089" max="14089" width="9.85546875" style="7" customWidth="1"/>
    <col min="14090" max="14090" width="8.7109375" style="7" customWidth="1"/>
    <col min="14091" max="14091" width="7.7109375" style="7" customWidth="1"/>
    <col min="14092" max="14092" width="8.28515625" style="7" customWidth="1"/>
    <col min="14093" max="14093" width="8" style="7" customWidth="1"/>
    <col min="14094" max="14336" width="9.140625" style="7"/>
    <col min="14337" max="14337" width="32.42578125" style="7" customWidth="1"/>
    <col min="14338" max="14338" width="11" style="7" customWidth="1"/>
    <col min="14339" max="14339" width="10" style="7" customWidth="1"/>
    <col min="14340" max="14340" width="7.28515625" style="7" customWidth="1"/>
    <col min="14341" max="14341" width="7.85546875" style="7" customWidth="1"/>
    <col min="14342" max="14342" width="7.28515625" style="7" customWidth="1"/>
    <col min="14343" max="14343" width="8.140625" style="7" customWidth="1"/>
    <col min="14344" max="14344" width="8.7109375" style="7" customWidth="1"/>
    <col min="14345" max="14345" width="9.85546875" style="7" customWidth="1"/>
    <col min="14346" max="14346" width="8.7109375" style="7" customWidth="1"/>
    <col min="14347" max="14347" width="7.7109375" style="7" customWidth="1"/>
    <col min="14348" max="14348" width="8.28515625" style="7" customWidth="1"/>
    <col min="14349" max="14349" width="8" style="7" customWidth="1"/>
    <col min="14350" max="14592" width="9.140625" style="7"/>
    <col min="14593" max="14593" width="32.42578125" style="7" customWidth="1"/>
    <col min="14594" max="14594" width="11" style="7" customWidth="1"/>
    <col min="14595" max="14595" width="10" style="7" customWidth="1"/>
    <col min="14596" max="14596" width="7.28515625" style="7" customWidth="1"/>
    <col min="14597" max="14597" width="7.85546875" style="7" customWidth="1"/>
    <col min="14598" max="14598" width="7.28515625" style="7" customWidth="1"/>
    <col min="14599" max="14599" width="8.140625" style="7" customWidth="1"/>
    <col min="14600" max="14600" width="8.7109375" style="7" customWidth="1"/>
    <col min="14601" max="14601" width="9.85546875" style="7" customWidth="1"/>
    <col min="14602" max="14602" width="8.7109375" style="7" customWidth="1"/>
    <col min="14603" max="14603" width="7.7109375" style="7" customWidth="1"/>
    <col min="14604" max="14604" width="8.28515625" style="7" customWidth="1"/>
    <col min="14605" max="14605" width="8" style="7" customWidth="1"/>
    <col min="14606" max="14848" width="9.140625" style="7"/>
    <col min="14849" max="14849" width="32.42578125" style="7" customWidth="1"/>
    <col min="14850" max="14850" width="11" style="7" customWidth="1"/>
    <col min="14851" max="14851" width="10" style="7" customWidth="1"/>
    <col min="14852" max="14852" width="7.28515625" style="7" customWidth="1"/>
    <col min="14853" max="14853" width="7.85546875" style="7" customWidth="1"/>
    <col min="14854" max="14854" width="7.28515625" style="7" customWidth="1"/>
    <col min="14855" max="14855" width="8.140625" style="7" customWidth="1"/>
    <col min="14856" max="14856" width="8.7109375" style="7" customWidth="1"/>
    <col min="14857" max="14857" width="9.85546875" style="7" customWidth="1"/>
    <col min="14858" max="14858" width="8.7109375" style="7" customWidth="1"/>
    <col min="14859" max="14859" width="7.7109375" style="7" customWidth="1"/>
    <col min="14860" max="14860" width="8.28515625" style="7" customWidth="1"/>
    <col min="14861" max="14861" width="8" style="7" customWidth="1"/>
    <col min="14862" max="15104" width="9.140625" style="7"/>
    <col min="15105" max="15105" width="32.42578125" style="7" customWidth="1"/>
    <col min="15106" max="15106" width="11" style="7" customWidth="1"/>
    <col min="15107" max="15107" width="10" style="7" customWidth="1"/>
    <col min="15108" max="15108" width="7.28515625" style="7" customWidth="1"/>
    <col min="15109" max="15109" width="7.85546875" style="7" customWidth="1"/>
    <col min="15110" max="15110" width="7.28515625" style="7" customWidth="1"/>
    <col min="15111" max="15111" width="8.140625" style="7" customWidth="1"/>
    <col min="15112" max="15112" width="8.7109375" style="7" customWidth="1"/>
    <col min="15113" max="15113" width="9.85546875" style="7" customWidth="1"/>
    <col min="15114" max="15114" width="8.7109375" style="7" customWidth="1"/>
    <col min="15115" max="15115" width="7.7109375" style="7" customWidth="1"/>
    <col min="15116" max="15116" width="8.28515625" style="7" customWidth="1"/>
    <col min="15117" max="15117" width="8" style="7" customWidth="1"/>
    <col min="15118" max="15360" width="9.140625" style="7"/>
    <col min="15361" max="15361" width="32.42578125" style="7" customWidth="1"/>
    <col min="15362" max="15362" width="11" style="7" customWidth="1"/>
    <col min="15363" max="15363" width="10" style="7" customWidth="1"/>
    <col min="15364" max="15364" width="7.28515625" style="7" customWidth="1"/>
    <col min="15365" max="15365" width="7.85546875" style="7" customWidth="1"/>
    <col min="15366" max="15366" width="7.28515625" style="7" customWidth="1"/>
    <col min="15367" max="15367" width="8.140625" style="7" customWidth="1"/>
    <col min="15368" max="15368" width="8.7109375" style="7" customWidth="1"/>
    <col min="15369" max="15369" width="9.85546875" style="7" customWidth="1"/>
    <col min="15370" max="15370" width="8.7109375" style="7" customWidth="1"/>
    <col min="15371" max="15371" width="7.7109375" style="7" customWidth="1"/>
    <col min="15372" max="15372" width="8.28515625" style="7" customWidth="1"/>
    <col min="15373" max="15373" width="8" style="7" customWidth="1"/>
    <col min="15374" max="15616" width="9.140625" style="7"/>
    <col min="15617" max="15617" width="32.42578125" style="7" customWidth="1"/>
    <col min="15618" max="15618" width="11" style="7" customWidth="1"/>
    <col min="15619" max="15619" width="10" style="7" customWidth="1"/>
    <col min="15620" max="15620" width="7.28515625" style="7" customWidth="1"/>
    <col min="15621" max="15621" width="7.85546875" style="7" customWidth="1"/>
    <col min="15622" max="15622" width="7.28515625" style="7" customWidth="1"/>
    <col min="15623" max="15623" width="8.140625" style="7" customWidth="1"/>
    <col min="15624" max="15624" width="8.7109375" style="7" customWidth="1"/>
    <col min="15625" max="15625" width="9.85546875" style="7" customWidth="1"/>
    <col min="15626" max="15626" width="8.7109375" style="7" customWidth="1"/>
    <col min="15627" max="15627" width="7.7109375" style="7" customWidth="1"/>
    <col min="15628" max="15628" width="8.28515625" style="7" customWidth="1"/>
    <col min="15629" max="15629" width="8" style="7" customWidth="1"/>
    <col min="15630" max="15872" width="9.140625" style="7"/>
    <col min="15873" max="15873" width="32.42578125" style="7" customWidth="1"/>
    <col min="15874" max="15874" width="11" style="7" customWidth="1"/>
    <col min="15875" max="15875" width="10" style="7" customWidth="1"/>
    <col min="15876" max="15876" width="7.28515625" style="7" customWidth="1"/>
    <col min="15877" max="15877" width="7.85546875" style="7" customWidth="1"/>
    <col min="15878" max="15878" width="7.28515625" style="7" customWidth="1"/>
    <col min="15879" max="15879" width="8.140625" style="7" customWidth="1"/>
    <col min="15880" max="15880" width="8.7109375" style="7" customWidth="1"/>
    <col min="15881" max="15881" width="9.85546875" style="7" customWidth="1"/>
    <col min="15882" max="15882" width="8.7109375" style="7" customWidth="1"/>
    <col min="15883" max="15883" width="7.7109375" style="7" customWidth="1"/>
    <col min="15884" max="15884" width="8.28515625" style="7" customWidth="1"/>
    <col min="15885" max="15885" width="8" style="7" customWidth="1"/>
    <col min="15886" max="16128" width="9.140625" style="7"/>
    <col min="16129" max="16129" width="32.42578125" style="7" customWidth="1"/>
    <col min="16130" max="16130" width="11" style="7" customWidth="1"/>
    <col min="16131" max="16131" width="10" style="7" customWidth="1"/>
    <col min="16132" max="16132" width="7.28515625" style="7" customWidth="1"/>
    <col min="16133" max="16133" width="7.85546875" style="7" customWidth="1"/>
    <col min="16134" max="16134" width="7.28515625" style="7" customWidth="1"/>
    <col min="16135" max="16135" width="8.140625" style="7" customWidth="1"/>
    <col min="16136" max="16136" width="8.7109375" style="7" customWidth="1"/>
    <col min="16137" max="16137" width="9.85546875" style="7" customWidth="1"/>
    <col min="16138" max="16138" width="8.7109375" style="7" customWidth="1"/>
    <col min="16139" max="16139" width="7.7109375" style="7" customWidth="1"/>
    <col min="16140" max="16140" width="8.28515625" style="7" customWidth="1"/>
    <col min="16141" max="16141" width="8" style="7" customWidth="1"/>
    <col min="16142" max="16384" width="9.140625" style="7"/>
  </cols>
  <sheetData>
    <row r="1" spans="1:17">
      <c r="J1" s="914" t="s">
        <v>89</v>
      </c>
      <c r="K1" s="914"/>
      <c r="L1" s="914"/>
      <c r="M1" s="914"/>
    </row>
    <row r="3" spans="1:17" s="28" customFormat="1" ht="18">
      <c r="B3" s="29" t="s">
        <v>303</v>
      </c>
      <c r="H3" s="433"/>
    </row>
    <row r="4" spans="1:17" ht="18.75" thickBot="1">
      <c r="C4" s="28"/>
      <c r="D4" s="29"/>
      <c r="E4" s="29"/>
      <c r="F4" s="29"/>
      <c r="G4" s="29"/>
      <c r="H4" s="28"/>
      <c r="I4" s="28"/>
      <c r="J4" s="28"/>
      <c r="L4" s="28" t="s">
        <v>43</v>
      </c>
    </row>
    <row r="5" spans="1:17" ht="15.75" thickBot="1">
      <c r="A5" s="461"/>
      <c r="B5" s="89" t="s">
        <v>474</v>
      </c>
      <c r="C5" s="30"/>
      <c r="D5" s="30"/>
      <c r="E5" s="30"/>
      <c r="F5" s="74"/>
      <c r="G5" s="85"/>
      <c r="H5" s="31"/>
      <c r="I5" s="32" t="s">
        <v>44</v>
      </c>
      <c r="J5" s="32"/>
      <c r="K5" s="32"/>
      <c r="L5" s="32"/>
      <c r="M5" s="742"/>
    </row>
    <row r="6" spans="1:17" ht="15.75">
      <c r="A6" s="462"/>
      <c r="B6" s="33" t="s">
        <v>45</v>
      </c>
      <c r="C6" s="34" t="s">
        <v>46</v>
      </c>
      <c r="D6" s="35" t="s">
        <v>47</v>
      </c>
      <c r="E6" s="35" t="s">
        <v>48</v>
      </c>
      <c r="F6" s="36" t="s">
        <v>49</v>
      </c>
      <c r="G6" s="86" t="s">
        <v>302</v>
      </c>
      <c r="H6" s="37" t="s">
        <v>50</v>
      </c>
      <c r="I6" s="38" t="s">
        <v>46</v>
      </c>
      <c r="J6" s="36" t="s">
        <v>47</v>
      </c>
      <c r="K6" s="36" t="s">
        <v>48</v>
      </c>
      <c r="L6" s="38" t="s">
        <v>47</v>
      </c>
      <c r="M6" s="743" t="s">
        <v>302</v>
      </c>
    </row>
    <row r="7" spans="1:17">
      <c r="A7" s="463" t="s">
        <v>51</v>
      </c>
      <c r="B7" s="90" t="s">
        <v>52</v>
      </c>
      <c r="C7" s="35" t="s">
        <v>52</v>
      </c>
      <c r="D7" s="39" t="s">
        <v>138</v>
      </c>
      <c r="E7" s="40" t="s">
        <v>53</v>
      </c>
      <c r="F7" s="41" t="s">
        <v>138</v>
      </c>
      <c r="G7" s="87" t="s">
        <v>56</v>
      </c>
      <c r="H7" s="33" t="s">
        <v>54</v>
      </c>
      <c r="I7" s="34" t="s">
        <v>50</v>
      </c>
      <c r="J7" s="41" t="s">
        <v>138</v>
      </c>
      <c r="K7" s="40" t="s">
        <v>53</v>
      </c>
      <c r="L7" s="34" t="s">
        <v>138</v>
      </c>
      <c r="M7" s="744" t="s">
        <v>56</v>
      </c>
    </row>
    <row r="8" spans="1:17" ht="15.75" thickBot="1">
      <c r="A8" s="464"/>
      <c r="B8" s="42" t="s">
        <v>299</v>
      </c>
      <c r="C8" s="43" t="s">
        <v>300</v>
      </c>
      <c r="D8" s="44">
        <v>46203</v>
      </c>
      <c r="E8" s="43" t="s">
        <v>55</v>
      </c>
      <c r="F8" s="75">
        <v>45838</v>
      </c>
      <c r="G8" s="88"/>
      <c r="H8" s="42">
        <v>2026</v>
      </c>
      <c r="I8" s="43" t="s">
        <v>301</v>
      </c>
      <c r="J8" s="44">
        <v>46203</v>
      </c>
      <c r="K8" s="43" t="s">
        <v>55</v>
      </c>
      <c r="L8" s="741">
        <v>45838</v>
      </c>
      <c r="M8" s="745"/>
    </row>
    <row r="9" spans="1:17" ht="15.75" thickBot="1">
      <c r="A9" s="463"/>
      <c r="B9" s="91">
        <v>1</v>
      </c>
      <c r="C9" s="45">
        <v>2</v>
      </c>
      <c r="D9" s="45">
        <v>3</v>
      </c>
      <c r="E9" s="45">
        <v>4</v>
      </c>
      <c r="F9" s="45">
        <v>5</v>
      </c>
      <c r="G9" s="84">
        <v>6</v>
      </c>
      <c r="H9" s="46">
        <v>7</v>
      </c>
      <c r="I9" s="45">
        <v>8</v>
      </c>
      <c r="J9" s="45">
        <v>9</v>
      </c>
      <c r="K9" s="45">
        <v>10</v>
      </c>
      <c r="L9" s="45">
        <v>11</v>
      </c>
      <c r="M9" s="84">
        <v>12</v>
      </c>
    </row>
    <row r="10" spans="1:17">
      <c r="A10" s="465"/>
      <c r="B10" s="483"/>
      <c r="C10" s="47"/>
      <c r="D10" s="48"/>
      <c r="E10" s="47"/>
      <c r="F10" s="47"/>
      <c r="G10" s="48"/>
      <c r="H10" s="49"/>
      <c r="I10" s="47"/>
      <c r="J10" s="47"/>
      <c r="K10" s="47"/>
      <c r="L10" s="47"/>
      <c r="M10" s="746"/>
    </row>
    <row r="11" spans="1:17">
      <c r="A11" s="466" t="s">
        <v>57</v>
      </c>
      <c r="B11" s="459">
        <f>B12+B13</f>
        <v>332</v>
      </c>
      <c r="C11" s="485">
        <f>C12+C13</f>
        <v>332</v>
      </c>
      <c r="D11" s="726">
        <f t="shared" ref="D11" si="0">D12+D13</f>
        <v>315</v>
      </c>
      <c r="E11" s="485">
        <f>D11/C11*100</f>
        <v>94.879518072289159</v>
      </c>
      <c r="F11" s="729">
        <f>F12+F13</f>
        <v>315</v>
      </c>
      <c r="G11" s="727">
        <f>D11/F11*100</f>
        <v>100</v>
      </c>
      <c r="H11" s="459">
        <f>H12+H13</f>
        <v>218170</v>
      </c>
      <c r="I11" s="484">
        <f>I12+I13</f>
        <v>230798.7</v>
      </c>
      <c r="J11" s="729">
        <f>J12+J13</f>
        <v>76810</v>
      </c>
      <c r="K11" s="730">
        <f>J11/I11*100</f>
        <v>33.28008346667464</v>
      </c>
      <c r="L11" s="731">
        <f>L12+L13</f>
        <v>74073</v>
      </c>
      <c r="M11" s="732">
        <f>J11/L11*100</f>
        <v>103.69500357755189</v>
      </c>
      <c r="N11" s="77"/>
    </row>
    <row r="12" spans="1:17">
      <c r="A12" s="437" t="s">
        <v>136</v>
      </c>
      <c r="B12" s="435">
        <v>326</v>
      </c>
      <c r="C12" s="449">
        <v>326</v>
      </c>
      <c r="D12" s="715">
        <v>309</v>
      </c>
      <c r="E12" s="449">
        <f>(D12/C12)*100</f>
        <v>94.785276073619627</v>
      </c>
      <c r="F12" s="477">
        <v>309</v>
      </c>
      <c r="G12" s="472">
        <f>D12/F12*100</f>
        <v>100</v>
      </c>
      <c r="H12" s="456">
        <v>213500</v>
      </c>
      <c r="I12" s="449">
        <v>226128.7</v>
      </c>
      <c r="J12" s="477">
        <v>75104</v>
      </c>
      <c r="K12" s="486">
        <f>J12/I12*100</f>
        <v>33.212944663813126</v>
      </c>
      <c r="L12" s="477">
        <v>72424</v>
      </c>
      <c r="M12" s="698">
        <f>J12/L12*100</f>
        <v>103.70043079642109</v>
      </c>
      <c r="N12" s="77"/>
      <c r="O12" s="9"/>
    </row>
    <row r="13" spans="1:17">
      <c r="A13" s="437" t="s">
        <v>137</v>
      </c>
      <c r="B13" s="435">
        <v>6</v>
      </c>
      <c r="C13" s="449">
        <v>6</v>
      </c>
      <c r="D13" s="715">
        <v>6</v>
      </c>
      <c r="E13" s="449">
        <f>(D13/C13)*100</f>
        <v>100</v>
      </c>
      <c r="F13" s="477">
        <v>6</v>
      </c>
      <c r="G13" s="472">
        <f>D13/F13*100</f>
        <v>100</v>
      </c>
      <c r="H13" s="456">
        <v>4670</v>
      </c>
      <c r="I13" s="449">
        <v>4670</v>
      </c>
      <c r="J13" s="477">
        <v>1706</v>
      </c>
      <c r="K13" s="486">
        <f>J13/I13*100</f>
        <v>36.531049250535332</v>
      </c>
      <c r="L13" s="477">
        <v>1649</v>
      </c>
      <c r="M13" s="698">
        <f>J13/L13*100</f>
        <v>103.45664038811402</v>
      </c>
      <c r="N13" s="77"/>
      <c r="Q13" s="9"/>
    </row>
    <row r="14" spans="1:17" ht="15.75">
      <c r="A14" s="467"/>
      <c r="B14" s="470"/>
      <c r="C14" s="443"/>
      <c r="D14" s="471"/>
      <c r="E14" s="449"/>
      <c r="F14" s="444"/>
      <c r="G14" s="472"/>
      <c r="H14" s="446"/>
      <c r="I14" s="443"/>
      <c r="J14" s="444"/>
      <c r="K14" s="473"/>
      <c r="L14" s="444"/>
      <c r="M14" s="698"/>
      <c r="N14" s="77"/>
      <c r="O14" s="28"/>
      <c r="P14" s="28"/>
    </row>
    <row r="15" spans="1:17">
      <c r="A15" s="466" t="s">
        <v>58</v>
      </c>
      <c r="B15" s="442"/>
      <c r="C15" s="474"/>
      <c r="D15" s="444"/>
      <c r="E15" s="449"/>
      <c r="F15" s="444"/>
      <c r="G15" s="472"/>
      <c r="H15" s="442"/>
      <c r="I15" s="474"/>
      <c r="J15" s="475"/>
      <c r="K15" s="473"/>
      <c r="L15" s="444"/>
      <c r="M15" s="698"/>
      <c r="N15" s="77"/>
      <c r="O15" s="28"/>
      <c r="P15" s="28"/>
    </row>
    <row r="16" spans="1:17">
      <c r="A16" s="466"/>
      <c r="B16" s="435"/>
      <c r="C16" s="476"/>
      <c r="D16" s="477"/>
      <c r="E16" s="449"/>
      <c r="F16" s="477"/>
      <c r="G16" s="472"/>
      <c r="H16" s="456"/>
      <c r="I16" s="478"/>
      <c r="J16" s="477"/>
      <c r="K16" s="473"/>
      <c r="L16" s="477"/>
      <c r="M16" s="698"/>
      <c r="N16" s="77"/>
      <c r="O16" s="28"/>
      <c r="P16" s="28"/>
    </row>
    <row r="17" spans="1:16">
      <c r="A17" s="441" t="s">
        <v>59</v>
      </c>
      <c r="B17" s="446">
        <f>B19+B23</f>
        <v>198</v>
      </c>
      <c r="C17" s="725">
        <f>C19+C23</f>
        <v>198</v>
      </c>
      <c r="D17" s="471">
        <f>D19+D23</f>
        <v>151</v>
      </c>
      <c r="E17" s="443">
        <f>(D17/C17)*100</f>
        <v>76.26262626262627</v>
      </c>
      <c r="F17" s="444">
        <f>F19+F23</f>
        <v>157</v>
      </c>
      <c r="G17" s="445">
        <f>D17/F17*100</f>
        <v>96.178343949044589</v>
      </c>
      <c r="H17" s="446">
        <f>H19+H23</f>
        <v>97850</v>
      </c>
      <c r="I17" s="443">
        <f>I19+I23</f>
        <v>100396</v>
      </c>
      <c r="J17" s="447">
        <f>J19+J23</f>
        <v>43760</v>
      </c>
      <c r="K17" s="448">
        <f>J17/I17*100</f>
        <v>43.587393920076494</v>
      </c>
      <c r="L17" s="447">
        <f>L19+L23</f>
        <v>43383</v>
      </c>
      <c r="M17" s="696">
        <f>J17/L17*100</f>
        <v>100.86900398773713</v>
      </c>
      <c r="N17" s="77"/>
      <c r="O17" s="28"/>
      <c r="P17" s="28"/>
    </row>
    <row r="18" spans="1:16">
      <c r="A18" s="441"/>
      <c r="B18" s="442"/>
      <c r="C18" s="443"/>
      <c r="D18" s="444"/>
      <c r="E18" s="443"/>
      <c r="F18" s="444"/>
      <c r="G18" s="445"/>
      <c r="H18" s="446"/>
      <c r="I18" s="443"/>
      <c r="J18" s="447"/>
      <c r="K18" s="448"/>
      <c r="L18" s="447"/>
      <c r="M18" s="696"/>
      <c r="N18" s="77"/>
      <c r="O18" s="28"/>
      <c r="P18" s="28"/>
    </row>
    <row r="19" spans="1:16">
      <c r="A19" s="437" t="s">
        <v>185</v>
      </c>
      <c r="B19" s="435">
        <v>130</v>
      </c>
      <c r="C19" s="436">
        <v>130</v>
      </c>
      <c r="D19" s="479">
        <v>85</v>
      </c>
      <c r="E19" s="449">
        <f>(D19/C19)*100</f>
        <v>65.384615384615387</v>
      </c>
      <c r="F19" s="477">
        <v>94</v>
      </c>
      <c r="G19" s="472">
        <f>D19/F19*100</f>
        <v>90.425531914893625</v>
      </c>
      <c r="H19" s="456">
        <v>52000</v>
      </c>
      <c r="I19" s="449">
        <v>52000</v>
      </c>
      <c r="J19" s="699">
        <v>21137</v>
      </c>
      <c r="K19" s="486">
        <f>J19/I19*100</f>
        <v>40.648076923076928</v>
      </c>
      <c r="L19" s="477">
        <v>22757</v>
      </c>
      <c r="M19" s="700">
        <f>J19/L19*100</f>
        <v>92.881311244891691</v>
      </c>
      <c r="N19" s="172"/>
      <c r="O19" s="28"/>
      <c r="P19" s="28"/>
    </row>
    <row r="20" spans="1:16">
      <c r="A20" s="437" t="s">
        <v>186</v>
      </c>
      <c r="B20" s="438"/>
      <c r="C20" s="436"/>
      <c r="D20" s="479"/>
      <c r="E20" s="449"/>
      <c r="F20" s="477"/>
      <c r="G20" s="480"/>
      <c r="H20" s="457">
        <v>0</v>
      </c>
      <c r="I20" s="449">
        <v>21798</v>
      </c>
      <c r="J20" s="699">
        <v>2844</v>
      </c>
      <c r="K20" s="486">
        <f t="shared" ref="K20:K21" si="1">J20/I20*100</f>
        <v>13.047068538398019</v>
      </c>
      <c r="L20" s="477">
        <v>2697</v>
      </c>
      <c r="M20" s="700">
        <f t="shared" ref="M20:M21" si="2">J20/L20*100</f>
        <v>105.45050055617354</v>
      </c>
      <c r="N20" s="77"/>
      <c r="O20" s="28"/>
      <c r="P20" s="28"/>
    </row>
    <row r="21" spans="1:16">
      <c r="A21" s="437" t="s">
        <v>187</v>
      </c>
      <c r="B21" s="438"/>
      <c r="C21" s="436"/>
      <c r="D21" s="479"/>
      <c r="E21" s="449"/>
      <c r="F21" s="477"/>
      <c r="G21" s="480"/>
      <c r="H21" s="457">
        <v>0</v>
      </c>
      <c r="I21" s="449">
        <v>11281</v>
      </c>
      <c r="J21" s="699">
        <v>11281</v>
      </c>
      <c r="K21" s="486">
        <f t="shared" si="1"/>
        <v>100</v>
      </c>
      <c r="L21" s="477">
        <v>9169</v>
      </c>
      <c r="M21" s="700">
        <f t="shared" si="2"/>
        <v>123.03413676518704</v>
      </c>
      <c r="N21" s="77"/>
      <c r="O21" s="28"/>
      <c r="P21" s="28"/>
    </row>
    <row r="22" spans="1:16">
      <c r="A22" s="437"/>
      <c r="B22" s="439"/>
      <c r="C22" s="440"/>
      <c r="D22" s="481"/>
      <c r="E22" s="440"/>
      <c r="F22" s="477"/>
      <c r="G22" s="482"/>
      <c r="H22" s="456"/>
      <c r="I22" s="449"/>
      <c r="J22" s="477"/>
      <c r="K22" s="486"/>
      <c r="L22" s="477"/>
      <c r="M22" s="698"/>
      <c r="N22" s="77"/>
      <c r="O22" s="28"/>
      <c r="P22" s="28"/>
    </row>
    <row r="23" spans="1:16" s="28" customFormat="1">
      <c r="A23" s="437" t="s">
        <v>188</v>
      </c>
      <c r="B23" s="435">
        <v>68</v>
      </c>
      <c r="C23" s="449">
        <v>68</v>
      </c>
      <c r="D23" s="715">
        <v>66</v>
      </c>
      <c r="E23" s="436">
        <f>(D23/C23)*100</f>
        <v>97.058823529411768</v>
      </c>
      <c r="F23" s="477">
        <v>63</v>
      </c>
      <c r="G23" s="480">
        <f>D23/F23*100</f>
        <v>104.76190476190477</v>
      </c>
      <c r="H23" s="456">
        <v>45850</v>
      </c>
      <c r="I23" s="449">
        <v>48396</v>
      </c>
      <c r="J23" s="477">
        <v>22623</v>
      </c>
      <c r="K23" s="486">
        <f t="shared" ref="K23:K25" si="3">J23/I23*100</f>
        <v>46.745598809818993</v>
      </c>
      <c r="L23" s="477">
        <v>20626</v>
      </c>
      <c r="M23" s="700">
        <f>J23/L23*100</f>
        <v>109.68195481431205</v>
      </c>
      <c r="N23" s="77"/>
      <c r="P23" s="24"/>
    </row>
    <row r="24" spans="1:16">
      <c r="A24" s="437" t="s">
        <v>186</v>
      </c>
      <c r="B24" s="438"/>
      <c r="C24" s="436"/>
      <c r="D24" s="479"/>
      <c r="E24" s="436"/>
      <c r="F24" s="477"/>
      <c r="G24" s="480"/>
      <c r="H24" s="457">
        <v>0</v>
      </c>
      <c r="I24" s="449">
        <v>2049</v>
      </c>
      <c r="J24" s="477">
        <v>0</v>
      </c>
      <c r="K24" s="486">
        <f>J24/I24*100</f>
        <v>0</v>
      </c>
      <c r="L24" s="477">
        <v>1005</v>
      </c>
      <c r="M24" s="700">
        <f t="shared" ref="M24:M25" si="4">J24/L24*100</f>
        <v>0</v>
      </c>
      <c r="O24" s="231"/>
      <c r="P24" s="24"/>
    </row>
    <row r="25" spans="1:16">
      <c r="A25" s="437" t="s">
        <v>187</v>
      </c>
      <c r="B25" s="438"/>
      <c r="C25" s="436"/>
      <c r="D25" s="479"/>
      <c r="E25" s="436"/>
      <c r="F25" s="477"/>
      <c r="G25" s="480"/>
      <c r="H25" s="457">
        <v>0</v>
      </c>
      <c r="I25" s="449">
        <v>960</v>
      </c>
      <c r="J25" s="477">
        <v>480</v>
      </c>
      <c r="K25" s="486">
        <f t="shared" si="3"/>
        <v>50</v>
      </c>
      <c r="L25" s="477">
        <v>503</v>
      </c>
      <c r="M25" s="700">
        <f t="shared" si="4"/>
        <v>95.427435387673953</v>
      </c>
      <c r="N25" s="77"/>
      <c r="O25" s="28"/>
      <c r="P25" s="24"/>
    </row>
    <row r="26" spans="1:16">
      <c r="A26" s="748"/>
      <c r="B26" s="439"/>
      <c r="C26" s="440"/>
      <c r="D26" s="481"/>
      <c r="E26" s="440"/>
      <c r="F26" s="477"/>
      <c r="G26" s="482"/>
      <c r="H26" s="749"/>
      <c r="I26" s="440"/>
      <c r="J26" s="736"/>
      <c r="K26" s="487"/>
      <c r="L26" s="477"/>
      <c r="M26" s="747"/>
      <c r="N26" s="77"/>
      <c r="O26" s="28"/>
      <c r="P26" s="28"/>
    </row>
    <row r="27" spans="1:16">
      <c r="A27" s="441" t="s">
        <v>75</v>
      </c>
      <c r="B27" s="446">
        <f>B28+B29</f>
        <v>36</v>
      </c>
      <c r="C27" s="443">
        <f>C28+C29</f>
        <v>36</v>
      </c>
      <c r="D27" s="444">
        <f>D28+D29</f>
        <v>33</v>
      </c>
      <c r="E27" s="443">
        <f t="shared" ref="E27:E36" si="5">(D27/C27)*100</f>
        <v>91.666666666666657</v>
      </c>
      <c r="F27" s="447">
        <f>F28+F29</f>
        <v>33</v>
      </c>
      <c r="G27" s="445">
        <f t="shared" ref="G27:G36" si="6">D27/F27*100</f>
        <v>100</v>
      </c>
      <c r="H27" s="446">
        <f>H28+H29</f>
        <v>23090</v>
      </c>
      <c r="I27" s="443">
        <f>I28+I29</f>
        <v>24030</v>
      </c>
      <c r="J27" s="444">
        <f>J28+J29</f>
        <v>12772</v>
      </c>
      <c r="K27" s="448">
        <f>J27/I27*100</f>
        <v>53.150228880565962</v>
      </c>
      <c r="L27" s="444">
        <f>L28+L29</f>
        <v>12067</v>
      </c>
      <c r="M27" s="696">
        <f>J27/L27*100</f>
        <v>105.84238004475014</v>
      </c>
      <c r="N27" s="77"/>
      <c r="O27" s="28"/>
      <c r="P27" s="28"/>
    </row>
    <row r="28" spans="1:16">
      <c r="A28" s="434" t="s">
        <v>71</v>
      </c>
      <c r="B28" s="435">
        <v>21</v>
      </c>
      <c r="C28" s="436">
        <v>21</v>
      </c>
      <c r="D28" s="479">
        <v>19</v>
      </c>
      <c r="E28" s="449">
        <f t="shared" si="5"/>
        <v>90.476190476190482</v>
      </c>
      <c r="F28" s="477">
        <v>19</v>
      </c>
      <c r="G28" s="480">
        <f t="shared" si="6"/>
        <v>100</v>
      </c>
      <c r="H28" s="456">
        <v>12570</v>
      </c>
      <c r="I28" s="697">
        <v>13020</v>
      </c>
      <c r="J28" s="477">
        <v>7001</v>
      </c>
      <c r="K28" s="486">
        <f>J28/I28*100</f>
        <v>53.771121351766517</v>
      </c>
      <c r="L28" s="477">
        <v>6605</v>
      </c>
      <c r="M28" s="698">
        <f>J28/L28*100</f>
        <v>105.99545798637395</v>
      </c>
      <c r="N28" s="77"/>
      <c r="O28" s="28"/>
      <c r="P28" s="28"/>
    </row>
    <row r="29" spans="1:16">
      <c r="A29" s="434" t="s">
        <v>72</v>
      </c>
      <c r="B29" s="438">
        <v>15</v>
      </c>
      <c r="C29" s="436">
        <v>15</v>
      </c>
      <c r="D29" s="479">
        <v>14</v>
      </c>
      <c r="E29" s="449">
        <f t="shared" si="5"/>
        <v>93.333333333333329</v>
      </c>
      <c r="F29" s="477">
        <v>14</v>
      </c>
      <c r="G29" s="480">
        <f t="shared" si="6"/>
        <v>100</v>
      </c>
      <c r="H29" s="456">
        <v>10520</v>
      </c>
      <c r="I29" s="697">
        <v>11010</v>
      </c>
      <c r="J29" s="699">
        <v>5771</v>
      </c>
      <c r="K29" s="488">
        <f>J29/I29*100</f>
        <v>52.415985467756585</v>
      </c>
      <c r="L29" s="477">
        <v>5462</v>
      </c>
      <c r="M29" s="700">
        <f>J29/L29*100</f>
        <v>105.65726839985355</v>
      </c>
      <c r="N29" s="77"/>
      <c r="O29" s="28"/>
      <c r="P29" s="28"/>
    </row>
    <row r="30" spans="1:16">
      <c r="A30" s="450"/>
      <c r="B30" s="438"/>
      <c r="C30" s="436"/>
      <c r="D30" s="479"/>
      <c r="E30" s="449"/>
      <c r="F30" s="477"/>
      <c r="G30" s="480"/>
      <c r="H30" s="438"/>
      <c r="I30" s="436"/>
      <c r="J30" s="479"/>
      <c r="K30" s="488"/>
      <c r="L30" s="477"/>
      <c r="M30" s="700"/>
      <c r="N30" s="77"/>
      <c r="O30" s="28"/>
      <c r="P30" s="28"/>
    </row>
    <row r="31" spans="1:16">
      <c r="A31" s="451" t="s">
        <v>87</v>
      </c>
      <c r="B31" s="452">
        <f>B32</f>
        <v>25</v>
      </c>
      <c r="C31" s="453">
        <f t="shared" ref="C31:D31" si="7">C32</f>
        <v>25</v>
      </c>
      <c r="D31" s="842">
        <f t="shared" si="7"/>
        <v>17</v>
      </c>
      <c r="E31" s="443">
        <f t="shared" si="5"/>
        <v>68</v>
      </c>
      <c r="F31" s="444">
        <f>F32</f>
        <v>10</v>
      </c>
      <c r="G31" s="844">
        <f t="shared" si="6"/>
        <v>170</v>
      </c>
      <c r="H31" s="458">
        <f t="shared" ref="H31:J31" si="8">H32</f>
        <v>12456</v>
      </c>
      <c r="I31" s="453">
        <f t="shared" si="8"/>
        <v>13297</v>
      </c>
      <c r="J31" s="842">
        <f t="shared" si="8"/>
        <v>4574</v>
      </c>
      <c r="K31" s="843">
        <f t="shared" ref="K31:K32" si="9">J31/I31*100</f>
        <v>34.398736557118148</v>
      </c>
      <c r="L31" s="444">
        <f>L32</f>
        <v>2552</v>
      </c>
      <c r="M31" s="700">
        <f t="shared" ref="M31:M32" si="10">J31/L31*100</f>
        <v>179.2319749216301</v>
      </c>
      <c r="N31" s="77"/>
      <c r="O31" s="28"/>
      <c r="P31" s="28"/>
    </row>
    <row r="32" spans="1:16">
      <c r="A32" s="454" t="s">
        <v>88</v>
      </c>
      <c r="B32" s="435">
        <v>25</v>
      </c>
      <c r="C32" s="436">
        <v>25</v>
      </c>
      <c r="D32" s="479">
        <v>17</v>
      </c>
      <c r="E32" s="436">
        <f>(D32/C32)*100</f>
        <v>68</v>
      </c>
      <c r="F32" s="477">
        <v>10</v>
      </c>
      <c r="G32" s="480">
        <f t="shared" si="6"/>
        <v>170</v>
      </c>
      <c r="H32" s="435">
        <v>12456</v>
      </c>
      <c r="I32" s="449">
        <v>13297</v>
      </c>
      <c r="J32" s="479">
        <v>4574</v>
      </c>
      <c r="K32" s="488">
        <f t="shared" si="9"/>
        <v>34.398736557118148</v>
      </c>
      <c r="L32" s="477">
        <v>2552</v>
      </c>
      <c r="M32" s="700">
        <f t="shared" si="10"/>
        <v>179.2319749216301</v>
      </c>
      <c r="N32" s="77"/>
      <c r="O32" s="77"/>
      <c r="P32" s="28"/>
    </row>
    <row r="33" spans="1:14">
      <c r="A33" s="455"/>
      <c r="B33" s="439"/>
      <c r="C33" s="440"/>
      <c r="D33" s="481"/>
      <c r="E33" s="440"/>
      <c r="F33" s="477"/>
      <c r="G33" s="482"/>
      <c r="H33" s="435"/>
      <c r="I33" s="449"/>
      <c r="J33" s="481"/>
      <c r="K33" s="487"/>
      <c r="L33" s="477"/>
      <c r="M33" s="747"/>
      <c r="N33" s="77"/>
    </row>
    <row r="34" spans="1:14">
      <c r="A34" s="466" t="s">
        <v>60</v>
      </c>
      <c r="B34" s="459">
        <f>B17+B27+B31</f>
        <v>259</v>
      </c>
      <c r="C34" s="485">
        <f>C17+C27+C31</f>
        <v>259</v>
      </c>
      <c r="D34" s="726">
        <f>D17+D27+D31</f>
        <v>201</v>
      </c>
      <c r="E34" s="485">
        <f>(D34/C34)*100</f>
        <v>77.60617760617761</v>
      </c>
      <c r="F34" s="726">
        <f>F17+F27+F31</f>
        <v>200</v>
      </c>
      <c r="G34" s="727">
        <f t="shared" si="6"/>
        <v>100.49999999999999</v>
      </c>
      <c r="H34" s="728">
        <f>H17+H27+H31</f>
        <v>133396</v>
      </c>
      <c r="I34" s="485">
        <f>I17+I27+I31</f>
        <v>137723</v>
      </c>
      <c r="J34" s="729">
        <f>J17+J27+J31</f>
        <v>61106</v>
      </c>
      <c r="K34" s="730">
        <f>J34/I34*100</f>
        <v>44.368769196140079</v>
      </c>
      <c r="L34" s="731">
        <f>L17+L27+L31</f>
        <v>58002</v>
      </c>
      <c r="M34" s="732">
        <f>J34/L34*100</f>
        <v>105.35153960208268</v>
      </c>
      <c r="N34" s="77"/>
    </row>
    <row r="35" spans="1:14" ht="15.75">
      <c r="A35" s="467"/>
      <c r="B35" s="733"/>
      <c r="C35" s="440"/>
      <c r="D35" s="734"/>
      <c r="E35" s="735"/>
      <c r="F35" s="736"/>
      <c r="G35" s="737"/>
      <c r="H35" s="439"/>
      <c r="I35" s="440"/>
      <c r="J35" s="738"/>
      <c r="K35" s="739"/>
      <c r="L35" s="736"/>
      <c r="M35" s="740"/>
      <c r="N35" s="77"/>
    </row>
    <row r="36" spans="1:14">
      <c r="A36" s="468" t="s">
        <v>61</v>
      </c>
      <c r="B36" s="459">
        <f>B11+B34</f>
        <v>591</v>
      </c>
      <c r="C36" s="485">
        <f>C11+C34</f>
        <v>591</v>
      </c>
      <c r="D36" s="726">
        <f>D11+D34</f>
        <v>516</v>
      </c>
      <c r="E36" s="485">
        <f t="shared" si="5"/>
        <v>87.309644670050758</v>
      </c>
      <c r="F36" s="726">
        <f>F11+F34</f>
        <v>515</v>
      </c>
      <c r="G36" s="727">
        <f t="shared" si="6"/>
        <v>100.19417475728156</v>
      </c>
      <c r="H36" s="459">
        <f>H11+H34</f>
        <v>351566</v>
      </c>
      <c r="I36" s="485">
        <f>I11+I34</f>
        <v>368521.7</v>
      </c>
      <c r="J36" s="726">
        <f>J11+J34</f>
        <v>137916</v>
      </c>
      <c r="K36" s="730">
        <f>J36/I36*100</f>
        <v>37.424119122428884</v>
      </c>
      <c r="L36" s="731">
        <f>L11+L34</f>
        <v>132075</v>
      </c>
      <c r="M36" s="732">
        <f>J36/L36*100</f>
        <v>104.42248722316864</v>
      </c>
      <c r="N36" s="77"/>
    </row>
    <row r="37" spans="1:14" ht="15.75" thickBot="1">
      <c r="A37" s="469"/>
      <c r="B37" s="167"/>
      <c r="C37" s="168"/>
      <c r="D37" s="169"/>
      <c r="E37" s="168"/>
      <c r="F37" s="170"/>
      <c r="G37" s="171"/>
      <c r="H37" s="460"/>
      <c r="I37" s="168"/>
      <c r="J37" s="170"/>
      <c r="K37" s="168"/>
      <c r="L37" s="170"/>
      <c r="M37" s="171"/>
      <c r="N37" s="77"/>
    </row>
    <row r="38" spans="1:14">
      <c r="B38" s="76"/>
      <c r="C38" s="10"/>
      <c r="D38" s="10"/>
      <c r="E38" s="10"/>
      <c r="F38" s="76"/>
      <c r="G38" s="76"/>
      <c r="H38" s="8"/>
      <c r="I38" s="8"/>
      <c r="J38" s="8"/>
      <c r="K38" s="77"/>
      <c r="L38" s="77"/>
      <c r="M38" s="77"/>
      <c r="N38" s="77"/>
    </row>
    <row r="39" spans="1:14">
      <c r="B39" s="76"/>
      <c r="C39" s="10"/>
      <c r="D39" s="10"/>
      <c r="E39" s="10"/>
      <c r="F39" s="76"/>
      <c r="G39" s="76"/>
    </row>
  </sheetData>
  <mergeCells count="1">
    <mergeCell ref="J1:M1"/>
  </mergeCells>
  <pageMargins left="0.70866141732283472" right="0.70866141732283472" top="0.78740157480314965" bottom="0.78740157480314965" header="0.31496062992125984" footer="0.31496062992125984"/>
  <pageSetup paperSize="9" scale="8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305DB-79C8-425F-9069-5F9B33D25435}">
  <dimension ref="A1:M43"/>
  <sheetViews>
    <sheetView zoomScale="115" zoomScaleNormal="115" workbookViewId="0">
      <selection activeCell="B31" sqref="B31"/>
    </sheetView>
  </sheetViews>
  <sheetFormatPr defaultRowHeight="15"/>
  <cols>
    <col min="1" max="1" width="31.7109375" style="27" customWidth="1"/>
    <col min="2" max="2" width="9.140625" style="1"/>
    <col min="3" max="3" width="11.85546875" style="1" customWidth="1"/>
    <col min="4" max="4" width="8.7109375" style="1" customWidth="1"/>
    <col min="5" max="5" width="9.140625" style="1" customWidth="1"/>
    <col min="6" max="6" width="10.140625" style="27" bestFit="1" customWidth="1"/>
    <col min="7" max="7" width="9.140625" style="27"/>
    <col min="8" max="256" width="9.140625" style="1"/>
    <col min="257" max="257" width="31.7109375" style="1" customWidth="1"/>
    <col min="258" max="258" width="9.140625" style="1"/>
    <col min="259" max="259" width="11.85546875" style="1" customWidth="1"/>
    <col min="260" max="260" width="8.7109375" style="1" customWidth="1"/>
    <col min="261" max="512" width="9.140625" style="1"/>
    <col min="513" max="513" width="31.7109375" style="1" customWidth="1"/>
    <col min="514" max="514" width="9.140625" style="1"/>
    <col min="515" max="515" width="11.85546875" style="1" customWidth="1"/>
    <col min="516" max="516" width="8.7109375" style="1" customWidth="1"/>
    <col min="517" max="768" width="9.140625" style="1"/>
    <col min="769" max="769" width="31.7109375" style="1" customWidth="1"/>
    <col min="770" max="770" width="9.140625" style="1"/>
    <col min="771" max="771" width="11.85546875" style="1" customWidth="1"/>
    <col min="772" max="772" width="8.7109375" style="1" customWidth="1"/>
    <col min="773" max="1024" width="9.140625" style="1"/>
    <col min="1025" max="1025" width="31.7109375" style="1" customWidth="1"/>
    <col min="1026" max="1026" width="9.140625" style="1"/>
    <col min="1027" max="1027" width="11.85546875" style="1" customWidth="1"/>
    <col min="1028" max="1028" width="8.7109375" style="1" customWidth="1"/>
    <col min="1029" max="1280" width="9.140625" style="1"/>
    <col min="1281" max="1281" width="31.7109375" style="1" customWidth="1"/>
    <col min="1282" max="1282" width="9.140625" style="1"/>
    <col min="1283" max="1283" width="11.85546875" style="1" customWidth="1"/>
    <col min="1284" max="1284" width="8.7109375" style="1" customWidth="1"/>
    <col min="1285" max="1536" width="9.140625" style="1"/>
    <col min="1537" max="1537" width="31.7109375" style="1" customWidth="1"/>
    <col min="1538" max="1538" width="9.140625" style="1"/>
    <col min="1539" max="1539" width="11.85546875" style="1" customWidth="1"/>
    <col min="1540" max="1540" width="8.7109375" style="1" customWidth="1"/>
    <col min="1541" max="1792" width="9.140625" style="1"/>
    <col min="1793" max="1793" width="31.7109375" style="1" customWidth="1"/>
    <col min="1794" max="1794" width="9.140625" style="1"/>
    <col min="1795" max="1795" width="11.85546875" style="1" customWidth="1"/>
    <col min="1796" max="1796" width="8.7109375" style="1" customWidth="1"/>
    <col min="1797" max="2048" width="9.140625" style="1"/>
    <col min="2049" max="2049" width="31.7109375" style="1" customWidth="1"/>
    <col min="2050" max="2050" width="9.140625" style="1"/>
    <col min="2051" max="2051" width="11.85546875" style="1" customWidth="1"/>
    <col min="2052" max="2052" width="8.7109375" style="1" customWidth="1"/>
    <col min="2053" max="2304" width="9.140625" style="1"/>
    <col min="2305" max="2305" width="31.7109375" style="1" customWidth="1"/>
    <col min="2306" max="2306" width="9.140625" style="1"/>
    <col min="2307" max="2307" width="11.85546875" style="1" customWidth="1"/>
    <col min="2308" max="2308" width="8.7109375" style="1" customWidth="1"/>
    <col min="2309" max="2560" width="9.140625" style="1"/>
    <col min="2561" max="2561" width="31.7109375" style="1" customWidth="1"/>
    <col min="2562" max="2562" width="9.140625" style="1"/>
    <col min="2563" max="2563" width="11.85546875" style="1" customWidth="1"/>
    <col min="2564" max="2564" width="8.7109375" style="1" customWidth="1"/>
    <col min="2565" max="2816" width="9.140625" style="1"/>
    <col min="2817" max="2817" width="31.7109375" style="1" customWidth="1"/>
    <col min="2818" max="2818" width="9.140625" style="1"/>
    <col min="2819" max="2819" width="11.85546875" style="1" customWidth="1"/>
    <col min="2820" max="2820" width="8.7109375" style="1" customWidth="1"/>
    <col min="2821" max="3072" width="9.140625" style="1"/>
    <col min="3073" max="3073" width="31.7109375" style="1" customWidth="1"/>
    <col min="3074" max="3074" width="9.140625" style="1"/>
    <col min="3075" max="3075" width="11.85546875" style="1" customWidth="1"/>
    <col min="3076" max="3076" width="8.7109375" style="1" customWidth="1"/>
    <col min="3077" max="3328" width="9.140625" style="1"/>
    <col min="3329" max="3329" width="31.7109375" style="1" customWidth="1"/>
    <col min="3330" max="3330" width="9.140625" style="1"/>
    <col min="3331" max="3331" width="11.85546875" style="1" customWidth="1"/>
    <col min="3332" max="3332" width="8.7109375" style="1" customWidth="1"/>
    <col min="3333" max="3584" width="9.140625" style="1"/>
    <col min="3585" max="3585" width="31.7109375" style="1" customWidth="1"/>
    <col min="3586" max="3586" width="9.140625" style="1"/>
    <col min="3587" max="3587" width="11.85546875" style="1" customWidth="1"/>
    <col min="3588" max="3588" width="8.7109375" style="1" customWidth="1"/>
    <col min="3589" max="3840" width="9.140625" style="1"/>
    <col min="3841" max="3841" width="31.7109375" style="1" customWidth="1"/>
    <col min="3842" max="3842" width="9.140625" style="1"/>
    <col min="3843" max="3843" width="11.85546875" style="1" customWidth="1"/>
    <col min="3844" max="3844" width="8.7109375" style="1" customWidth="1"/>
    <col min="3845" max="4096" width="9.140625" style="1"/>
    <col min="4097" max="4097" width="31.7109375" style="1" customWidth="1"/>
    <col min="4098" max="4098" width="9.140625" style="1"/>
    <col min="4099" max="4099" width="11.85546875" style="1" customWidth="1"/>
    <col min="4100" max="4100" width="8.7109375" style="1" customWidth="1"/>
    <col min="4101" max="4352" width="9.140625" style="1"/>
    <col min="4353" max="4353" width="31.7109375" style="1" customWidth="1"/>
    <col min="4354" max="4354" width="9.140625" style="1"/>
    <col min="4355" max="4355" width="11.85546875" style="1" customWidth="1"/>
    <col min="4356" max="4356" width="8.7109375" style="1" customWidth="1"/>
    <col min="4357" max="4608" width="9.140625" style="1"/>
    <col min="4609" max="4609" width="31.7109375" style="1" customWidth="1"/>
    <col min="4610" max="4610" width="9.140625" style="1"/>
    <col min="4611" max="4611" width="11.85546875" style="1" customWidth="1"/>
    <col min="4612" max="4612" width="8.7109375" style="1" customWidth="1"/>
    <col min="4613" max="4864" width="9.140625" style="1"/>
    <col min="4865" max="4865" width="31.7109375" style="1" customWidth="1"/>
    <col min="4866" max="4866" width="9.140625" style="1"/>
    <col min="4867" max="4867" width="11.85546875" style="1" customWidth="1"/>
    <col min="4868" max="4868" width="8.7109375" style="1" customWidth="1"/>
    <col min="4869" max="5120" width="9.140625" style="1"/>
    <col min="5121" max="5121" width="31.7109375" style="1" customWidth="1"/>
    <col min="5122" max="5122" width="9.140625" style="1"/>
    <col min="5123" max="5123" width="11.85546875" style="1" customWidth="1"/>
    <col min="5124" max="5124" width="8.7109375" style="1" customWidth="1"/>
    <col min="5125" max="5376" width="9.140625" style="1"/>
    <col min="5377" max="5377" width="31.7109375" style="1" customWidth="1"/>
    <col min="5378" max="5378" width="9.140625" style="1"/>
    <col min="5379" max="5379" width="11.85546875" style="1" customWidth="1"/>
    <col min="5380" max="5380" width="8.7109375" style="1" customWidth="1"/>
    <col min="5381" max="5632" width="9.140625" style="1"/>
    <col min="5633" max="5633" width="31.7109375" style="1" customWidth="1"/>
    <col min="5634" max="5634" width="9.140625" style="1"/>
    <col min="5635" max="5635" width="11.85546875" style="1" customWidth="1"/>
    <col min="5636" max="5636" width="8.7109375" style="1" customWidth="1"/>
    <col min="5637" max="5888" width="9.140625" style="1"/>
    <col min="5889" max="5889" width="31.7109375" style="1" customWidth="1"/>
    <col min="5890" max="5890" width="9.140625" style="1"/>
    <col min="5891" max="5891" width="11.85546875" style="1" customWidth="1"/>
    <col min="5892" max="5892" width="8.7109375" style="1" customWidth="1"/>
    <col min="5893" max="6144" width="9.140625" style="1"/>
    <col min="6145" max="6145" width="31.7109375" style="1" customWidth="1"/>
    <col min="6146" max="6146" width="9.140625" style="1"/>
    <col min="6147" max="6147" width="11.85546875" style="1" customWidth="1"/>
    <col min="6148" max="6148" width="8.7109375" style="1" customWidth="1"/>
    <col min="6149" max="6400" width="9.140625" style="1"/>
    <col min="6401" max="6401" width="31.7109375" style="1" customWidth="1"/>
    <col min="6402" max="6402" width="9.140625" style="1"/>
    <col min="6403" max="6403" width="11.85546875" style="1" customWidth="1"/>
    <col min="6404" max="6404" width="8.7109375" style="1" customWidth="1"/>
    <col min="6405" max="6656" width="9.140625" style="1"/>
    <col min="6657" max="6657" width="31.7109375" style="1" customWidth="1"/>
    <col min="6658" max="6658" width="9.140625" style="1"/>
    <col min="6659" max="6659" width="11.85546875" style="1" customWidth="1"/>
    <col min="6660" max="6660" width="8.7109375" style="1" customWidth="1"/>
    <col min="6661" max="6912" width="9.140625" style="1"/>
    <col min="6913" max="6913" width="31.7109375" style="1" customWidth="1"/>
    <col min="6914" max="6914" width="9.140625" style="1"/>
    <col min="6915" max="6915" width="11.85546875" style="1" customWidth="1"/>
    <col min="6916" max="6916" width="8.7109375" style="1" customWidth="1"/>
    <col min="6917" max="7168" width="9.140625" style="1"/>
    <col min="7169" max="7169" width="31.7109375" style="1" customWidth="1"/>
    <col min="7170" max="7170" width="9.140625" style="1"/>
    <col min="7171" max="7171" width="11.85546875" style="1" customWidth="1"/>
    <col min="7172" max="7172" width="8.7109375" style="1" customWidth="1"/>
    <col min="7173" max="7424" width="9.140625" style="1"/>
    <col min="7425" max="7425" width="31.7109375" style="1" customWidth="1"/>
    <col min="7426" max="7426" width="9.140625" style="1"/>
    <col min="7427" max="7427" width="11.85546875" style="1" customWidth="1"/>
    <col min="7428" max="7428" width="8.7109375" style="1" customWidth="1"/>
    <col min="7429" max="7680" width="9.140625" style="1"/>
    <col min="7681" max="7681" width="31.7109375" style="1" customWidth="1"/>
    <col min="7682" max="7682" width="9.140625" style="1"/>
    <col min="7683" max="7683" width="11.85546875" style="1" customWidth="1"/>
    <col min="7684" max="7684" width="8.7109375" style="1" customWidth="1"/>
    <col min="7685" max="7936" width="9.140625" style="1"/>
    <col min="7937" max="7937" width="31.7109375" style="1" customWidth="1"/>
    <col min="7938" max="7938" width="9.140625" style="1"/>
    <col min="7939" max="7939" width="11.85546875" style="1" customWidth="1"/>
    <col min="7940" max="7940" width="8.7109375" style="1" customWidth="1"/>
    <col min="7941" max="8192" width="9.140625" style="1"/>
    <col min="8193" max="8193" width="31.7109375" style="1" customWidth="1"/>
    <col min="8194" max="8194" width="9.140625" style="1"/>
    <col min="8195" max="8195" width="11.85546875" style="1" customWidth="1"/>
    <col min="8196" max="8196" width="8.7109375" style="1" customWidth="1"/>
    <col min="8197" max="8448" width="9.140625" style="1"/>
    <col min="8449" max="8449" width="31.7109375" style="1" customWidth="1"/>
    <col min="8450" max="8450" width="9.140625" style="1"/>
    <col min="8451" max="8451" width="11.85546875" style="1" customWidth="1"/>
    <col min="8452" max="8452" width="8.7109375" style="1" customWidth="1"/>
    <col min="8453" max="8704" width="9.140625" style="1"/>
    <col min="8705" max="8705" width="31.7109375" style="1" customWidth="1"/>
    <col min="8706" max="8706" width="9.140625" style="1"/>
    <col min="8707" max="8707" width="11.85546875" style="1" customWidth="1"/>
    <col min="8708" max="8708" width="8.7109375" style="1" customWidth="1"/>
    <col min="8709" max="8960" width="9.140625" style="1"/>
    <col min="8961" max="8961" width="31.7109375" style="1" customWidth="1"/>
    <col min="8962" max="8962" width="9.140625" style="1"/>
    <col min="8963" max="8963" width="11.85546875" style="1" customWidth="1"/>
    <col min="8964" max="8964" width="8.7109375" style="1" customWidth="1"/>
    <col min="8965" max="9216" width="9.140625" style="1"/>
    <col min="9217" max="9217" width="31.7109375" style="1" customWidth="1"/>
    <col min="9218" max="9218" width="9.140625" style="1"/>
    <col min="9219" max="9219" width="11.85546875" style="1" customWidth="1"/>
    <col min="9220" max="9220" width="8.7109375" style="1" customWidth="1"/>
    <col min="9221" max="9472" width="9.140625" style="1"/>
    <col min="9473" max="9473" width="31.7109375" style="1" customWidth="1"/>
    <col min="9474" max="9474" width="9.140625" style="1"/>
    <col min="9475" max="9475" width="11.85546875" style="1" customWidth="1"/>
    <col min="9476" max="9476" width="8.7109375" style="1" customWidth="1"/>
    <col min="9477" max="9728" width="9.140625" style="1"/>
    <col min="9729" max="9729" width="31.7109375" style="1" customWidth="1"/>
    <col min="9730" max="9730" width="9.140625" style="1"/>
    <col min="9731" max="9731" width="11.85546875" style="1" customWidth="1"/>
    <col min="9732" max="9732" width="8.7109375" style="1" customWidth="1"/>
    <col min="9733" max="9984" width="9.140625" style="1"/>
    <col min="9985" max="9985" width="31.7109375" style="1" customWidth="1"/>
    <col min="9986" max="9986" width="9.140625" style="1"/>
    <col min="9987" max="9987" width="11.85546875" style="1" customWidth="1"/>
    <col min="9988" max="9988" width="8.7109375" style="1" customWidth="1"/>
    <col min="9989" max="10240" width="9.140625" style="1"/>
    <col min="10241" max="10241" width="31.7109375" style="1" customWidth="1"/>
    <col min="10242" max="10242" width="9.140625" style="1"/>
    <col min="10243" max="10243" width="11.85546875" style="1" customWidth="1"/>
    <col min="10244" max="10244" width="8.7109375" style="1" customWidth="1"/>
    <col min="10245" max="10496" width="9.140625" style="1"/>
    <col min="10497" max="10497" width="31.7109375" style="1" customWidth="1"/>
    <col min="10498" max="10498" width="9.140625" style="1"/>
    <col min="10499" max="10499" width="11.85546875" style="1" customWidth="1"/>
    <col min="10500" max="10500" width="8.7109375" style="1" customWidth="1"/>
    <col min="10501" max="10752" width="9.140625" style="1"/>
    <col min="10753" max="10753" width="31.7109375" style="1" customWidth="1"/>
    <col min="10754" max="10754" width="9.140625" style="1"/>
    <col min="10755" max="10755" width="11.85546875" style="1" customWidth="1"/>
    <col min="10756" max="10756" width="8.7109375" style="1" customWidth="1"/>
    <col min="10757" max="11008" width="9.140625" style="1"/>
    <col min="11009" max="11009" width="31.7109375" style="1" customWidth="1"/>
    <col min="11010" max="11010" width="9.140625" style="1"/>
    <col min="11011" max="11011" width="11.85546875" style="1" customWidth="1"/>
    <col min="11012" max="11012" width="8.7109375" style="1" customWidth="1"/>
    <col min="11013" max="11264" width="9.140625" style="1"/>
    <col min="11265" max="11265" width="31.7109375" style="1" customWidth="1"/>
    <col min="11266" max="11266" width="9.140625" style="1"/>
    <col min="11267" max="11267" width="11.85546875" style="1" customWidth="1"/>
    <col min="11268" max="11268" width="8.7109375" style="1" customWidth="1"/>
    <col min="11269" max="11520" width="9.140625" style="1"/>
    <col min="11521" max="11521" width="31.7109375" style="1" customWidth="1"/>
    <col min="11522" max="11522" width="9.140625" style="1"/>
    <col min="11523" max="11523" width="11.85546875" style="1" customWidth="1"/>
    <col min="11524" max="11524" width="8.7109375" style="1" customWidth="1"/>
    <col min="11525" max="11776" width="9.140625" style="1"/>
    <col min="11777" max="11777" width="31.7109375" style="1" customWidth="1"/>
    <col min="11778" max="11778" width="9.140625" style="1"/>
    <col min="11779" max="11779" width="11.85546875" style="1" customWidth="1"/>
    <col min="11780" max="11780" width="8.7109375" style="1" customWidth="1"/>
    <col min="11781" max="12032" width="9.140625" style="1"/>
    <col min="12033" max="12033" width="31.7109375" style="1" customWidth="1"/>
    <col min="12034" max="12034" width="9.140625" style="1"/>
    <col min="12035" max="12035" width="11.85546875" style="1" customWidth="1"/>
    <col min="12036" max="12036" width="8.7109375" style="1" customWidth="1"/>
    <col min="12037" max="12288" width="9.140625" style="1"/>
    <col min="12289" max="12289" width="31.7109375" style="1" customWidth="1"/>
    <col min="12290" max="12290" width="9.140625" style="1"/>
    <col min="12291" max="12291" width="11.85546875" style="1" customWidth="1"/>
    <col min="12292" max="12292" width="8.7109375" style="1" customWidth="1"/>
    <col min="12293" max="12544" width="9.140625" style="1"/>
    <col min="12545" max="12545" width="31.7109375" style="1" customWidth="1"/>
    <col min="12546" max="12546" width="9.140625" style="1"/>
    <col min="12547" max="12547" width="11.85546875" style="1" customWidth="1"/>
    <col min="12548" max="12548" width="8.7109375" style="1" customWidth="1"/>
    <col min="12549" max="12800" width="9.140625" style="1"/>
    <col min="12801" max="12801" width="31.7109375" style="1" customWidth="1"/>
    <col min="12802" max="12802" width="9.140625" style="1"/>
    <col min="12803" max="12803" width="11.85546875" style="1" customWidth="1"/>
    <col min="12804" max="12804" width="8.7109375" style="1" customWidth="1"/>
    <col min="12805" max="13056" width="9.140625" style="1"/>
    <col min="13057" max="13057" width="31.7109375" style="1" customWidth="1"/>
    <col min="13058" max="13058" width="9.140625" style="1"/>
    <col min="13059" max="13059" width="11.85546875" style="1" customWidth="1"/>
    <col min="13060" max="13060" width="8.7109375" style="1" customWidth="1"/>
    <col min="13061" max="13312" width="9.140625" style="1"/>
    <col min="13313" max="13313" width="31.7109375" style="1" customWidth="1"/>
    <col min="13314" max="13314" width="9.140625" style="1"/>
    <col min="13315" max="13315" width="11.85546875" style="1" customWidth="1"/>
    <col min="13316" max="13316" width="8.7109375" style="1" customWidth="1"/>
    <col min="13317" max="13568" width="9.140625" style="1"/>
    <col min="13569" max="13569" width="31.7109375" style="1" customWidth="1"/>
    <col min="13570" max="13570" width="9.140625" style="1"/>
    <col min="13571" max="13571" width="11.85546875" style="1" customWidth="1"/>
    <col min="13572" max="13572" width="8.7109375" style="1" customWidth="1"/>
    <col min="13573" max="13824" width="9.140625" style="1"/>
    <col min="13825" max="13825" width="31.7109375" style="1" customWidth="1"/>
    <col min="13826" max="13826" width="9.140625" style="1"/>
    <col min="13827" max="13827" width="11.85546875" style="1" customWidth="1"/>
    <col min="13828" max="13828" width="8.7109375" style="1" customWidth="1"/>
    <col min="13829" max="14080" width="9.140625" style="1"/>
    <col min="14081" max="14081" width="31.7109375" style="1" customWidth="1"/>
    <col min="14082" max="14082" width="9.140625" style="1"/>
    <col min="14083" max="14083" width="11.85546875" style="1" customWidth="1"/>
    <col min="14084" max="14084" width="8.7109375" style="1" customWidth="1"/>
    <col min="14085" max="14336" width="9.140625" style="1"/>
    <col min="14337" max="14337" width="31.7109375" style="1" customWidth="1"/>
    <col min="14338" max="14338" width="9.140625" style="1"/>
    <col min="14339" max="14339" width="11.85546875" style="1" customWidth="1"/>
    <col min="14340" max="14340" width="8.7109375" style="1" customWidth="1"/>
    <col min="14341" max="14592" width="9.140625" style="1"/>
    <col min="14593" max="14593" width="31.7109375" style="1" customWidth="1"/>
    <col min="14594" max="14594" width="9.140625" style="1"/>
    <col min="14595" max="14595" width="11.85546875" style="1" customWidth="1"/>
    <col min="14596" max="14596" width="8.7109375" style="1" customWidth="1"/>
    <col min="14597" max="14848" width="9.140625" style="1"/>
    <col min="14849" max="14849" width="31.7109375" style="1" customWidth="1"/>
    <col min="14850" max="14850" width="9.140625" style="1"/>
    <col min="14851" max="14851" width="11.85546875" style="1" customWidth="1"/>
    <col min="14852" max="14852" width="8.7109375" style="1" customWidth="1"/>
    <col min="14853" max="15104" width="9.140625" style="1"/>
    <col min="15105" max="15105" width="31.7109375" style="1" customWidth="1"/>
    <col min="15106" max="15106" width="9.140625" style="1"/>
    <col min="15107" max="15107" width="11.85546875" style="1" customWidth="1"/>
    <col min="15108" max="15108" width="8.7109375" style="1" customWidth="1"/>
    <col min="15109" max="15360" width="9.140625" style="1"/>
    <col min="15361" max="15361" width="31.7109375" style="1" customWidth="1"/>
    <col min="15362" max="15362" width="9.140625" style="1"/>
    <col min="15363" max="15363" width="11.85546875" style="1" customWidth="1"/>
    <col min="15364" max="15364" width="8.7109375" style="1" customWidth="1"/>
    <col min="15365" max="15616" width="9.140625" style="1"/>
    <col min="15617" max="15617" width="31.7109375" style="1" customWidth="1"/>
    <col min="15618" max="15618" width="9.140625" style="1"/>
    <col min="15619" max="15619" width="11.85546875" style="1" customWidth="1"/>
    <col min="15620" max="15620" width="8.7109375" style="1" customWidth="1"/>
    <col min="15621" max="15872" width="9.140625" style="1"/>
    <col min="15873" max="15873" width="31.7109375" style="1" customWidth="1"/>
    <col min="15874" max="15874" width="9.140625" style="1"/>
    <col min="15875" max="15875" width="11.85546875" style="1" customWidth="1"/>
    <col min="15876" max="15876" width="8.7109375" style="1" customWidth="1"/>
    <col min="15877" max="16128" width="9.140625" style="1"/>
    <col min="16129" max="16129" width="31.7109375" style="1" customWidth="1"/>
    <col min="16130" max="16130" width="9.140625" style="1"/>
    <col min="16131" max="16131" width="11.85546875" style="1" customWidth="1"/>
    <col min="16132" max="16132" width="8.7109375" style="1" customWidth="1"/>
    <col min="16133" max="16384" width="9.140625" style="1"/>
  </cols>
  <sheetData>
    <row r="1" spans="1:11">
      <c r="E1" s="914" t="s">
        <v>89</v>
      </c>
      <c r="F1" s="914"/>
      <c r="G1" s="914"/>
    </row>
    <row r="5" spans="1:11" s="27" customFormat="1" ht="18">
      <c r="A5" s="489" t="s">
        <v>304</v>
      </c>
      <c r="B5" s="490"/>
      <c r="C5" s="489"/>
      <c r="D5" s="489"/>
      <c r="E5" s="489"/>
      <c r="F5" s="489"/>
      <c r="G5" s="489"/>
    </row>
    <row r="6" spans="1:11" ht="18">
      <c r="A6" s="491"/>
      <c r="B6" s="27"/>
      <c r="C6" s="491"/>
      <c r="D6" s="491"/>
      <c r="E6" s="491"/>
      <c r="F6" s="491"/>
      <c r="G6" s="491"/>
      <c r="H6" s="27"/>
      <c r="I6" s="27"/>
      <c r="J6" s="27"/>
      <c r="K6" s="27"/>
    </row>
    <row r="7" spans="1:11">
      <c r="B7" s="27"/>
      <c r="C7" s="27"/>
      <c r="D7" s="27"/>
      <c r="E7" s="27"/>
    </row>
    <row r="8" spans="1:11" ht="15.75" thickBot="1">
      <c r="B8" s="27"/>
      <c r="C8" s="27"/>
      <c r="D8" s="27"/>
      <c r="E8" s="27"/>
      <c r="F8" s="27" t="s">
        <v>62</v>
      </c>
    </row>
    <row r="9" spans="1:11" ht="15.75" thickBot="1">
      <c r="A9" s="78"/>
      <c r="B9" s="50"/>
      <c r="C9" s="51" t="s">
        <v>63</v>
      </c>
      <c r="D9" s="51"/>
      <c r="E9" s="51"/>
      <c r="F9" s="51"/>
      <c r="G9" s="182"/>
    </row>
    <row r="10" spans="1:11">
      <c r="A10" s="52"/>
      <c r="B10" s="53" t="s">
        <v>28</v>
      </c>
      <c r="C10" s="54" t="s">
        <v>28</v>
      </c>
      <c r="D10" s="55" t="s">
        <v>64</v>
      </c>
      <c r="E10" s="55" t="s">
        <v>48</v>
      </c>
      <c r="F10" s="55" t="s">
        <v>64</v>
      </c>
      <c r="G10" s="183" t="s">
        <v>302</v>
      </c>
    </row>
    <row r="11" spans="1:11" ht="15.75">
      <c r="A11" s="79" t="s">
        <v>51</v>
      </c>
      <c r="B11" s="56" t="s">
        <v>54</v>
      </c>
      <c r="C11" s="57" t="s">
        <v>29</v>
      </c>
      <c r="D11" s="54" t="s">
        <v>65</v>
      </c>
      <c r="E11" s="54" t="s">
        <v>53</v>
      </c>
      <c r="F11" s="54" t="s">
        <v>65</v>
      </c>
      <c r="G11" s="184" t="s">
        <v>66</v>
      </c>
    </row>
    <row r="12" spans="1:11" ht="15.75" thickBot="1">
      <c r="A12" s="80"/>
      <c r="B12" s="58">
        <v>2026</v>
      </c>
      <c r="C12" s="54" t="s">
        <v>301</v>
      </c>
      <c r="D12" s="54">
        <v>2026</v>
      </c>
      <c r="E12" s="54" t="s">
        <v>55</v>
      </c>
      <c r="F12" s="750" t="s">
        <v>81</v>
      </c>
      <c r="G12" s="184"/>
    </row>
    <row r="13" spans="1:11">
      <c r="A13" s="81"/>
      <c r="B13" s="59"/>
      <c r="C13" s="60"/>
      <c r="D13" s="61"/>
      <c r="E13" s="62"/>
      <c r="F13" s="61"/>
      <c r="G13" s="185"/>
    </row>
    <row r="14" spans="1:11">
      <c r="A14" s="173" t="s">
        <v>67</v>
      </c>
      <c r="B14" s="756">
        <f t="shared" ref="B14:G14" si="0">B16</f>
        <v>35815</v>
      </c>
      <c r="C14" s="757">
        <f>C16+C17</f>
        <v>35915</v>
      </c>
      <c r="D14" s="751">
        <f>D16+D17</f>
        <v>14430</v>
      </c>
      <c r="E14" s="758">
        <f>D14/C14*100</f>
        <v>40.178198524293471</v>
      </c>
      <c r="F14" s="751">
        <f>F16+F17</f>
        <v>13488</v>
      </c>
      <c r="G14" s="759">
        <f t="shared" si="0"/>
        <v>106.98398576512456</v>
      </c>
    </row>
    <row r="15" spans="1:11">
      <c r="A15" s="174"/>
      <c r="B15" s="701"/>
      <c r="C15" s="702"/>
      <c r="D15" s="724"/>
      <c r="E15" s="704"/>
      <c r="F15" s="703"/>
      <c r="G15" s="706"/>
    </row>
    <row r="16" spans="1:11">
      <c r="A16" s="175" t="s">
        <v>68</v>
      </c>
      <c r="B16" s="760">
        <v>35815</v>
      </c>
      <c r="C16" s="63">
        <v>35915</v>
      </c>
      <c r="D16" s="64">
        <v>14430</v>
      </c>
      <c r="E16" s="712">
        <f>D16/C16*100</f>
        <v>40.178198524293471</v>
      </c>
      <c r="F16" s="713">
        <v>13488</v>
      </c>
      <c r="G16" s="714">
        <f>D16/F16*100</f>
        <v>106.98398576512456</v>
      </c>
    </row>
    <row r="17" spans="1:13">
      <c r="A17" s="175"/>
      <c r="B17" s="492"/>
      <c r="C17" s="493"/>
      <c r="D17" s="494"/>
      <c r="E17" s="495"/>
      <c r="F17" s="713"/>
      <c r="G17" s="496"/>
    </row>
    <row r="18" spans="1:13" ht="15.75">
      <c r="A18" s="176"/>
      <c r="B18" s="497"/>
      <c r="C18" s="498"/>
      <c r="D18" s="499"/>
      <c r="E18" s="500"/>
      <c r="F18" s="752"/>
      <c r="G18" s="501"/>
    </row>
    <row r="19" spans="1:13">
      <c r="A19" s="173" t="s">
        <v>58</v>
      </c>
      <c r="B19" s="502"/>
      <c r="C19" s="503"/>
      <c r="D19" s="504"/>
      <c r="E19" s="500"/>
      <c r="F19" s="65"/>
      <c r="G19" s="501"/>
    </row>
    <row r="20" spans="1:13">
      <c r="A20" s="177"/>
      <c r="B20" s="505"/>
      <c r="C20" s="498"/>
      <c r="D20" s="499"/>
      <c r="E20" s="500"/>
      <c r="F20" s="752"/>
      <c r="G20" s="501"/>
      <c r="J20" s="1" t="s">
        <v>81</v>
      </c>
    </row>
    <row r="21" spans="1:13">
      <c r="A21" s="174" t="s">
        <v>69</v>
      </c>
      <c r="B21" s="701">
        <f>B23+B25</f>
        <v>3000</v>
      </c>
      <c r="C21" s="702">
        <f>C23+C25</f>
        <v>3200</v>
      </c>
      <c r="D21" s="705">
        <f>D23+D25</f>
        <v>1544</v>
      </c>
      <c r="E21" s="704">
        <f>D21/C21*100</f>
        <v>48.25</v>
      </c>
      <c r="F21" s="703">
        <f>F23+F25</f>
        <v>1357</v>
      </c>
      <c r="G21" s="706">
        <f>D21/F21*100</f>
        <v>113.78039793662491</v>
      </c>
    </row>
    <row r="22" spans="1:13">
      <c r="A22" s="174"/>
      <c r="B22" s="707"/>
      <c r="C22" s="716"/>
      <c r="D22" s="717"/>
      <c r="E22" s="718"/>
      <c r="F22" s="65"/>
      <c r="G22" s="719"/>
      <c r="H22" s="27"/>
    </row>
    <row r="23" spans="1:13">
      <c r="A23" s="178" t="s">
        <v>110</v>
      </c>
      <c r="B23" s="711">
        <v>500</v>
      </c>
      <c r="C23" s="63">
        <v>500</v>
      </c>
      <c r="D23" s="64">
        <v>190</v>
      </c>
      <c r="E23" s="712">
        <f>D23/C23*100</f>
        <v>38</v>
      </c>
      <c r="F23" s="713">
        <v>130</v>
      </c>
      <c r="G23" s="714">
        <f>D23/F23*100</f>
        <v>146.15384615384613</v>
      </c>
    </row>
    <row r="24" spans="1:13">
      <c r="A24" s="178"/>
      <c r="B24" s="505"/>
      <c r="C24" s="498"/>
      <c r="D24" s="499"/>
      <c r="E24" s="506"/>
      <c r="F24" s="752"/>
      <c r="G24" s="507"/>
      <c r="H24" s="27"/>
    </row>
    <row r="25" spans="1:13">
      <c r="A25" s="175" t="s">
        <v>70</v>
      </c>
      <c r="B25" s="711">
        <v>2500</v>
      </c>
      <c r="C25" s="63">
        <v>2700</v>
      </c>
      <c r="D25" s="64">
        <v>1354</v>
      </c>
      <c r="E25" s="712">
        <f>D25/C25*100</f>
        <v>50.148148148148152</v>
      </c>
      <c r="F25" s="713">
        <v>1227</v>
      </c>
      <c r="G25" s="714">
        <f>D25/F25*100</f>
        <v>110.35044824775878</v>
      </c>
      <c r="H25" s="3"/>
    </row>
    <row r="26" spans="1:13">
      <c r="A26" s="178"/>
      <c r="B26" s="492"/>
      <c r="C26" s="493"/>
      <c r="D26" s="494"/>
      <c r="E26" s="508"/>
      <c r="F26" s="713"/>
      <c r="G26" s="509"/>
      <c r="H26" s="3"/>
    </row>
    <row r="27" spans="1:13">
      <c r="A27" s="179"/>
      <c r="B27" s="505"/>
      <c r="C27" s="498"/>
      <c r="D27" s="499"/>
      <c r="E27" s="506"/>
      <c r="F27" s="752"/>
      <c r="G27" s="507"/>
    </row>
    <row r="28" spans="1:13">
      <c r="A28" s="174" t="s">
        <v>75</v>
      </c>
      <c r="B28" s="701">
        <f>B30+B31</f>
        <v>2100</v>
      </c>
      <c r="C28" s="702">
        <f>C30+C31</f>
        <v>2100</v>
      </c>
      <c r="D28" s="703">
        <f>D30+D31</f>
        <v>1068</v>
      </c>
      <c r="E28" s="704">
        <f t="shared" ref="E28:E36" si="1">D28/C28*100</f>
        <v>50.857142857142854</v>
      </c>
      <c r="F28" s="705">
        <f>F30+F31</f>
        <v>817</v>
      </c>
      <c r="G28" s="706">
        <f t="shared" ref="G28:G36" si="2">D28/F28*100</f>
        <v>130.72215422276622</v>
      </c>
    </row>
    <row r="29" spans="1:13">
      <c r="A29" s="174"/>
      <c r="B29" s="707"/>
      <c r="C29" s="708"/>
      <c r="D29" s="65"/>
      <c r="E29" s="709"/>
      <c r="F29" s="65"/>
      <c r="G29" s="710"/>
    </row>
    <row r="30" spans="1:13">
      <c r="A30" s="175" t="s">
        <v>71</v>
      </c>
      <c r="B30" s="711">
        <v>900</v>
      </c>
      <c r="C30" s="63">
        <v>900</v>
      </c>
      <c r="D30" s="64">
        <v>252</v>
      </c>
      <c r="E30" s="712">
        <f t="shared" si="1"/>
        <v>28.000000000000004</v>
      </c>
      <c r="F30" s="713">
        <v>113</v>
      </c>
      <c r="G30" s="714">
        <f t="shared" si="2"/>
        <v>223.00884955752213</v>
      </c>
      <c r="M30" s="1" t="s">
        <v>81</v>
      </c>
    </row>
    <row r="31" spans="1:13">
      <c r="A31" s="175" t="s">
        <v>72</v>
      </c>
      <c r="B31" s="711">
        <v>1200</v>
      </c>
      <c r="C31" s="63">
        <v>1200</v>
      </c>
      <c r="D31" s="64">
        <v>816</v>
      </c>
      <c r="E31" s="712">
        <f t="shared" si="1"/>
        <v>68</v>
      </c>
      <c r="F31" s="713">
        <v>704</v>
      </c>
      <c r="G31" s="714">
        <f t="shared" si="2"/>
        <v>115.90909090909092</v>
      </c>
    </row>
    <row r="32" spans="1:13">
      <c r="A32" s="175"/>
      <c r="B32" s="492"/>
      <c r="C32" s="493"/>
      <c r="D32" s="494"/>
      <c r="E32" s="508"/>
      <c r="F32" s="713"/>
      <c r="G32" s="509"/>
    </row>
    <row r="33" spans="1:8">
      <c r="A33" s="180" t="s">
        <v>87</v>
      </c>
      <c r="B33" s="845">
        <f>B34</f>
        <v>405</v>
      </c>
      <c r="C33" s="846">
        <f t="shared" ref="C33:D33" si="3">C34</f>
        <v>1255</v>
      </c>
      <c r="D33" s="847">
        <f t="shared" si="3"/>
        <v>647</v>
      </c>
      <c r="E33" s="704">
        <f t="shared" si="1"/>
        <v>51.553784860557769</v>
      </c>
      <c r="F33" s="848">
        <f>F34</f>
        <v>694</v>
      </c>
      <c r="G33" s="706">
        <f>D33/F33*100</f>
        <v>93.22766570605188</v>
      </c>
    </row>
    <row r="34" spans="1:8">
      <c r="A34" s="181" t="s">
        <v>88</v>
      </c>
      <c r="B34" s="711">
        <v>405</v>
      </c>
      <c r="C34" s="63">
        <v>1255</v>
      </c>
      <c r="D34" s="64">
        <v>647</v>
      </c>
      <c r="E34" s="712">
        <f t="shared" si="1"/>
        <v>51.553784860557769</v>
      </c>
      <c r="F34" s="713">
        <v>694</v>
      </c>
      <c r="G34" s="714">
        <f>D34/F34*100</f>
        <v>93.22766570605188</v>
      </c>
    </row>
    <row r="35" spans="1:8">
      <c r="A35" s="175"/>
      <c r="B35" s="505"/>
      <c r="C35" s="498"/>
      <c r="D35" s="499"/>
      <c r="E35" s="506"/>
      <c r="F35" s="752"/>
      <c r="G35" s="507"/>
    </row>
    <row r="36" spans="1:8">
      <c r="A36" s="173" t="s">
        <v>73</v>
      </c>
      <c r="B36" s="761">
        <f>B21+B28+B33</f>
        <v>5505</v>
      </c>
      <c r="C36" s="751">
        <f t="shared" ref="C36:D36" si="4">C21+C28+C33</f>
        <v>6555</v>
      </c>
      <c r="D36" s="762">
        <f t="shared" si="4"/>
        <v>3259</v>
      </c>
      <c r="E36" s="758">
        <f t="shared" si="1"/>
        <v>49.717772692601073</v>
      </c>
      <c r="F36" s="753">
        <f>F21+F28+F33</f>
        <v>2868</v>
      </c>
      <c r="G36" s="763">
        <f t="shared" si="2"/>
        <v>113.63319386331938</v>
      </c>
    </row>
    <row r="37" spans="1:8">
      <c r="A37" s="173"/>
      <c r="B37" s="707"/>
      <c r="C37" s="716"/>
      <c r="D37" s="717"/>
      <c r="E37" s="716"/>
      <c r="F37" s="65"/>
      <c r="G37" s="719"/>
    </row>
    <row r="38" spans="1:8">
      <c r="A38" s="173"/>
      <c r="B38" s="707"/>
      <c r="C38" s="716"/>
      <c r="D38" s="717"/>
      <c r="E38" s="716"/>
      <c r="F38" s="65"/>
      <c r="G38" s="719"/>
    </row>
    <row r="39" spans="1:8">
      <c r="A39" s="179"/>
      <c r="B39" s="764"/>
      <c r="C39" s="765"/>
      <c r="D39" s="766"/>
      <c r="E39" s="716"/>
      <c r="F39" s="752"/>
      <c r="G39" s="719"/>
    </row>
    <row r="40" spans="1:8">
      <c r="A40" s="82" t="s">
        <v>61</v>
      </c>
      <c r="B40" s="756">
        <f>B14+B36</f>
        <v>41320</v>
      </c>
      <c r="C40" s="757">
        <f>C14+C36</f>
        <v>42470</v>
      </c>
      <c r="D40" s="751">
        <f>D14+D36</f>
        <v>17689</v>
      </c>
      <c r="E40" s="757">
        <f>D40/C40*100</f>
        <v>41.650576877796091</v>
      </c>
      <c r="F40" s="753">
        <f>F14+F36</f>
        <v>16356</v>
      </c>
      <c r="G40" s="763">
        <f>D40/F40*100</f>
        <v>108.14991440449988</v>
      </c>
      <c r="H40" s="27"/>
    </row>
    <row r="41" spans="1:8">
      <c r="A41" s="82"/>
      <c r="B41" s="66"/>
      <c r="C41" s="67"/>
      <c r="D41" s="68"/>
      <c r="E41" s="65"/>
      <c r="F41" s="754"/>
      <c r="G41" s="186"/>
    </row>
    <row r="42" spans="1:8">
      <c r="A42" s="52"/>
      <c r="B42" s="52"/>
      <c r="C42" s="63"/>
      <c r="D42" s="64"/>
      <c r="E42" s="69"/>
      <c r="F42" s="713"/>
      <c r="G42" s="187"/>
    </row>
    <row r="43" spans="1:8" ht="15.75" thickBot="1">
      <c r="A43" s="83"/>
      <c r="B43" s="70"/>
      <c r="C43" s="71"/>
      <c r="D43" s="72"/>
      <c r="E43" s="73"/>
      <c r="F43" s="755"/>
      <c r="G43" s="188"/>
    </row>
  </sheetData>
  <mergeCells count="1">
    <mergeCell ref="E1:G1"/>
  </mergeCell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76175-8A8B-4B2C-814E-24DC9D84585C}">
  <dimension ref="A1:BA263"/>
  <sheetViews>
    <sheetView tabSelected="1" topLeftCell="B1" zoomScale="85" zoomScaleNormal="85" workbookViewId="0">
      <pane ySplit="6" topLeftCell="A224" activePane="bottomLeft" state="frozen"/>
      <selection pane="bottomLeft" activeCell="J268" sqref="J268"/>
    </sheetView>
  </sheetViews>
  <sheetFormatPr defaultColWidth="9.140625" defaultRowHeight="12.75"/>
  <cols>
    <col min="1" max="1" width="4.42578125" style="329" customWidth="1"/>
    <col min="2" max="2" width="10.28515625" style="329" customWidth="1"/>
    <col min="3" max="3" width="21.5703125" style="329" customWidth="1"/>
    <col min="4" max="4" width="66.5703125" style="333" customWidth="1"/>
    <col min="5" max="5" width="18.28515625" style="329" customWidth="1"/>
    <col min="6" max="6" width="17.5703125" style="329" customWidth="1"/>
    <col min="7" max="7" width="17.140625" style="329" customWidth="1"/>
    <col min="8" max="8" width="17.28515625" style="332" customWidth="1"/>
    <col min="9" max="9" width="17.28515625" style="331" customWidth="1"/>
    <col min="10" max="10" width="17.28515625" style="329" customWidth="1"/>
    <col min="11" max="11" width="14.5703125" style="329" customWidth="1"/>
    <col min="12" max="12" width="9.140625" style="329" hidden="1" customWidth="1"/>
    <col min="13" max="13" width="20.28515625" style="329" customWidth="1"/>
    <col min="14" max="16384" width="9.140625" style="329"/>
  </cols>
  <sheetData>
    <row r="1" spans="2:13" ht="21.75" customHeight="1">
      <c r="I1" s="364"/>
      <c r="J1" s="329" t="s">
        <v>298</v>
      </c>
    </row>
    <row r="2" spans="2:13" ht="15" customHeight="1" thickBot="1">
      <c r="I2" s="543"/>
      <c r="J2" s="543"/>
      <c r="K2" s="543" t="s">
        <v>297</v>
      </c>
    </row>
    <row r="3" spans="2:13" s="23" customFormat="1" ht="15" customHeight="1">
      <c r="B3" s="864"/>
      <c r="C3" s="865"/>
      <c r="D3" s="865"/>
      <c r="E3" s="432"/>
      <c r="F3" s="432"/>
      <c r="G3" s="431"/>
      <c r="H3" s="428" t="s">
        <v>296</v>
      </c>
      <c r="I3" s="430" t="s">
        <v>295</v>
      </c>
      <c r="J3" s="429" t="s">
        <v>294</v>
      </c>
      <c r="K3" s="428" t="s">
        <v>293</v>
      </c>
    </row>
    <row r="4" spans="2:13" s="23" customFormat="1" ht="39.950000000000003" customHeight="1" thickBot="1">
      <c r="B4" s="866" t="s">
        <v>323</v>
      </c>
      <c r="C4" s="867"/>
      <c r="D4" s="867"/>
      <c r="E4" s="427"/>
      <c r="F4" s="427"/>
      <c r="G4" s="426"/>
      <c r="H4" s="426">
        <f>H7+H20+H44+H56+H193+H196+H206+H209+H243+H261</f>
        <v>237656</v>
      </c>
      <c r="I4" s="425">
        <f>I7+I20+I44+I56+I193+I196+I206+I209+I243+I261</f>
        <v>1056808</v>
      </c>
      <c r="J4" s="424">
        <f>J7+J20+J44+J56+J193+J196+J206+J209+J243+J261</f>
        <v>256077</v>
      </c>
      <c r="K4" s="423">
        <f>J4/I4*100</f>
        <v>24.231175388528474</v>
      </c>
    </row>
    <row r="5" spans="2:13" s="23" customFormat="1" ht="20.100000000000001" customHeight="1" thickBot="1">
      <c r="B5" s="422"/>
      <c r="C5" s="421"/>
      <c r="D5" s="420"/>
      <c r="E5" s="419"/>
      <c r="F5" s="419"/>
      <c r="G5" s="416"/>
      <c r="H5" s="418"/>
      <c r="I5" s="417"/>
      <c r="J5" s="416"/>
      <c r="K5" s="415"/>
    </row>
    <row r="6" spans="2:13" s="23" customFormat="1" ht="80.099999999999994" customHeight="1" thickBot="1">
      <c r="B6" s="413" t="s">
        <v>292</v>
      </c>
      <c r="C6" s="414" t="s">
        <v>291</v>
      </c>
      <c r="D6" s="413" t="s">
        <v>290</v>
      </c>
      <c r="E6" s="412" t="s">
        <v>289</v>
      </c>
      <c r="F6" s="412" t="s">
        <v>288</v>
      </c>
      <c r="G6" s="411" t="s">
        <v>324</v>
      </c>
      <c r="H6" s="410" t="s">
        <v>287</v>
      </c>
      <c r="I6" s="409" t="s">
        <v>286</v>
      </c>
      <c r="J6" s="408" t="s">
        <v>325</v>
      </c>
      <c r="K6" s="407" t="s">
        <v>285</v>
      </c>
    </row>
    <row r="7" spans="2:13" s="23" customFormat="1" ht="38.1" customHeight="1" thickBot="1">
      <c r="B7" s="862" t="s">
        <v>284</v>
      </c>
      <c r="C7" s="863"/>
      <c r="D7" s="863"/>
      <c r="E7" s="406"/>
      <c r="F7" s="406"/>
      <c r="G7" s="347"/>
      <c r="H7" s="347">
        <f>H8+H10</f>
        <v>2766</v>
      </c>
      <c r="I7" s="375">
        <f>I8+I10</f>
        <v>307866.29999999993</v>
      </c>
      <c r="J7" s="347">
        <f>J8+J10</f>
        <v>8381</v>
      </c>
      <c r="K7" s="346">
        <f>J7/I7*100</f>
        <v>2.7222856155415522</v>
      </c>
    </row>
    <row r="8" spans="2:13" s="23" customFormat="1" ht="18.95" customHeight="1" thickBot="1">
      <c r="B8" s="868" t="s">
        <v>283</v>
      </c>
      <c r="C8" s="869"/>
      <c r="D8" s="869"/>
      <c r="E8" s="380"/>
      <c r="F8" s="380"/>
      <c r="G8" s="352"/>
      <c r="H8" s="343">
        <f>SUM(H9:H9)</f>
        <v>0</v>
      </c>
      <c r="I8" s="344">
        <f>SUM(I9:I9)</f>
        <v>0</v>
      </c>
      <c r="J8" s="343">
        <f>SUM(J9:J9)</f>
        <v>0</v>
      </c>
      <c r="K8" s="405" t="s">
        <v>122</v>
      </c>
    </row>
    <row r="9" spans="2:13" s="23" customFormat="1" ht="10.5" customHeight="1" thickBot="1">
      <c r="B9" s="404"/>
      <c r="C9" s="392"/>
      <c r="D9" s="403"/>
      <c r="E9" s="354"/>
      <c r="F9" s="354"/>
      <c r="G9" s="402"/>
      <c r="H9" s="400"/>
      <c r="I9" s="401"/>
      <c r="J9" s="400"/>
      <c r="K9" s="399"/>
    </row>
    <row r="10" spans="2:13" s="23" customFormat="1" ht="18.95" customHeight="1" thickBot="1">
      <c r="B10" s="870" t="s">
        <v>282</v>
      </c>
      <c r="C10" s="871"/>
      <c r="D10" s="871"/>
      <c r="E10" s="345"/>
      <c r="F10" s="345"/>
      <c r="G10" s="396"/>
      <c r="H10" s="396">
        <f>SUM(H11:H19)</f>
        <v>2766</v>
      </c>
      <c r="I10" s="397">
        <f>SUM(I11:I19)</f>
        <v>307866.29999999993</v>
      </c>
      <c r="J10" s="396">
        <f>SUM(J11:J19)</f>
        <v>8381</v>
      </c>
      <c r="K10" s="342">
        <f t="shared" ref="K10" si="0">J10/I10*100</f>
        <v>2.7222856155415522</v>
      </c>
    </row>
    <row r="11" spans="2:13" ht="18" customHeight="1">
      <c r="B11" s="544" t="s">
        <v>274</v>
      </c>
      <c r="C11" s="545" t="s">
        <v>281</v>
      </c>
      <c r="D11" s="546" t="s">
        <v>280</v>
      </c>
      <c r="E11" s="547" t="s">
        <v>208</v>
      </c>
      <c r="F11" s="548">
        <v>2020</v>
      </c>
      <c r="G11" s="549">
        <v>47410</v>
      </c>
      <c r="H11" s="550">
        <v>0</v>
      </c>
      <c r="I11" s="551">
        <v>290309.3</v>
      </c>
      <c r="J11" s="550">
        <v>7477</v>
      </c>
      <c r="K11" s="552">
        <f>J11/I11*100</f>
        <v>2.5755289272510389</v>
      </c>
      <c r="M11" s="364"/>
    </row>
    <row r="12" spans="2:13" ht="18" customHeight="1">
      <c r="B12" s="544" t="s">
        <v>274</v>
      </c>
      <c r="C12" s="545" t="s">
        <v>279</v>
      </c>
      <c r="D12" s="546" t="s">
        <v>278</v>
      </c>
      <c r="E12" s="547" t="s">
        <v>270</v>
      </c>
      <c r="F12" s="548">
        <v>2022</v>
      </c>
      <c r="G12" s="553">
        <v>352</v>
      </c>
      <c r="H12" s="550">
        <v>0</v>
      </c>
      <c r="I12" s="551">
        <v>98.1</v>
      </c>
      <c r="J12" s="550">
        <v>0</v>
      </c>
      <c r="K12" s="552">
        <f>J12/I12*100</f>
        <v>0</v>
      </c>
      <c r="M12" s="364"/>
    </row>
    <row r="13" spans="2:13" ht="18" customHeight="1">
      <c r="B13" s="544" t="s">
        <v>274</v>
      </c>
      <c r="C13" s="545" t="s">
        <v>276</v>
      </c>
      <c r="D13" s="546" t="s">
        <v>326</v>
      </c>
      <c r="E13" s="547" t="s">
        <v>270</v>
      </c>
      <c r="F13" s="548">
        <v>2024</v>
      </c>
      <c r="G13" s="553">
        <v>263</v>
      </c>
      <c r="H13" s="550">
        <v>2766</v>
      </c>
      <c r="I13" s="551">
        <v>9803</v>
      </c>
      <c r="J13" s="550">
        <v>3</v>
      </c>
      <c r="K13" s="552">
        <f t="shared" ref="K13:K35" si="1">J13/I13*100</f>
        <v>3.0602876670407019E-2</v>
      </c>
      <c r="M13" s="364"/>
    </row>
    <row r="14" spans="2:13" ht="18" customHeight="1">
      <c r="B14" s="544" t="s">
        <v>274</v>
      </c>
      <c r="C14" s="545" t="s">
        <v>327</v>
      </c>
      <c r="D14" s="546" t="s">
        <v>328</v>
      </c>
      <c r="E14" s="547" t="s">
        <v>270</v>
      </c>
      <c r="F14" s="548">
        <v>2024</v>
      </c>
      <c r="G14" s="553">
        <v>0</v>
      </c>
      <c r="H14" s="550">
        <v>0</v>
      </c>
      <c r="I14" s="551">
        <v>3</v>
      </c>
      <c r="J14" s="550">
        <v>0</v>
      </c>
      <c r="K14" s="552">
        <f t="shared" si="1"/>
        <v>0</v>
      </c>
      <c r="M14" s="364"/>
    </row>
    <row r="15" spans="2:13" ht="18" customHeight="1">
      <c r="B15" s="544" t="s">
        <v>274</v>
      </c>
      <c r="C15" s="545" t="s">
        <v>329</v>
      </c>
      <c r="D15" s="546" t="s">
        <v>277</v>
      </c>
      <c r="E15" s="547" t="s">
        <v>190</v>
      </c>
      <c r="F15" s="548">
        <v>2023</v>
      </c>
      <c r="G15" s="550">
        <v>1313</v>
      </c>
      <c r="H15" s="550">
        <v>0</v>
      </c>
      <c r="I15" s="551">
        <v>1868.1</v>
      </c>
      <c r="J15" s="550">
        <v>46</v>
      </c>
      <c r="K15" s="552">
        <f t="shared" si="1"/>
        <v>2.462394946737327</v>
      </c>
      <c r="M15" s="364"/>
    </row>
    <row r="16" spans="2:13" ht="18" customHeight="1">
      <c r="B16" s="544" t="s">
        <v>274</v>
      </c>
      <c r="C16" s="545" t="s">
        <v>330</v>
      </c>
      <c r="D16" s="546" t="s">
        <v>331</v>
      </c>
      <c r="E16" s="547" t="s">
        <v>190</v>
      </c>
      <c r="F16" s="548">
        <v>2024</v>
      </c>
      <c r="G16" s="550">
        <v>1698</v>
      </c>
      <c r="H16" s="550">
        <v>0</v>
      </c>
      <c r="I16" s="551">
        <v>1889.3</v>
      </c>
      <c r="J16" s="550">
        <v>587</v>
      </c>
      <c r="K16" s="552">
        <f t="shared" si="1"/>
        <v>31.069708357592763</v>
      </c>
      <c r="M16" s="364"/>
    </row>
    <row r="17" spans="2:13" ht="18" customHeight="1">
      <c r="B17" s="544" t="s">
        <v>274</v>
      </c>
      <c r="C17" s="545" t="s">
        <v>332</v>
      </c>
      <c r="D17" s="546" t="s">
        <v>333</v>
      </c>
      <c r="E17" s="547" t="s">
        <v>190</v>
      </c>
      <c r="F17" s="548">
        <v>2025</v>
      </c>
      <c r="G17" s="550">
        <v>63</v>
      </c>
      <c r="H17" s="550">
        <v>0</v>
      </c>
      <c r="I17" s="551">
        <v>1815</v>
      </c>
      <c r="J17" s="550">
        <v>30</v>
      </c>
      <c r="K17" s="552">
        <f t="shared" si="1"/>
        <v>1.6528925619834711</v>
      </c>
      <c r="M17" s="364"/>
    </row>
    <row r="18" spans="2:13" ht="18" customHeight="1">
      <c r="B18" s="544" t="s">
        <v>274</v>
      </c>
      <c r="C18" s="545" t="s">
        <v>334</v>
      </c>
      <c r="D18" s="546" t="s">
        <v>275</v>
      </c>
      <c r="E18" s="547" t="s">
        <v>190</v>
      </c>
      <c r="F18" s="548">
        <v>2024</v>
      </c>
      <c r="G18" s="550">
        <v>338</v>
      </c>
      <c r="H18" s="550">
        <v>0</v>
      </c>
      <c r="I18" s="551">
        <v>1462</v>
      </c>
      <c r="J18" s="550">
        <v>0</v>
      </c>
      <c r="K18" s="552">
        <f t="shared" si="1"/>
        <v>0</v>
      </c>
      <c r="M18" s="364"/>
    </row>
    <row r="19" spans="2:13" ht="18" customHeight="1" thickBot="1">
      <c r="B19" s="544" t="s">
        <v>274</v>
      </c>
      <c r="C19" s="545" t="s">
        <v>335</v>
      </c>
      <c r="D19" s="546" t="s">
        <v>336</v>
      </c>
      <c r="E19" s="547" t="s">
        <v>190</v>
      </c>
      <c r="F19" s="548">
        <v>2025</v>
      </c>
      <c r="G19" s="550">
        <v>420</v>
      </c>
      <c r="H19" s="550">
        <v>0</v>
      </c>
      <c r="I19" s="551">
        <v>618.5</v>
      </c>
      <c r="J19" s="550">
        <v>238</v>
      </c>
      <c r="K19" s="552">
        <f t="shared" si="1"/>
        <v>38.48019401778496</v>
      </c>
      <c r="M19" s="364"/>
    </row>
    <row r="20" spans="2:13" s="382" customFormat="1" ht="38.1" customHeight="1" thickBot="1">
      <c r="B20" s="862" t="s">
        <v>273</v>
      </c>
      <c r="C20" s="863"/>
      <c r="D20" s="863"/>
      <c r="E20" s="350" t="s">
        <v>81</v>
      </c>
      <c r="F20" s="350"/>
      <c r="G20" s="347"/>
      <c r="H20" s="347">
        <f>H21</f>
        <v>3353</v>
      </c>
      <c r="I20" s="375">
        <f>I21</f>
        <v>19799.900000000001</v>
      </c>
      <c r="J20" s="347">
        <f t="shared" ref="J20" si="2">J21</f>
        <v>1599</v>
      </c>
      <c r="K20" s="346">
        <f t="shared" si="1"/>
        <v>8.0757983626179914</v>
      </c>
      <c r="M20" s="554"/>
    </row>
    <row r="21" spans="2:13" s="23" customFormat="1" ht="18.95" customHeight="1" thickBot="1">
      <c r="B21" s="868" t="s">
        <v>272</v>
      </c>
      <c r="C21" s="869"/>
      <c r="D21" s="869"/>
      <c r="E21" s="345"/>
      <c r="F21" s="345"/>
      <c r="G21" s="396"/>
      <c r="H21" s="343">
        <f>SUM(H22:H35)</f>
        <v>3353</v>
      </c>
      <c r="I21" s="397">
        <f>SUM(I22:I35)</f>
        <v>19799.900000000001</v>
      </c>
      <c r="J21" s="343">
        <f>SUM(J22:J35)</f>
        <v>1599</v>
      </c>
      <c r="K21" s="342">
        <f t="shared" si="1"/>
        <v>8.0757983626179914</v>
      </c>
    </row>
    <row r="22" spans="2:13" ht="18" customHeight="1">
      <c r="B22" s="555" t="s">
        <v>258</v>
      </c>
      <c r="C22" s="545" t="s">
        <v>337</v>
      </c>
      <c r="D22" s="556" t="s">
        <v>338</v>
      </c>
      <c r="E22" s="547" t="s">
        <v>196</v>
      </c>
      <c r="F22" s="555" t="s">
        <v>339</v>
      </c>
      <c r="G22" s="549">
        <v>0</v>
      </c>
      <c r="H22" s="549">
        <v>1005</v>
      </c>
      <c r="I22" s="557">
        <v>1005</v>
      </c>
      <c r="J22" s="549">
        <v>0</v>
      </c>
      <c r="K22" s="558">
        <f t="shared" si="1"/>
        <v>0</v>
      </c>
    </row>
    <row r="23" spans="2:13" ht="18" customHeight="1">
      <c r="B23" s="559" t="s">
        <v>258</v>
      </c>
      <c r="C23" s="545" t="s">
        <v>259</v>
      </c>
      <c r="D23" s="556" t="s">
        <v>340</v>
      </c>
      <c r="E23" s="547" t="s">
        <v>196</v>
      </c>
      <c r="F23" s="559" t="s">
        <v>238</v>
      </c>
      <c r="G23" s="550">
        <v>516</v>
      </c>
      <c r="H23" s="550">
        <v>500</v>
      </c>
      <c r="I23" s="551">
        <v>520</v>
      </c>
      <c r="J23" s="550">
        <v>0</v>
      </c>
      <c r="K23" s="560">
        <f t="shared" si="1"/>
        <v>0</v>
      </c>
    </row>
    <row r="24" spans="2:13" ht="18" customHeight="1">
      <c r="B24" s="544" t="s">
        <v>258</v>
      </c>
      <c r="C24" s="545" t="s">
        <v>341</v>
      </c>
      <c r="D24" s="556" t="s">
        <v>342</v>
      </c>
      <c r="E24" s="547" t="s">
        <v>196</v>
      </c>
      <c r="F24" s="544" t="s">
        <v>238</v>
      </c>
      <c r="G24" s="553">
        <v>178</v>
      </c>
      <c r="H24" s="550">
        <v>500</v>
      </c>
      <c r="I24" s="551">
        <v>500</v>
      </c>
      <c r="J24" s="550">
        <v>178</v>
      </c>
      <c r="K24" s="552">
        <f t="shared" si="1"/>
        <v>35.6</v>
      </c>
    </row>
    <row r="25" spans="2:13" ht="18" customHeight="1">
      <c r="B25" s="559" t="s">
        <v>258</v>
      </c>
      <c r="C25" s="545" t="s">
        <v>343</v>
      </c>
      <c r="D25" s="556" t="s">
        <v>344</v>
      </c>
      <c r="E25" s="547" t="s">
        <v>196</v>
      </c>
      <c r="F25" s="544" t="s">
        <v>265</v>
      </c>
      <c r="G25" s="553">
        <v>1166</v>
      </c>
      <c r="H25" s="550">
        <v>250</v>
      </c>
      <c r="I25" s="551">
        <v>250</v>
      </c>
      <c r="J25" s="550">
        <v>0</v>
      </c>
      <c r="K25" s="552">
        <f t="shared" si="1"/>
        <v>0</v>
      </c>
    </row>
    <row r="26" spans="2:13" ht="18" customHeight="1">
      <c r="B26" s="544" t="s">
        <v>258</v>
      </c>
      <c r="C26" s="561" t="s">
        <v>271</v>
      </c>
      <c r="D26" s="562" t="s">
        <v>345</v>
      </c>
      <c r="E26" s="547" t="s">
        <v>270</v>
      </c>
      <c r="F26" s="544" t="s">
        <v>260</v>
      </c>
      <c r="G26" s="553">
        <v>2270</v>
      </c>
      <c r="H26" s="550">
        <v>0</v>
      </c>
      <c r="I26" s="551">
        <v>242</v>
      </c>
      <c r="J26" s="550">
        <v>0</v>
      </c>
      <c r="K26" s="552">
        <f t="shared" si="1"/>
        <v>0</v>
      </c>
    </row>
    <row r="27" spans="2:13" ht="18" customHeight="1">
      <c r="B27" s="559" t="s">
        <v>258</v>
      </c>
      <c r="C27" s="561" t="s">
        <v>262</v>
      </c>
      <c r="D27" s="563" t="s">
        <v>261</v>
      </c>
      <c r="E27" s="547" t="s">
        <v>190</v>
      </c>
      <c r="F27" s="559" t="s">
        <v>260</v>
      </c>
      <c r="G27" s="550">
        <v>8895</v>
      </c>
      <c r="H27" s="550">
        <v>1098</v>
      </c>
      <c r="I27" s="551">
        <v>1078</v>
      </c>
      <c r="J27" s="550">
        <v>895</v>
      </c>
      <c r="K27" s="552">
        <f t="shared" si="1"/>
        <v>83.024118738404454</v>
      </c>
    </row>
    <row r="28" spans="2:13" ht="18" customHeight="1">
      <c r="B28" s="559" t="s">
        <v>258</v>
      </c>
      <c r="C28" s="564" t="s">
        <v>346</v>
      </c>
      <c r="D28" s="563" t="s">
        <v>269</v>
      </c>
      <c r="E28" s="547" t="s">
        <v>190</v>
      </c>
      <c r="F28" s="559" t="s">
        <v>267</v>
      </c>
      <c r="G28" s="550">
        <v>0</v>
      </c>
      <c r="H28" s="550">
        <v>0</v>
      </c>
      <c r="I28" s="551">
        <v>8000</v>
      </c>
      <c r="J28" s="550">
        <v>0</v>
      </c>
      <c r="K28" s="552">
        <f t="shared" si="1"/>
        <v>0</v>
      </c>
    </row>
    <row r="29" spans="2:13" ht="18" customHeight="1">
      <c r="B29" s="559" t="s">
        <v>258</v>
      </c>
      <c r="C29" s="565" t="s">
        <v>347</v>
      </c>
      <c r="D29" s="563" t="s">
        <v>348</v>
      </c>
      <c r="E29" s="547" t="s">
        <v>190</v>
      </c>
      <c r="F29" s="559" t="s">
        <v>238</v>
      </c>
      <c r="G29" s="550">
        <v>88</v>
      </c>
      <c r="H29" s="550">
        <v>0</v>
      </c>
      <c r="I29" s="551">
        <v>1912</v>
      </c>
      <c r="J29" s="550">
        <v>0</v>
      </c>
      <c r="K29" s="552">
        <f t="shared" si="1"/>
        <v>0</v>
      </c>
    </row>
    <row r="30" spans="2:13" ht="18" customHeight="1">
      <c r="B30" s="559" t="s">
        <v>258</v>
      </c>
      <c r="C30" s="565" t="s">
        <v>349</v>
      </c>
      <c r="D30" s="563" t="s">
        <v>268</v>
      </c>
      <c r="E30" s="547" t="s">
        <v>190</v>
      </c>
      <c r="F30" s="559" t="s">
        <v>238</v>
      </c>
      <c r="G30" s="550">
        <v>0</v>
      </c>
      <c r="H30" s="550">
        <v>0</v>
      </c>
      <c r="I30" s="551">
        <v>412.5</v>
      </c>
      <c r="J30" s="550">
        <v>0</v>
      </c>
      <c r="K30" s="552">
        <f t="shared" si="1"/>
        <v>0</v>
      </c>
    </row>
    <row r="31" spans="2:13" ht="18" customHeight="1">
      <c r="B31" s="559" t="s">
        <v>258</v>
      </c>
      <c r="C31" s="565" t="s">
        <v>350</v>
      </c>
      <c r="D31" s="563" t="s">
        <v>351</v>
      </c>
      <c r="E31" s="547" t="s">
        <v>190</v>
      </c>
      <c r="F31" s="559" t="s">
        <v>260</v>
      </c>
      <c r="G31" s="550">
        <v>311</v>
      </c>
      <c r="H31" s="550">
        <v>0</v>
      </c>
      <c r="I31" s="551">
        <v>1140</v>
      </c>
      <c r="J31" s="550">
        <v>311</v>
      </c>
      <c r="K31" s="552">
        <f t="shared" si="1"/>
        <v>27.280701754385966</v>
      </c>
    </row>
    <row r="32" spans="2:13" ht="18" customHeight="1">
      <c r="B32" s="559" t="s">
        <v>258</v>
      </c>
      <c r="C32" s="565" t="s">
        <v>352</v>
      </c>
      <c r="D32" s="563" t="s">
        <v>266</v>
      </c>
      <c r="E32" s="547" t="s">
        <v>190</v>
      </c>
      <c r="F32" s="559" t="s">
        <v>265</v>
      </c>
      <c r="G32" s="550">
        <v>216</v>
      </c>
      <c r="H32" s="550">
        <v>0</v>
      </c>
      <c r="I32" s="551">
        <v>1196</v>
      </c>
      <c r="J32" s="550">
        <v>166</v>
      </c>
      <c r="K32" s="552">
        <f t="shared" si="1"/>
        <v>13.879598662207357</v>
      </c>
    </row>
    <row r="33" spans="2:13" ht="18" customHeight="1">
      <c r="B33" s="559" t="s">
        <v>258</v>
      </c>
      <c r="C33" s="565" t="s">
        <v>353</v>
      </c>
      <c r="D33" s="563" t="s">
        <v>264</v>
      </c>
      <c r="E33" s="547" t="s">
        <v>190</v>
      </c>
      <c r="F33" s="559" t="s">
        <v>263</v>
      </c>
      <c r="G33" s="550">
        <v>427</v>
      </c>
      <c r="H33" s="550">
        <v>0</v>
      </c>
      <c r="I33" s="551">
        <v>573.4</v>
      </c>
      <c r="J33" s="550">
        <v>0</v>
      </c>
      <c r="K33" s="552">
        <f t="shared" si="1"/>
        <v>0</v>
      </c>
    </row>
    <row r="34" spans="2:13" ht="18" customHeight="1">
      <c r="B34" s="559" t="s">
        <v>258</v>
      </c>
      <c r="C34" s="566" t="s">
        <v>354</v>
      </c>
      <c r="D34" s="567" t="s">
        <v>355</v>
      </c>
      <c r="E34" s="547" t="s">
        <v>190</v>
      </c>
      <c r="F34" s="559" t="s">
        <v>339</v>
      </c>
      <c r="G34" s="550">
        <v>49</v>
      </c>
      <c r="H34" s="550">
        <v>0</v>
      </c>
      <c r="I34" s="551">
        <v>1200</v>
      </c>
      <c r="J34" s="550">
        <v>49</v>
      </c>
      <c r="K34" s="552">
        <f t="shared" si="1"/>
        <v>4.083333333333333</v>
      </c>
    </row>
    <row r="35" spans="2:13" ht="18" customHeight="1" thickBot="1">
      <c r="B35" s="568" t="s">
        <v>258</v>
      </c>
      <c r="C35" s="569" t="s">
        <v>356</v>
      </c>
      <c r="D35" s="570" t="s">
        <v>357</v>
      </c>
      <c r="E35" s="571" t="s">
        <v>190</v>
      </c>
      <c r="F35" s="568" t="s">
        <v>339</v>
      </c>
      <c r="G35" s="572">
        <v>0</v>
      </c>
      <c r="H35" s="572">
        <v>0</v>
      </c>
      <c r="I35" s="573">
        <v>1771</v>
      </c>
      <c r="J35" s="572">
        <v>0</v>
      </c>
      <c r="K35" s="574">
        <f t="shared" si="1"/>
        <v>0</v>
      </c>
    </row>
    <row r="36" spans="2:13" ht="18" customHeight="1">
      <c r="B36" s="389"/>
      <c r="C36" s="389"/>
      <c r="D36" s="367"/>
      <c r="E36" s="366"/>
      <c r="F36" s="389"/>
      <c r="G36" s="332"/>
      <c r="H36" s="398"/>
      <c r="I36" s="575"/>
      <c r="J36" s="332"/>
      <c r="K36" s="363"/>
    </row>
    <row r="37" spans="2:13" ht="18" customHeight="1">
      <c r="B37" s="389"/>
      <c r="C37" s="389"/>
      <c r="D37" s="367"/>
      <c r="E37" s="366"/>
      <c r="F37" s="389"/>
      <c r="G37" s="332"/>
      <c r="H37" s="398"/>
      <c r="I37" s="364"/>
      <c r="J37" s="332"/>
      <c r="K37" s="363"/>
    </row>
    <row r="38" spans="2:13" ht="18" customHeight="1">
      <c r="B38" s="389"/>
      <c r="C38" s="389"/>
      <c r="D38" s="367"/>
      <c r="E38" s="366"/>
      <c r="F38" s="389"/>
      <c r="G38" s="332"/>
      <c r="H38" s="398"/>
      <c r="I38" s="364"/>
      <c r="J38" s="332"/>
      <c r="K38" s="363"/>
    </row>
    <row r="39" spans="2:13" ht="18" customHeight="1">
      <c r="B39" s="389"/>
      <c r="C39" s="389"/>
      <c r="D39" s="367"/>
      <c r="E39" s="366"/>
      <c r="F39" s="389"/>
      <c r="G39" s="332"/>
      <c r="H39" s="398"/>
      <c r="I39" s="364"/>
      <c r="J39" s="332"/>
      <c r="K39" s="363"/>
    </row>
    <row r="40" spans="2:13" ht="18" customHeight="1">
      <c r="B40" s="389"/>
      <c r="C40" s="389"/>
      <c r="D40" s="367"/>
      <c r="E40" s="366"/>
      <c r="F40" s="389"/>
      <c r="G40" s="332"/>
      <c r="H40" s="398"/>
      <c r="I40" s="364"/>
      <c r="J40" s="332"/>
      <c r="K40" s="363"/>
    </row>
    <row r="41" spans="2:13" ht="18" customHeight="1">
      <c r="B41" s="389"/>
      <c r="C41" s="389"/>
      <c r="D41" s="367"/>
      <c r="E41" s="366"/>
      <c r="F41" s="389"/>
      <c r="G41" s="332"/>
      <c r="H41" s="398"/>
      <c r="I41" s="364"/>
      <c r="J41" s="332"/>
      <c r="K41" s="363"/>
    </row>
    <row r="42" spans="2:13" ht="18" customHeight="1">
      <c r="B42" s="389"/>
      <c r="C42" s="389"/>
      <c r="D42" s="367"/>
      <c r="E42" s="366"/>
      <c r="F42" s="389"/>
      <c r="G42" s="332"/>
      <c r="H42" s="398"/>
      <c r="I42" s="364"/>
      <c r="J42" s="332"/>
      <c r="K42" s="363"/>
    </row>
    <row r="43" spans="2:13" ht="18" customHeight="1" thickBot="1">
      <c r="B43" s="389"/>
      <c r="C43" s="389"/>
      <c r="D43" s="367"/>
      <c r="E43" s="366"/>
      <c r="F43" s="389"/>
      <c r="G43" s="332"/>
      <c r="H43" s="398"/>
      <c r="I43" s="364"/>
      <c r="J43" s="332"/>
      <c r="K43" s="543" t="s">
        <v>257</v>
      </c>
    </row>
    <row r="44" spans="2:13" ht="38.1" customHeight="1" thickBot="1">
      <c r="B44" s="862" t="s">
        <v>256</v>
      </c>
      <c r="C44" s="863"/>
      <c r="D44" s="863"/>
      <c r="E44" s="350"/>
      <c r="F44" s="350"/>
      <c r="G44" s="347"/>
      <c r="H44" s="347">
        <f>H45</f>
        <v>30700</v>
      </c>
      <c r="I44" s="375">
        <f>I45</f>
        <v>44272.3</v>
      </c>
      <c r="J44" s="347">
        <f>J45</f>
        <v>458</v>
      </c>
      <c r="K44" s="346">
        <f t="shared" ref="K44" si="3">J44/I44*100</f>
        <v>1.0345069038653965</v>
      </c>
      <c r="M44" s="364"/>
    </row>
    <row r="45" spans="2:13" ht="18.95" customHeight="1" thickBot="1">
      <c r="B45" s="868" t="s">
        <v>255</v>
      </c>
      <c r="C45" s="869"/>
      <c r="D45" s="869"/>
      <c r="E45" s="345"/>
      <c r="F45" s="345"/>
      <c r="G45" s="396"/>
      <c r="H45" s="396">
        <f>SUM(H46:H55)</f>
        <v>30700</v>
      </c>
      <c r="I45" s="397">
        <f>SUM(I46:I55)</f>
        <v>44272.3</v>
      </c>
      <c r="J45" s="396">
        <f>SUM(J46:J55)</f>
        <v>458</v>
      </c>
      <c r="K45" s="342">
        <f>J45/I45*100</f>
        <v>1.0345069038653965</v>
      </c>
      <c r="M45" s="364"/>
    </row>
    <row r="46" spans="2:13" ht="18.95" customHeight="1">
      <c r="B46" s="555" t="s">
        <v>243</v>
      </c>
      <c r="C46" s="561" t="s">
        <v>358</v>
      </c>
      <c r="D46" s="576" t="s">
        <v>359</v>
      </c>
      <c r="E46" s="547" t="s">
        <v>196</v>
      </c>
      <c r="F46" s="577">
        <v>2026</v>
      </c>
      <c r="G46" s="549">
        <v>0</v>
      </c>
      <c r="H46" s="550">
        <v>1000</v>
      </c>
      <c r="I46" s="551">
        <v>1000</v>
      </c>
      <c r="J46" s="550">
        <v>0</v>
      </c>
      <c r="K46" s="552">
        <f t="shared" ref="K46:K56" si="4">J46/I46*100</f>
        <v>0</v>
      </c>
      <c r="M46" s="364"/>
    </row>
    <row r="47" spans="2:13" ht="18.95" customHeight="1">
      <c r="B47" s="559" t="s">
        <v>243</v>
      </c>
      <c r="C47" s="561" t="s">
        <v>250</v>
      </c>
      <c r="D47" s="576" t="s">
        <v>242</v>
      </c>
      <c r="E47" s="547" t="s">
        <v>196</v>
      </c>
      <c r="F47" s="578">
        <v>2024</v>
      </c>
      <c r="G47" s="550">
        <v>0</v>
      </c>
      <c r="H47" s="550">
        <v>3000</v>
      </c>
      <c r="I47" s="551">
        <v>1000</v>
      </c>
      <c r="J47" s="550">
        <v>0</v>
      </c>
      <c r="K47" s="552">
        <f t="shared" si="4"/>
        <v>0</v>
      </c>
      <c r="M47" s="364"/>
    </row>
    <row r="48" spans="2:13" ht="18.95" customHeight="1">
      <c r="B48" s="559" t="s">
        <v>243</v>
      </c>
      <c r="C48" s="561" t="s">
        <v>247</v>
      </c>
      <c r="D48" s="576" t="s">
        <v>246</v>
      </c>
      <c r="E48" s="547" t="s">
        <v>196</v>
      </c>
      <c r="F48" s="578">
        <v>2025</v>
      </c>
      <c r="G48" s="550">
        <v>190</v>
      </c>
      <c r="H48" s="550">
        <v>15000</v>
      </c>
      <c r="I48" s="551">
        <v>2000</v>
      </c>
      <c r="J48" s="550">
        <v>190</v>
      </c>
      <c r="K48" s="552">
        <f t="shared" si="4"/>
        <v>9.5</v>
      </c>
      <c r="M48" s="364"/>
    </row>
    <row r="49" spans="2:13" ht="18" customHeight="1">
      <c r="B49" s="544" t="s">
        <v>243</v>
      </c>
      <c r="C49" s="561" t="s">
        <v>254</v>
      </c>
      <c r="D49" s="576" t="s">
        <v>253</v>
      </c>
      <c r="E49" s="547" t="s">
        <v>196</v>
      </c>
      <c r="F49" s="578">
        <v>2022</v>
      </c>
      <c r="G49" s="550">
        <v>0</v>
      </c>
      <c r="H49" s="550">
        <v>5000</v>
      </c>
      <c r="I49" s="551">
        <v>2000</v>
      </c>
      <c r="J49" s="550">
        <v>0</v>
      </c>
      <c r="K49" s="552">
        <f t="shared" si="4"/>
        <v>0</v>
      </c>
      <c r="M49" s="364"/>
    </row>
    <row r="50" spans="2:13" ht="18.95" customHeight="1">
      <c r="B50" s="544" t="s">
        <v>243</v>
      </c>
      <c r="C50" s="561" t="s">
        <v>251</v>
      </c>
      <c r="D50" s="576" t="s">
        <v>360</v>
      </c>
      <c r="E50" s="547" t="s">
        <v>196</v>
      </c>
      <c r="F50" s="578">
        <v>2023</v>
      </c>
      <c r="G50" s="550">
        <v>2814</v>
      </c>
      <c r="H50" s="550">
        <v>0</v>
      </c>
      <c r="I50" s="551">
        <v>250</v>
      </c>
      <c r="J50" s="550">
        <v>215</v>
      </c>
      <c r="K50" s="552">
        <f t="shared" si="4"/>
        <v>86</v>
      </c>
      <c r="M50" s="364"/>
    </row>
    <row r="51" spans="2:13" ht="18.95" customHeight="1">
      <c r="B51" s="544" t="s">
        <v>243</v>
      </c>
      <c r="C51" s="561" t="s">
        <v>245</v>
      </c>
      <c r="D51" s="576" t="s">
        <v>244</v>
      </c>
      <c r="E51" s="547" t="s">
        <v>196</v>
      </c>
      <c r="F51" s="578">
        <v>2025</v>
      </c>
      <c r="G51" s="550">
        <v>0</v>
      </c>
      <c r="H51" s="550">
        <v>4500</v>
      </c>
      <c r="I51" s="551">
        <v>3893</v>
      </c>
      <c r="J51" s="550">
        <v>0</v>
      </c>
      <c r="K51" s="552">
        <f t="shared" si="4"/>
        <v>0</v>
      </c>
      <c r="M51" s="364"/>
    </row>
    <row r="52" spans="2:13" ht="18.95" customHeight="1">
      <c r="B52" s="544" t="s">
        <v>243</v>
      </c>
      <c r="C52" s="561" t="s">
        <v>252</v>
      </c>
      <c r="D52" s="576" t="s">
        <v>361</v>
      </c>
      <c r="E52" s="547" t="s">
        <v>196</v>
      </c>
      <c r="F52" s="578">
        <v>2022</v>
      </c>
      <c r="G52" s="550">
        <v>1581</v>
      </c>
      <c r="H52" s="550">
        <v>200</v>
      </c>
      <c r="I52" s="551">
        <v>200</v>
      </c>
      <c r="J52" s="550">
        <v>0</v>
      </c>
      <c r="K52" s="552">
        <f t="shared" si="4"/>
        <v>0</v>
      </c>
      <c r="M52" s="364"/>
    </row>
    <row r="53" spans="2:13" ht="18.95" customHeight="1">
      <c r="B53" s="544" t="s">
        <v>243</v>
      </c>
      <c r="C53" s="561" t="s">
        <v>249</v>
      </c>
      <c r="D53" s="576" t="s">
        <v>248</v>
      </c>
      <c r="E53" s="547" t="s">
        <v>196</v>
      </c>
      <c r="F53" s="578">
        <v>2024</v>
      </c>
      <c r="G53" s="550">
        <v>0</v>
      </c>
      <c r="H53" s="550">
        <v>2000</v>
      </c>
      <c r="I53" s="551">
        <v>2000</v>
      </c>
      <c r="J53" s="550">
        <v>0</v>
      </c>
      <c r="K53" s="552">
        <f t="shared" si="4"/>
        <v>0</v>
      </c>
      <c r="M53" s="364"/>
    </row>
    <row r="54" spans="2:13" ht="18.95" customHeight="1">
      <c r="B54" s="544" t="s">
        <v>243</v>
      </c>
      <c r="C54" s="561" t="s">
        <v>362</v>
      </c>
      <c r="D54" s="576" t="s">
        <v>363</v>
      </c>
      <c r="E54" s="547" t="s">
        <v>190</v>
      </c>
      <c r="F54" s="579">
        <v>2019</v>
      </c>
      <c r="G54" s="550">
        <v>29304</v>
      </c>
      <c r="H54" s="550">
        <v>0</v>
      </c>
      <c r="I54" s="551">
        <v>28829.3</v>
      </c>
      <c r="J54" s="550">
        <v>53</v>
      </c>
      <c r="K54" s="552">
        <f t="shared" si="4"/>
        <v>0.18384074535281814</v>
      </c>
      <c r="M54" s="364"/>
    </row>
    <row r="55" spans="2:13" ht="18.95" customHeight="1" thickBot="1">
      <c r="B55" s="580" t="s">
        <v>243</v>
      </c>
      <c r="C55" s="561" t="s">
        <v>364</v>
      </c>
      <c r="D55" s="576" t="s">
        <v>253</v>
      </c>
      <c r="E55" s="547" t="s">
        <v>190</v>
      </c>
      <c r="F55" s="581">
        <v>2022</v>
      </c>
      <c r="G55" s="572">
        <v>0</v>
      </c>
      <c r="H55" s="550">
        <v>0</v>
      </c>
      <c r="I55" s="551">
        <v>3100</v>
      </c>
      <c r="J55" s="550">
        <v>0</v>
      </c>
      <c r="K55" s="574">
        <f t="shared" si="4"/>
        <v>0</v>
      </c>
      <c r="M55" s="364"/>
    </row>
    <row r="56" spans="2:13" s="382" customFormat="1" ht="38.1" customHeight="1" thickBot="1">
      <c r="B56" s="862" t="s">
        <v>241</v>
      </c>
      <c r="C56" s="863"/>
      <c r="D56" s="863"/>
      <c r="E56" s="350"/>
      <c r="F56" s="350"/>
      <c r="G56" s="395"/>
      <c r="H56" s="347">
        <f>H57+H78+H88+H136+H185</f>
        <v>94968</v>
      </c>
      <c r="I56" s="347">
        <f>I57+I78+I88+I136+I185</f>
        <v>445188</v>
      </c>
      <c r="J56" s="347">
        <f>J57+J78+J88+J136+J185</f>
        <v>201567</v>
      </c>
      <c r="K56" s="346">
        <f t="shared" si="4"/>
        <v>45.276826868648747</v>
      </c>
    </row>
    <row r="57" spans="2:13" s="23" customFormat="1" ht="20.100000000000001" customHeight="1" thickBot="1">
      <c r="B57" s="868" t="s">
        <v>240</v>
      </c>
      <c r="C57" s="869"/>
      <c r="D57" s="869"/>
      <c r="E57" s="345"/>
      <c r="F57" s="510"/>
      <c r="G57" s="343"/>
      <c r="H57" s="343">
        <f>SUM(H58:H77)</f>
        <v>2741</v>
      </c>
      <c r="I57" s="582">
        <f>SUM(I58:I77)</f>
        <v>14043.7</v>
      </c>
      <c r="J57" s="343">
        <f>SUM(J58:J77)</f>
        <v>10601</v>
      </c>
      <c r="K57" s="342">
        <f>J57/I57*100</f>
        <v>75.485805022892833</v>
      </c>
      <c r="M57" s="382"/>
    </row>
    <row r="58" spans="2:13" s="23" customFormat="1" ht="20.100000000000001" customHeight="1">
      <c r="B58" s="583" t="s">
        <v>233</v>
      </c>
      <c r="C58" s="584" t="s">
        <v>365</v>
      </c>
      <c r="D58" s="585" t="s">
        <v>366</v>
      </c>
      <c r="E58" s="586" t="s">
        <v>196</v>
      </c>
      <c r="F58" s="587" t="s">
        <v>339</v>
      </c>
      <c r="G58" s="553">
        <v>95</v>
      </c>
      <c r="H58" s="553">
        <f>'[1]Kap. 04'!E190</f>
        <v>95</v>
      </c>
      <c r="I58" s="588">
        <v>95</v>
      </c>
      <c r="J58" s="553">
        <v>95</v>
      </c>
      <c r="K58" s="552">
        <f t="shared" ref="K58:K77" si="5">J58/I58*100</f>
        <v>100</v>
      </c>
      <c r="M58" s="382"/>
    </row>
    <row r="59" spans="2:13" s="23" customFormat="1" ht="20.100000000000001" customHeight="1">
      <c r="B59" s="589" t="s">
        <v>233</v>
      </c>
      <c r="C59" s="561" t="s">
        <v>367</v>
      </c>
      <c r="D59" s="590" t="s">
        <v>368</v>
      </c>
      <c r="E59" s="547" t="s">
        <v>196</v>
      </c>
      <c r="F59" s="591" t="s">
        <v>339</v>
      </c>
      <c r="G59" s="550">
        <v>0</v>
      </c>
      <c r="H59" s="550">
        <f>'[1]Kap. 04'!E191</f>
        <v>260</v>
      </c>
      <c r="I59" s="551">
        <v>260</v>
      </c>
      <c r="J59" s="550">
        <v>0</v>
      </c>
      <c r="K59" s="552">
        <f t="shared" si="5"/>
        <v>0</v>
      </c>
    </row>
    <row r="60" spans="2:13" s="23" customFormat="1" ht="20.100000000000001" customHeight="1">
      <c r="B60" s="583" t="s">
        <v>233</v>
      </c>
      <c r="C60" s="561" t="s">
        <v>369</v>
      </c>
      <c r="D60" s="590" t="s">
        <v>239</v>
      </c>
      <c r="E60" s="547" t="s">
        <v>196</v>
      </c>
      <c r="F60" s="591" t="s">
        <v>339</v>
      </c>
      <c r="G60" s="550">
        <v>280</v>
      </c>
      <c r="H60" s="550">
        <f>'[1]Kap. 04'!E192</f>
        <v>280</v>
      </c>
      <c r="I60" s="551">
        <v>280</v>
      </c>
      <c r="J60" s="550">
        <v>280</v>
      </c>
      <c r="K60" s="552">
        <f t="shared" si="5"/>
        <v>100</v>
      </c>
    </row>
    <row r="61" spans="2:13" s="23" customFormat="1" ht="20.100000000000001" customHeight="1">
      <c r="B61" s="589" t="s">
        <v>233</v>
      </c>
      <c r="C61" s="561" t="s">
        <v>370</v>
      </c>
      <c r="D61" s="590" t="s">
        <v>371</v>
      </c>
      <c r="E61" s="547" t="s">
        <v>196</v>
      </c>
      <c r="F61" s="591" t="s">
        <v>339</v>
      </c>
      <c r="G61" s="550">
        <v>159</v>
      </c>
      <c r="H61" s="550">
        <f>'[1]Kap. 04'!E193</f>
        <v>159</v>
      </c>
      <c r="I61" s="551">
        <v>159</v>
      </c>
      <c r="J61" s="550">
        <v>159</v>
      </c>
      <c r="K61" s="552">
        <f t="shared" si="5"/>
        <v>100</v>
      </c>
    </row>
    <row r="62" spans="2:13" s="23" customFormat="1" ht="20.100000000000001" customHeight="1">
      <c r="B62" s="589" t="s">
        <v>233</v>
      </c>
      <c r="C62" s="561" t="s">
        <v>372</v>
      </c>
      <c r="D62" s="590" t="s">
        <v>373</v>
      </c>
      <c r="E62" s="547" t="s">
        <v>196</v>
      </c>
      <c r="F62" s="591" t="s">
        <v>339</v>
      </c>
      <c r="G62" s="550">
        <v>0</v>
      </c>
      <c r="H62" s="550">
        <f>'[1]Kap. 04'!E194</f>
        <v>400</v>
      </c>
      <c r="I62" s="551">
        <v>400</v>
      </c>
      <c r="J62" s="550">
        <v>0</v>
      </c>
      <c r="K62" s="552">
        <f t="shared" si="5"/>
        <v>0</v>
      </c>
    </row>
    <row r="63" spans="2:13" s="23" customFormat="1" ht="20.100000000000001" customHeight="1">
      <c r="B63" s="583" t="s">
        <v>233</v>
      </c>
      <c r="C63" s="561" t="s">
        <v>374</v>
      </c>
      <c r="D63" s="590" t="s">
        <v>375</v>
      </c>
      <c r="E63" s="547" t="s">
        <v>196</v>
      </c>
      <c r="F63" s="591" t="s">
        <v>339</v>
      </c>
      <c r="G63" s="550">
        <v>0</v>
      </c>
      <c r="H63" s="550">
        <f>'[1]Kap. 04'!E195</f>
        <v>450</v>
      </c>
      <c r="I63" s="551">
        <v>450</v>
      </c>
      <c r="J63" s="550">
        <v>0</v>
      </c>
      <c r="K63" s="552">
        <f t="shared" si="5"/>
        <v>0</v>
      </c>
    </row>
    <row r="64" spans="2:13" s="23" customFormat="1" ht="20.100000000000001" customHeight="1">
      <c r="B64" s="589" t="s">
        <v>233</v>
      </c>
      <c r="C64" s="561" t="s">
        <v>376</v>
      </c>
      <c r="D64" s="590" t="s">
        <v>377</v>
      </c>
      <c r="E64" s="547" t="s">
        <v>196</v>
      </c>
      <c r="F64" s="591" t="s">
        <v>339</v>
      </c>
      <c r="G64" s="550">
        <v>0</v>
      </c>
      <c r="H64" s="550">
        <f>'[1]Kap. 04'!E196</f>
        <v>400</v>
      </c>
      <c r="I64" s="551">
        <v>0</v>
      </c>
      <c r="J64" s="550">
        <v>0</v>
      </c>
      <c r="K64" s="552" t="s">
        <v>122</v>
      </c>
    </row>
    <row r="65" spans="2:46" s="23" customFormat="1" ht="20.100000000000001" customHeight="1">
      <c r="B65" s="583" t="s">
        <v>233</v>
      </c>
      <c r="C65" s="561" t="s">
        <v>378</v>
      </c>
      <c r="D65" s="590" t="s">
        <v>379</v>
      </c>
      <c r="E65" s="547" t="s">
        <v>196</v>
      </c>
      <c r="F65" s="591" t="s">
        <v>339</v>
      </c>
      <c r="G65" s="550">
        <v>360</v>
      </c>
      <c r="H65" s="553">
        <f>'[1]Kap. 04'!E197</f>
        <v>360</v>
      </c>
      <c r="I65" s="588">
        <v>360</v>
      </c>
      <c r="J65" s="550">
        <v>360</v>
      </c>
      <c r="K65" s="552">
        <f t="shared" si="5"/>
        <v>100</v>
      </c>
    </row>
    <row r="66" spans="2:46" s="23" customFormat="1" ht="20.100000000000001" customHeight="1">
      <c r="B66" s="589" t="s">
        <v>233</v>
      </c>
      <c r="C66" s="561" t="s">
        <v>380</v>
      </c>
      <c r="D66" s="590" t="s">
        <v>381</v>
      </c>
      <c r="E66" s="547" t="s">
        <v>196</v>
      </c>
      <c r="F66" s="591" t="s">
        <v>339</v>
      </c>
      <c r="G66" s="550">
        <v>160</v>
      </c>
      <c r="H66" s="550">
        <f>'[1]Kap. 04'!E198</f>
        <v>160</v>
      </c>
      <c r="I66" s="551">
        <v>160</v>
      </c>
      <c r="J66" s="550">
        <v>160</v>
      </c>
      <c r="K66" s="552">
        <f t="shared" si="5"/>
        <v>100</v>
      </c>
    </row>
    <row r="67" spans="2:46" s="23" customFormat="1" ht="20.100000000000001" customHeight="1">
      <c r="B67" s="589" t="s">
        <v>233</v>
      </c>
      <c r="C67" s="561" t="s">
        <v>382</v>
      </c>
      <c r="D67" s="590" t="s">
        <v>383</v>
      </c>
      <c r="E67" s="547" t="s">
        <v>196</v>
      </c>
      <c r="F67" s="591" t="s">
        <v>339</v>
      </c>
      <c r="G67" s="550">
        <v>77</v>
      </c>
      <c r="H67" s="550">
        <f>'[1]Kap. 04'!E199</f>
        <v>77</v>
      </c>
      <c r="I67" s="551">
        <v>77</v>
      </c>
      <c r="J67" s="550">
        <v>77</v>
      </c>
      <c r="K67" s="552">
        <f t="shared" si="5"/>
        <v>100</v>
      </c>
    </row>
    <row r="68" spans="2:46" s="23" customFormat="1" ht="20.100000000000001" customHeight="1">
      <c r="B68" s="589" t="s">
        <v>233</v>
      </c>
      <c r="C68" s="561" t="s">
        <v>384</v>
      </c>
      <c r="D68" s="592" t="s">
        <v>385</v>
      </c>
      <c r="E68" s="547" t="s">
        <v>196</v>
      </c>
      <c r="F68" s="591" t="s">
        <v>339</v>
      </c>
      <c r="G68" s="550">
        <v>0</v>
      </c>
      <c r="H68" s="550">
        <f>'[1]Kap. 04'!E200</f>
        <v>100</v>
      </c>
      <c r="I68" s="551">
        <v>100</v>
      </c>
      <c r="J68" s="550">
        <v>0</v>
      </c>
      <c r="K68" s="552">
        <f t="shared" si="5"/>
        <v>0</v>
      </c>
    </row>
    <row r="69" spans="2:46" s="23" customFormat="1" ht="20.100000000000001" customHeight="1">
      <c r="B69" s="589" t="s">
        <v>233</v>
      </c>
      <c r="C69" s="561" t="s">
        <v>386</v>
      </c>
      <c r="D69" s="592" t="s">
        <v>387</v>
      </c>
      <c r="E69" s="547" t="s">
        <v>196</v>
      </c>
      <c r="F69" s="591" t="s">
        <v>339</v>
      </c>
      <c r="G69" s="550">
        <v>0</v>
      </c>
      <c r="H69" s="550">
        <f>'[1]Kap. 04'!E201</f>
        <v>0</v>
      </c>
      <c r="I69" s="551">
        <v>500</v>
      </c>
      <c r="J69" s="550">
        <v>0</v>
      </c>
      <c r="K69" s="552">
        <f t="shared" si="5"/>
        <v>0</v>
      </c>
    </row>
    <row r="70" spans="2:46" s="23" customFormat="1" ht="20.100000000000001" customHeight="1">
      <c r="B70" s="589" t="s">
        <v>233</v>
      </c>
      <c r="C70" s="561" t="s">
        <v>388</v>
      </c>
      <c r="D70" s="592" t="s">
        <v>389</v>
      </c>
      <c r="E70" s="547" t="s">
        <v>196</v>
      </c>
      <c r="F70" s="591" t="s">
        <v>339</v>
      </c>
      <c r="G70" s="550">
        <v>400</v>
      </c>
      <c r="H70" s="550">
        <f>'[1]Kap. 04'!E202</f>
        <v>0</v>
      </c>
      <c r="I70" s="551">
        <v>400</v>
      </c>
      <c r="J70" s="550">
        <v>400</v>
      </c>
      <c r="K70" s="552">
        <f t="shared" si="5"/>
        <v>100</v>
      </c>
    </row>
    <row r="71" spans="2:46" s="23" customFormat="1" ht="20.100000000000001" customHeight="1">
      <c r="B71" s="589" t="s">
        <v>233</v>
      </c>
      <c r="C71" s="561" t="s">
        <v>390</v>
      </c>
      <c r="D71" s="592" t="s">
        <v>391</v>
      </c>
      <c r="E71" s="547" t="s">
        <v>196</v>
      </c>
      <c r="F71" s="591" t="s">
        <v>339</v>
      </c>
      <c r="G71" s="550">
        <v>0</v>
      </c>
      <c r="H71" s="550">
        <f>'[1]Kap. 04'!E203</f>
        <v>0</v>
      </c>
      <c r="I71" s="551">
        <v>208.3</v>
      </c>
      <c r="J71" s="550">
        <v>0</v>
      </c>
      <c r="K71" s="552">
        <f t="shared" si="5"/>
        <v>0</v>
      </c>
    </row>
    <row r="72" spans="2:46" s="372" customFormat="1" ht="18.95" customHeight="1">
      <c r="B72" s="589" t="s">
        <v>233</v>
      </c>
      <c r="C72" s="561" t="s">
        <v>392</v>
      </c>
      <c r="D72" s="592" t="s">
        <v>393</v>
      </c>
      <c r="E72" s="547" t="s">
        <v>196</v>
      </c>
      <c r="F72" s="591" t="s">
        <v>339</v>
      </c>
      <c r="G72" s="550">
        <v>0</v>
      </c>
      <c r="H72" s="550">
        <f>'[1]Kap. 04'!E204</f>
        <v>0</v>
      </c>
      <c r="I72" s="551">
        <v>50</v>
      </c>
      <c r="J72" s="550">
        <v>0</v>
      </c>
      <c r="K72" s="552">
        <f t="shared" si="5"/>
        <v>0</v>
      </c>
    </row>
    <row r="73" spans="2:46" s="372" customFormat="1" ht="18.95" customHeight="1">
      <c r="B73" s="589" t="s">
        <v>233</v>
      </c>
      <c r="C73" s="561" t="s">
        <v>394</v>
      </c>
      <c r="D73" s="592" t="s">
        <v>395</v>
      </c>
      <c r="E73" s="547" t="s">
        <v>196</v>
      </c>
      <c r="F73" s="591" t="s">
        <v>339</v>
      </c>
      <c r="G73" s="550">
        <v>0</v>
      </c>
      <c r="H73" s="550">
        <f>'[1]Kap. 04'!E205</f>
        <v>0</v>
      </c>
      <c r="I73" s="551">
        <v>50</v>
      </c>
      <c r="J73" s="550">
        <v>0</v>
      </c>
      <c r="K73" s="552">
        <f t="shared" si="5"/>
        <v>0</v>
      </c>
    </row>
    <row r="74" spans="2:46" s="372" customFormat="1" ht="18.95" customHeight="1">
      <c r="B74" s="589" t="s">
        <v>233</v>
      </c>
      <c r="C74" s="561" t="s">
        <v>396</v>
      </c>
      <c r="D74" s="592" t="s">
        <v>397</v>
      </c>
      <c r="E74" s="547" t="s">
        <v>196</v>
      </c>
      <c r="F74" s="591" t="s">
        <v>339</v>
      </c>
      <c r="G74" s="550">
        <f>J74</f>
        <v>0</v>
      </c>
      <c r="H74" s="550">
        <f>'[1]Kap. 04'!E206</f>
        <v>0</v>
      </c>
      <c r="I74" s="551">
        <v>50</v>
      </c>
      <c r="J74" s="550">
        <v>0</v>
      </c>
      <c r="K74" s="552">
        <f t="shared" si="5"/>
        <v>0</v>
      </c>
    </row>
    <row r="75" spans="2:46" s="372" customFormat="1" ht="18.95" customHeight="1">
      <c r="B75" s="589" t="s">
        <v>233</v>
      </c>
      <c r="C75" s="561" t="s">
        <v>398</v>
      </c>
      <c r="D75" s="592" t="s">
        <v>399</v>
      </c>
      <c r="E75" s="547" t="s">
        <v>196</v>
      </c>
      <c r="F75" s="591" t="s">
        <v>238</v>
      </c>
      <c r="G75" s="550">
        <v>5474</v>
      </c>
      <c r="H75" s="550">
        <f>'[1]Kap. 04'!E207</f>
        <v>0</v>
      </c>
      <c r="I75" s="551">
        <v>432.4</v>
      </c>
      <c r="J75" s="550">
        <v>432</v>
      </c>
      <c r="K75" s="552">
        <f t="shared" si="5"/>
        <v>99.907493061979665</v>
      </c>
    </row>
    <row r="76" spans="2:46" s="372" customFormat="1" ht="18.95" customHeight="1">
      <c r="B76" s="589" t="s">
        <v>233</v>
      </c>
      <c r="C76" s="561" t="s">
        <v>400</v>
      </c>
      <c r="D76" s="592" t="s">
        <v>234</v>
      </c>
      <c r="E76" s="547" t="s">
        <v>190</v>
      </c>
      <c r="F76" s="578">
        <v>2024</v>
      </c>
      <c r="G76" s="550">
        <v>31381</v>
      </c>
      <c r="H76" s="550">
        <f>'[1]Kap. 04'!E208</f>
        <v>0</v>
      </c>
      <c r="I76" s="551">
        <v>620</v>
      </c>
      <c r="J76" s="550">
        <v>620</v>
      </c>
      <c r="K76" s="552">
        <f t="shared" si="5"/>
        <v>100</v>
      </c>
    </row>
    <row r="77" spans="2:46" s="372" customFormat="1" ht="18.95" customHeight="1" thickBot="1">
      <c r="B77" s="593" t="s">
        <v>233</v>
      </c>
      <c r="C77" s="594" t="s">
        <v>401</v>
      </c>
      <c r="D77" s="595" t="s">
        <v>402</v>
      </c>
      <c r="E77" s="547" t="s">
        <v>190</v>
      </c>
      <c r="F77" s="578">
        <v>2024</v>
      </c>
      <c r="G77" s="572">
        <v>41382</v>
      </c>
      <c r="H77" s="572">
        <f>'[1]Kap. 04'!E209</f>
        <v>0</v>
      </c>
      <c r="I77" s="573">
        <v>9392</v>
      </c>
      <c r="J77" s="550">
        <v>8018</v>
      </c>
      <c r="K77" s="574">
        <f t="shared" si="5"/>
        <v>85.370528109028967</v>
      </c>
    </row>
    <row r="78" spans="2:46" s="372" customFormat="1" ht="18.95" customHeight="1" thickBot="1">
      <c r="B78" s="868" t="s">
        <v>235</v>
      </c>
      <c r="C78" s="869"/>
      <c r="D78" s="869"/>
      <c r="E78" s="391"/>
      <c r="F78" s="345"/>
      <c r="G78" s="390"/>
      <c r="H78" s="344">
        <f>SUM(H79:H86)</f>
        <v>2000</v>
      </c>
      <c r="I78" s="344">
        <f>SUM(I79:I86)</f>
        <v>2714.4</v>
      </c>
      <c r="J78" s="344">
        <f>SUM(J79:J86)</f>
        <v>2370</v>
      </c>
      <c r="K78" s="342">
        <f>J78/I78*100</f>
        <v>87.312113174182144</v>
      </c>
    </row>
    <row r="79" spans="2:46" s="374" customFormat="1" ht="18.95" customHeight="1">
      <c r="B79" s="596" t="s">
        <v>233</v>
      </c>
      <c r="C79" s="555" t="str">
        <f>'[1]Kap. 04'!B217</f>
        <v>040624</v>
      </c>
      <c r="D79" s="597" t="str">
        <f>'[1]Kap. 04'!C217</f>
        <v>ZŠ BH Na Korábě - PD - půdní vestavba</v>
      </c>
      <c r="E79" s="598" t="s">
        <v>196</v>
      </c>
      <c r="F79" s="577">
        <v>2024</v>
      </c>
      <c r="G79" s="549">
        <v>2789</v>
      </c>
      <c r="H79" s="549">
        <f>'[1]Kap. 04'!E217</f>
        <v>0</v>
      </c>
      <c r="I79" s="599">
        <v>38.799999999999997</v>
      </c>
      <c r="J79" s="549">
        <v>0</v>
      </c>
      <c r="K79" s="558">
        <f t="shared" ref="K79:K144" si="6">J79/I79*100</f>
        <v>0</v>
      </c>
      <c r="L79" s="329"/>
      <c r="M79" s="329"/>
      <c r="N79" s="329"/>
      <c r="O79" s="329"/>
      <c r="P79" s="329"/>
      <c r="Q79" s="329"/>
      <c r="R79" s="329"/>
      <c r="S79" s="329"/>
      <c r="T79" s="329"/>
      <c r="U79" s="329"/>
      <c r="V79" s="329"/>
      <c r="W79" s="329"/>
      <c r="X79" s="329"/>
      <c r="Y79" s="329"/>
      <c r="Z79" s="329"/>
      <c r="AA79" s="329"/>
      <c r="AB79" s="329"/>
      <c r="AC79" s="329"/>
      <c r="AD79" s="329"/>
      <c r="AE79" s="329"/>
      <c r="AF79" s="329"/>
      <c r="AG79" s="329"/>
      <c r="AH79" s="329"/>
      <c r="AI79" s="329"/>
      <c r="AJ79" s="329"/>
      <c r="AK79" s="329"/>
      <c r="AL79" s="329"/>
      <c r="AM79" s="329"/>
      <c r="AN79" s="329"/>
      <c r="AO79" s="329"/>
      <c r="AP79" s="329"/>
      <c r="AQ79" s="329"/>
      <c r="AR79" s="329"/>
      <c r="AS79" s="329"/>
      <c r="AT79" s="329"/>
    </row>
    <row r="80" spans="2:46" s="374" customFormat="1" ht="18.95" customHeight="1">
      <c r="B80" s="600" t="s">
        <v>233</v>
      </c>
      <c r="C80" s="559" t="str">
        <f>'[1]Kap. 04'!B218</f>
        <v>040724</v>
      </c>
      <c r="D80" s="601" t="str">
        <f>'[1]Kap. 04'!C218</f>
        <v>ZŠ BH Zenklova - PD - půdní vestavba</v>
      </c>
      <c r="E80" s="547" t="s">
        <v>196</v>
      </c>
      <c r="F80" s="578">
        <v>2024</v>
      </c>
      <c r="G80" s="550">
        <v>2626</v>
      </c>
      <c r="H80" s="550">
        <f>'[1]Kap. 04'!E218</f>
        <v>0</v>
      </c>
      <c r="I80" s="602">
        <v>43.2</v>
      </c>
      <c r="J80" s="550">
        <v>0</v>
      </c>
      <c r="K80" s="552">
        <f t="shared" si="6"/>
        <v>0</v>
      </c>
      <c r="L80" s="329"/>
      <c r="M80" s="329"/>
      <c r="N80" s="329"/>
      <c r="O80" s="329"/>
      <c r="P80" s="329"/>
      <c r="Q80" s="329"/>
      <c r="R80" s="329"/>
      <c r="S80" s="329"/>
      <c r="T80" s="329"/>
      <c r="U80" s="329"/>
      <c r="V80" s="329"/>
      <c r="W80" s="329"/>
      <c r="X80" s="329"/>
      <c r="Y80" s="329"/>
      <c r="Z80" s="329"/>
      <c r="AA80" s="329"/>
      <c r="AB80" s="329"/>
      <c r="AC80" s="329"/>
      <c r="AD80" s="329"/>
      <c r="AE80" s="329"/>
      <c r="AF80" s="329"/>
      <c r="AG80" s="329"/>
      <c r="AH80" s="329"/>
      <c r="AI80" s="329"/>
      <c r="AJ80" s="329"/>
      <c r="AK80" s="329"/>
      <c r="AL80" s="329"/>
      <c r="AM80" s="329"/>
      <c r="AN80" s="329"/>
      <c r="AO80" s="329"/>
      <c r="AP80" s="329"/>
      <c r="AQ80" s="329"/>
      <c r="AR80" s="329"/>
      <c r="AS80" s="329"/>
      <c r="AT80" s="329"/>
    </row>
    <row r="81" spans="2:46" s="374" customFormat="1" ht="18.95" customHeight="1">
      <c r="B81" s="600" t="s">
        <v>233</v>
      </c>
      <c r="C81" s="544" t="str">
        <f>'[1]Kap. 04'!B219</f>
        <v>040824</v>
      </c>
      <c r="D81" s="601" t="str">
        <f>'[1]Kap. 04'!C219</f>
        <v>ZŠ Palmovka (Heydukova) - PD - půdní vestavba</v>
      </c>
      <c r="E81" s="547" t="s">
        <v>196</v>
      </c>
      <c r="F81" s="578">
        <v>2024</v>
      </c>
      <c r="G81" s="550">
        <v>2306</v>
      </c>
      <c r="H81" s="550">
        <f>'[1]Kap. 04'!E219</f>
        <v>0</v>
      </c>
      <c r="I81" s="602">
        <v>42.4</v>
      </c>
      <c r="J81" s="550">
        <v>42</v>
      </c>
      <c r="K81" s="552">
        <f t="shared" si="6"/>
        <v>99.056603773584911</v>
      </c>
      <c r="L81" s="329"/>
      <c r="M81" s="329"/>
      <c r="N81" s="329"/>
      <c r="O81" s="329"/>
      <c r="P81" s="329"/>
      <c r="Q81" s="329"/>
      <c r="R81" s="329"/>
      <c r="S81" s="329"/>
      <c r="T81" s="329"/>
      <c r="U81" s="329"/>
      <c r="V81" s="329"/>
      <c r="W81" s="329"/>
      <c r="X81" s="329"/>
      <c r="Y81" s="329"/>
      <c r="Z81" s="329"/>
      <c r="AA81" s="329"/>
      <c r="AB81" s="329"/>
      <c r="AC81" s="329"/>
      <c r="AD81" s="329"/>
      <c r="AE81" s="329"/>
      <c r="AF81" s="329"/>
      <c r="AG81" s="329"/>
      <c r="AH81" s="329"/>
      <c r="AI81" s="329"/>
      <c r="AJ81" s="329"/>
      <c r="AK81" s="329"/>
      <c r="AL81" s="329"/>
      <c r="AM81" s="329"/>
      <c r="AN81" s="329"/>
      <c r="AO81" s="329"/>
      <c r="AP81" s="329"/>
      <c r="AQ81" s="329"/>
      <c r="AR81" s="329"/>
      <c r="AS81" s="329"/>
      <c r="AT81" s="329"/>
    </row>
    <row r="82" spans="2:46" s="374" customFormat="1" ht="18" customHeight="1">
      <c r="B82" s="600" t="s">
        <v>233</v>
      </c>
      <c r="C82" s="559" t="str">
        <f>'[1]Kap. 04'!B220</f>
        <v>040924</v>
      </c>
      <c r="D82" s="601" t="str">
        <f>'[1]Kap. 04'!C220</f>
        <v>ZŠ Palmovka (Hey) - PD - nástavba dvorního traktu-těl.</v>
      </c>
      <c r="E82" s="547" t="s">
        <v>196</v>
      </c>
      <c r="F82" s="578">
        <v>2024</v>
      </c>
      <c r="G82" s="550">
        <v>1494</v>
      </c>
      <c r="H82" s="550">
        <f>'[1]Kap. 04'!E220</f>
        <v>0</v>
      </c>
      <c r="I82" s="602">
        <v>56.9</v>
      </c>
      <c r="J82" s="550">
        <v>0</v>
      </c>
      <c r="K82" s="552">
        <f t="shared" si="6"/>
        <v>0</v>
      </c>
      <c r="L82" s="329"/>
      <c r="M82" s="329"/>
      <c r="N82" s="329"/>
      <c r="O82" s="329"/>
      <c r="P82" s="329"/>
      <c r="Q82" s="329"/>
      <c r="R82" s="329"/>
      <c r="S82" s="329"/>
      <c r="T82" s="329"/>
      <c r="U82" s="329"/>
      <c r="V82" s="329"/>
      <c r="W82" s="329"/>
      <c r="X82" s="329"/>
      <c r="Y82" s="329"/>
      <c r="Z82" s="329"/>
      <c r="AA82" s="329"/>
      <c r="AB82" s="329"/>
      <c r="AC82" s="329"/>
      <c r="AD82" s="329"/>
      <c r="AE82" s="329"/>
      <c r="AF82" s="329"/>
      <c r="AG82" s="329"/>
      <c r="AH82" s="329"/>
      <c r="AI82" s="329"/>
      <c r="AJ82" s="329"/>
      <c r="AK82" s="329"/>
      <c r="AL82" s="329"/>
      <c r="AM82" s="329"/>
      <c r="AN82" s="329"/>
      <c r="AO82" s="329"/>
      <c r="AP82" s="329"/>
      <c r="AQ82" s="329"/>
      <c r="AR82" s="329"/>
      <c r="AS82" s="329"/>
      <c r="AT82" s="329"/>
    </row>
    <row r="83" spans="2:46" s="374" customFormat="1" ht="17.25" customHeight="1">
      <c r="B83" s="600" t="s">
        <v>233</v>
      </c>
      <c r="C83" s="559" t="str">
        <f>'[1]Kap. 04'!B221</f>
        <v>041024</v>
      </c>
      <c r="D83" s="601" t="str">
        <f>'[1]Kap. 04'!C221</f>
        <v>MŠ U Sluncové - PD - přístavba objektu školky</v>
      </c>
      <c r="E83" s="547" t="s">
        <v>196</v>
      </c>
      <c r="F83" s="578">
        <v>2024</v>
      </c>
      <c r="G83" s="550">
        <v>3445</v>
      </c>
      <c r="H83" s="550">
        <f>'[1]Kap. 04'!E221</f>
        <v>0</v>
      </c>
      <c r="I83" s="602">
        <v>1923.9</v>
      </c>
      <c r="J83" s="550">
        <v>1872</v>
      </c>
      <c r="K83" s="552">
        <f t="shared" si="6"/>
        <v>97.302354592234522</v>
      </c>
      <c r="L83" s="329"/>
      <c r="M83" s="329"/>
      <c r="N83" s="329"/>
      <c r="O83" s="329"/>
      <c r="P83" s="329"/>
      <c r="Q83" s="329"/>
      <c r="R83" s="329"/>
      <c r="S83" s="329"/>
      <c r="T83" s="329"/>
      <c r="U83" s="329"/>
      <c r="V83" s="329"/>
      <c r="W83" s="329"/>
      <c r="X83" s="329"/>
      <c r="Y83" s="329"/>
      <c r="Z83" s="329"/>
      <c r="AA83" s="329"/>
      <c r="AB83" s="329"/>
      <c r="AC83" s="329"/>
      <c r="AD83" s="329"/>
      <c r="AE83" s="329"/>
      <c r="AF83" s="329"/>
      <c r="AG83" s="329"/>
      <c r="AH83" s="329"/>
      <c r="AI83" s="329"/>
      <c r="AJ83" s="329"/>
      <c r="AK83" s="329"/>
      <c r="AL83" s="329"/>
      <c r="AM83" s="329"/>
      <c r="AN83" s="329"/>
      <c r="AO83" s="329"/>
      <c r="AP83" s="329"/>
      <c r="AQ83" s="329"/>
      <c r="AR83" s="329"/>
      <c r="AS83" s="329"/>
      <c r="AT83" s="329"/>
    </row>
    <row r="84" spans="2:46" s="374" customFormat="1" ht="18.95" customHeight="1">
      <c r="B84" s="600" t="s">
        <v>233</v>
      </c>
      <c r="C84" s="559" t="str">
        <f>'[1]Kap. 04'!B222</f>
        <v>041124</v>
      </c>
      <c r="D84" s="601" t="str">
        <f>'[1]Kap. 04'!C222</f>
        <v>ZŠ Petra Strozziho - PD - zkapacitnění obj.šk-nástavba</v>
      </c>
      <c r="E84" s="547" t="s">
        <v>196</v>
      </c>
      <c r="F84" s="578">
        <v>2024</v>
      </c>
      <c r="G84" s="550">
        <v>3640</v>
      </c>
      <c r="H84" s="550">
        <f>'[1]Kap. 04'!E222</f>
        <v>0</v>
      </c>
      <c r="I84" s="602">
        <v>524.5</v>
      </c>
      <c r="J84" s="550">
        <v>456</v>
      </c>
      <c r="K84" s="552">
        <f t="shared" si="6"/>
        <v>86.939942802669208</v>
      </c>
      <c r="L84" s="329"/>
      <c r="M84" s="329"/>
      <c r="N84" s="329"/>
      <c r="O84" s="329"/>
      <c r="P84" s="329"/>
      <c r="Q84" s="329"/>
      <c r="R84" s="329"/>
      <c r="S84" s="329"/>
      <c r="T84" s="329"/>
      <c r="U84" s="329"/>
      <c r="V84" s="329"/>
      <c r="W84" s="329"/>
      <c r="X84" s="329"/>
      <c r="Y84" s="329"/>
      <c r="Z84" s="329"/>
      <c r="AA84" s="329"/>
      <c r="AB84" s="329"/>
      <c r="AC84" s="329"/>
      <c r="AD84" s="329"/>
      <c r="AE84" s="329"/>
      <c r="AF84" s="329"/>
      <c r="AG84" s="329"/>
      <c r="AH84" s="329"/>
      <c r="AI84" s="329"/>
      <c r="AJ84" s="329"/>
      <c r="AK84" s="329"/>
      <c r="AL84" s="329"/>
      <c r="AM84" s="329"/>
      <c r="AN84" s="329"/>
      <c r="AO84" s="329"/>
      <c r="AP84" s="329"/>
      <c r="AQ84" s="329"/>
      <c r="AR84" s="329"/>
      <c r="AS84" s="329"/>
      <c r="AT84" s="329"/>
    </row>
    <row r="85" spans="2:46" s="374" customFormat="1" ht="18.95" customHeight="1">
      <c r="B85" s="600" t="s">
        <v>233</v>
      </c>
      <c r="C85" s="559" t="str">
        <f>'[1]Kap. 04'!B223</f>
        <v>041224</v>
      </c>
      <c r="D85" s="601" t="str">
        <f>'[1]Kap. 04'!C223</f>
        <v>ZŠ Petra Strozziho - PD  -zkapacitnění obj.šk-přístavb</v>
      </c>
      <c r="E85" s="547" t="s">
        <v>196</v>
      </c>
      <c r="F85" s="578">
        <v>2024</v>
      </c>
      <c r="G85" s="550">
        <v>2335</v>
      </c>
      <c r="H85" s="550">
        <f>'[1]Kap. 04'!E223</f>
        <v>0</v>
      </c>
      <c r="I85" s="602">
        <v>84.7</v>
      </c>
      <c r="J85" s="550">
        <v>0</v>
      </c>
      <c r="K85" s="552">
        <f t="shared" si="6"/>
        <v>0</v>
      </c>
      <c r="L85" s="329"/>
      <c r="M85" s="329"/>
      <c r="N85" s="329"/>
      <c r="O85" s="329"/>
      <c r="P85" s="329"/>
      <c r="Q85" s="329"/>
      <c r="R85" s="329"/>
      <c r="S85" s="329"/>
      <c r="T85" s="329"/>
      <c r="U85" s="329"/>
      <c r="V85" s="329"/>
      <c r="W85" s="329"/>
      <c r="X85" s="329"/>
      <c r="Y85" s="329"/>
      <c r="Z85" s="329"/>
      <c r="AA85" s="329"/>
      <c r="AB85" s="329"/>
      <c r="AC85" s="329"/>
      <c r="AD85" s="329"/>
      <c r="AE85" s="329"/>
      <c r="AF85" s="329"/>
      <c r="AG85" s="329"/>
      <c r="AH85" s="329"/>
      <c r="AI85" s="329"/>
      <c r="AJ85" s="329"/>
      <c r="AK85" s="329"/>
      <c r="AL85" s="329"/>
      <c r="AM85" s="329"/>
      <c r="AN85" s="329"/>
      <c r="AO85" s="329"/>
      <c r="AP85" s="329"/>
      <c r="AQ85" s="329"/>
      <c r="AR85" s="329"/>
      <c r="AS85" s="329"/>
      <c r="AT85" s="329"/>
    </row>
    <row r="86" spans="2:46" s="374" customFormat="1" ht="18.95" customHeight="1" thickBot="1">
      <c r="B86" s="603" t="s">
        <v>233</v>
      </c>
      <c r="C86" s="568" t="str">
        <f>'[1]Kap. 04'!B224</f>
        <v>041226</v>
      </c>
      <c r="D86" s="604" t="str">
        <f>'[1]Kap. 04'!C224</f>
        <v>ZŠ a MŠ - projektová příprava</v>
      </c>
      <c r="E86" s="571" t="s">
        <v>196</v>
      </c>
      <c r="F86" s="605">
        <v>2026</v>
      </c>
      <c r="G86" s="572">
        <f>J86</f>
        <v>0</v>
      </c>
      <c r="H86" s="572">
        <f>'[1]Kap. 04'!E224</f>
        <v>2000</v>
      </c>
      <c r="I86" s="606">
        <v>0</v>
      </c>
      <c r="J86" s="572">
        <v>0</v>
      </c>
      <c r="K86" s="607" t="s">
        <v>122</v>
      </c>
      <c r="L86" s="329"/>
      <c r="M86" s="329"/>
      <c r="N86" s="329"/>
      <c r="O86" s="329"/>
      <c r="P86" s="329"/>
      <c r="Q86" s="329"/>
      <c r="R86" s="329"/>
      <c r="S86" s="329"/>
      <c r="T86" s="329"/>
      <c r="U86" s="329"/>
      <c r="V86" s="329"/>
      <c r="W86" s="329"/>
      <c r="X86" s="329"/>
      <c r="Y86" s="329"/>
      <c r="Z86" s="329"/>
      <c r="AA86" s="329"/>
      <c r="AB86" s="329"/>
      <c r="AC86" s="329"/>
      <c r="AD86" s="329"/>
      <c r="AE86" s="329"/>
      <c r="AF86" s="329"/>
      <c r="AG86" s="329"/>
      <c r="AH86" s="329"/>
      <c r="AI86" s="329"/>
      <c r="AJ86" s="329"/>
      <c r="AK86" s="329"/>
      <c r="AL86" s="329"/>
      <c r="AM86" s="329"/>
      <c r="AN86" s="329"/>
      <c r="AO86" s="329"/>
      <c r="AP86" s="329"/>
      <c r="AQ86" s="329"/>
      <c r="AR86" s="329"/>
      <c r="AS86" s="329"/>
      <c r="AT86" s="329"/>
    </row>
    <row r="87" spans="2:46" s="374" customFormat="1" ht="13.5" customHeight="1" thickBot="1">
      <c r="B87" s="608"/>
      <c r="C87" s="608"/>
      <c r="D87" s="609"/>
      <c r="E87" s="610"/>
      <c r="F87" s="611"/>
      <c r="G87" s="554"/>
      <c r="H87" s="554"/>
      <c r="I87" s="575"/>
      <c r="J87" s="554"/>
      <c r="K87" s="543" t="s">
        <v>237</v>
      </c>
      <c r="L87" s="329"/>
      <c r="M87" s="329"/>
      <c r="N87" s="329"/>
      <c r="O87" s="329"/>
      <c r="P87" s="329"/>
      <c r="Q87" s="329"/>
      <c r="R87" s="329"/>
      <c r="S87" s="329"/>
      <c r="T87" s="329"/>
      <c r="U87" s="329"/>
      <c r="V87" s="329"/>
      <c r="W87" s="329"/>
      <c r="X87" s="329"/>
      <c r="Y87" s="329"/>
      <c r="Z87" s="329"/>
      <c r="AA87" s="329"/>
      <c r="AB87" s="329"/>
      <c r="AC87" s="329"/>
      <c r="AD87" s="329"/>
      <c r="AE87" s="329"/>
      <c r="AF87" s="329"/>
      <c r="AG87" s="329"/>
      <c r="AH87" s="329"/>
      <c r="AI87" s="329"/>
      <c r="AJ87" s="329"/>
      <c r="AK87" s="329"/>
      <c r="AL87" s="329"/>
      <c r="AM87" s="329"/>
      <c r="AN87" s="329"/>
      <c r="AO87" s="329"/>
      <c r="AP87" s="329"/>
      <c r="AQ87" s="329"/>
      <c r="AR87" s="329"/>
      <c r="AS87" s="329"/>
      <c r="AT87" s="329"/>
    </row>
    <row r="88" spans="2:46" s="374" customFormat="1" ht="18.95" customHeight="1" thickBot="1">
      <c r="B88" s="868" t="s">
        <v>235</v>
      </c>
      <c r="C88" s="869"/>
      <c r="D88" s="869"/>
      <c r="E88" s="391"/>
      <c r="F88" s="345"/>
      <c r="G88" s="343"/>
      <c r="H88" s="344">
        <f>SUM(H89:H134)</f>
        <v>66634</v>
      </c>
      <c r="I88" s="344">
        <f>SUM(I89:I134)</f>
        <v>70094.100000000006</v>
      </c>
      <c r="J88" s="353">
        <f>SUM(J89:J134)</f>
        <v>48583</v>
      </c>
      <c r="K88" s="342">
        <f>J88/I88*100</f>
        <v>69.311111776882782</v>
      </c>
      <c r="L88" s="329"/>
      <c r="M88" s="329"/>
      <c r="N88" s="329"/>
      <c r="O88" s="329"/>
      <c r="P88" s="329"/>
      <c r="Q88" s="329"/>
      <c r="R88" s="329"/>
      <c r="S88" s="329"/>
      <c r="T88" s="329"/>
      <c r="U88" s="329"/>
      <c r="V88" s="329"/>
      <c r="W88" s="329"/>
      <c r="X88" s="329"/>
      <c r="Y88" s="329"/>
      <c r="Z88" s="329"/>
      <c r="AA88" s="329"/>
      <c r="AB88" s="329"/>
      <c r="AC88" s="329"/>
      <c r="AD88" s="329"/>
      <c r="AE88" s="329"/>
      <c r="AF88" s="329"/>
      <c r="AG88" s="329"/>
      <c r="AH88" s="329"/>
      <c r="AI88" s="329"/>
      <c r="AJ88" s="329"/>
      <c r="AK88" s="329"/>
      <c r="AL88" s="329"/>
      <c r="AM88" s="329"/>
      <c r="AN88" s="329"/>
      <c r="AO88" s="329"/>
      <c r="AP88" s="329"/>
      <c r="AQ88" s="329"/>
      <c r="AR88" s="329"/>
      <c r="AS88" s="329"/>
      <c r="AT88" s="329"/>
    </row>
    <row r="89" spans="2:46" s="374" customFormat="1" ht="18.95" customHeight="1">
      <c r="B89" s="600" t="s">
        <v>233</v>
      </c>
      <c r="C89" s="559" t="str">
        <f>'[1]Kap. 04'!B225</f>
        <v>041326</v>
      </c>
      <c r="D89" s="601" t="str">
        <f>'[1]Kap. 04'!C225</f>
        <v>ZŠ a MŠ - investiční akce malého rozsahu</v>
      </c>
      <c r="E89" s="547" t="s">
        <v>196</v>
      </c>
      <c r="F89" s="591" t="s">
        <v>339</v>
      </c>
      <c r="G89" s="550">
        <f t="shared" ref="G89:G94" si="7">J89</f>
        <v>0</v>
      </c>
      <c r="H89" s="550">
        <f>'[1]Kap. 04'!E225</f>
        <v>2000</v>
      </c>
      <c r="I89" s="602">
        <v>1921.8</v>
      </c>
      <c r="J89" s="550">
        <v>0</v>
      </c>
      <c r="K89" s="552">
        <f t="shared" si="6"/>
        <v>0</v>
      </c>
      <c r="L89" s="329"/>
      <c r="M89" s="329"/>
      <c r="N89" s="329"/>
      <c r="O89" s="329"/>
      <c r="P89" s="329"/>
      <c r="Q89" s="329"/>
      <c r="R89" s="329"/>
      <c r="S89" s="329"/>
      <c r="T89" s="329"/>
      <c r="U89" s="329"/>
      <c r="V89" s="329"/>
      <c r="W89" s="329"/>
      <c r="X89" s="329"/>
      <c r="Y89" s="329"/>
      <c r="Z89" s="329"/>
      <c r="AA89" s="329"/>
      <c r="AB89" s="329"/>
      <c r="AC89" s="329"/>
      <c r="AD89" s="329"/>
      <c r="AE89" s="329"/>
      <c r="AF89" s="329"/>
      <c r="AG89" s="329"/>
      <c r="AH89" s="329"/>
      <c r="AI89" s="329"/>
      <c r="AJ89" s="329"/>
      <c r="AK89" s="329"/>
      <c r="AL89" s="329"/>
      <c r="AM89" s="329"/>
      <c r="AN89" s="329"/>
      <c r="AO89" s="329"/>
      <c r="AP89" s="329"/>
      <c r="AQ89" s="329"/>
      <c r="AR89" s="329"/>
      <c r="AS89" s="329"/>
      <c r="AT89" s="329"/>
    </row>
    <row r="90" spans="2:46" s="374" customFormat="1" ht="18.95" customHeight="1">
      <c r="B90" s="600" t="s">
        <v>233</v>
      </c>
      <c r="C90" s="559" t="str">
        <f>'[1]Kap. 04'!B226</f>
        <v>041426</v>
      </c>
      <c r="D90" s="601" t="str">
        <f>'[1]Kap. 04'!C226</f>
        <v>ZŠ a MŠ - technická a právní pomoc</v>
      </c>
      <c r="E90" s="547" t="s">
        <v>196</v>
      </c>
      <c r="F90" s="591" t="s">
        <v>339</v>
      </c>
      <c r="G90" s="550">
        <f t="shared" si="7"/>
        <v>0</v>
      </c>
      <c r="H90" s="550">
        <f>'[1]Kap. 04'!E226</f>
        <v>2000</v>
      </c>
      <c r="I90" s="602">
        <v>572.9</v>
      </c>
      <c r="J90" s="550">
        <v>0</v>
      </c>
      <c r="K90" s="552">
        <f t="shared" si="6"/>
        <v>0</v>
      </c>
      <c r="L90" s="329"/>
      <c r="M90" s="329"/>
      <c r="N90" s="329"/>
      <c r="O90" s="329"/>
      <c r="P90" s="329"/>
      <c r="Q90" s="329"/>
      <c r="R90" s="329"/>
      <c r="S90" s="329"/>
      <c r="T90" s="329"/>
      <c r="U90" s="329"/>
      <c r="V90" s="329"/>
      <c r="W90" s="329"/>
      <c r="X90" s="329"/>
      <c r="Y90" s="329"/>
      <c r="Z90" s="329"/>
      <c r="AA90" s="329"/>
      <c r="AB90" s="329"/>
      <c r="AC90" s="329"/>
      <c r="AD90" s="329"/>
      <c r="AE90" s="329"/>
      <c r="AF90" s="329"/>
      <c r="AG90" s="329"/>
      <c r="AH90" s="329"/>
      <c r="AI90" s="329"/>
      <c r="AJ90" s="329"/>
      <c r="AK90" s="329"/>
      <c r="AL90" s="329"/>
      <c r="AM90" s="329"/>
      <c r="AN90" s="329"/>
      <c r="AO90" s="329"/>
      <c r="AP90" s="329"/>
      <c r="AQ90" s="329"/>
      <c r="AR90" s="329"/>
      <c r="AS90" s="329"/>
      <c r="AT90" s="329"/>
    </row>
    <row r="91" spans="2:46" s="374" customFormat="1" ht="18.95" customHeight="1">
      <c r="B91" s="600" t="s">
        <v>233</v>
      </c>
      <c r="C91" s="559" t="str">
        <f>'[1]Kap. 04'!B227</f>
        <v>041526</v>
      </c>
      <c r="D91" s="601" t="str">
        <f>'[1]Kap. 04'!C227</f>
        <v>MŠ Poznaňská - SEN - střešní plášť</v>
      </c>
      <c r="E91" s="547" t="s">
        <v>196</v>
      </c>
      <c r="F91" s="591" t="s">
        <v>339</v>
      </c>
      <c r="G91" s="550">
        <f t="shared" si="7"/>
        <v>10610</v>
      </c>
      <c r="H91" s="550">
        <f>'[1]Kap. 04'!E227</f>
        <v>10610</v>
      </c>
      <c r="I91" s="602">
        <v>10610</v>
      </c>
      <c r="J91" s="550">
        <v>10610</v>
      </c>
      <c r="K91" s="552">
        <f t="shared" si="6"/>
        <v>100</v>
      </c>
      <c r="L91" s="329"/>
      <c r="M91" s="329"/>
      <c r="N91" s="329"/>
      <c r="O91" s="329"/>
      <c r="P91" s="329"/>
      <c r="Q91" s="329"/>
      <c r="R91" s="329"/>
      <c r="S91" s="329"/>
      <c r="T91" s="329"/>
      <c r="U91" s="329"/>
      <c r="V91" s="329"/>
      <c r="W91" s="329"/>
      <c r="X91" s="329"/>
      <c r="Y91" s="329"/>
      <c r="Z91" s="329"/>
      <c r="AA91" s="329"/>
      <c r="AB91" s="329"/>
      <c r="AC91" s="329"/>
      <c r="AD91" s="329"/>
      <c r="AE91" s="329"/>
      <c r="AF91" s="329"/>
      <c r="AG91" s="329"/>
      <c r="AH91" s="329"/>
      <c r="AI91" s="329"/>
      <c r="AJ91" s="329"/>
      <c r="AK91" s="329"/>
      <c r="AL91" s="329"/>
      <c r="AM91" s="329"/>
      <c r="AN91" s="329"/>
      <c r="AO91" s="329"/>
      <c r="AP91" s="329"/>
      <c r="AQ91" s="329"/>
      <c r="AR91" s="329"/>
      <c r="AS91" s="329"/>
      <c r="AT91" s="329"/>
    </row>
    <row r="92" spans="2:46" s="374" customFormat="1" ht="18.95" customHeight="1">
      <c r="B92" s="600" t="s">
        <v>233</v>
      </c>
      <c r="C92" s="559" t="str">
        <f>'[1]Kap. 04'!B228</f>
        <v>041626</v>
      </c>
      <c r="D92" s="601" t="str">
        <f>'[1]Kap. 04'!C228</f>
        <v>ZŠ Ústavní - náhradní výsadba</v>
      </c>
      <c r="E92" s="547" t="s">
        <v>196</v>
      </c>
      <c r="F92" s="591" t="s">
        <v>339</v>
      </c>
      <c r="G92" s="550">
        <f t="shared" si="7"/>
        <v>411</v>
      </c>
      <c r="H92" s="550">
        <f>'[1]Kap. 04'!E228</f>
        <v>450</v>
      </c>
      <c r="I92" s="602">
        <v>410.7</v>
      </c>
      <c r="J92" s="550">
        <v>411</v>
      </c>
      <c r="K92" s="552">
        <f t="shared" si="6"/>
        <v>100.07304601899196</v>
      </c>
      <c r="L92" s="329"/>
      <c r="M92" s="329"/>
      <c r="N92" s="329"/>
      <c r="O92" s="329"/>
      <c r="P92" s="329"/>
      <c r="Q92" s="329"/>
      <c r="R92" s="329"/>
      <c r="S92" s="329"/>
      <c r="T92" s="329"/>
      <c r="U92" s="329"/>
      <c r="V92" s="329"/>
      <c r="W92" s="329"/>
      <c r="X92" s="329"/>
      <c r="Y92" s="329"/>
      <c r="Z92" s="329"/>
      <c r="AA92" s="329"/>
      <c r="AB92" s="329"/>
      <c r="AC92" s="329"/>
      <c r="AD92" s="329"/>
      <c r="AE92" s="329"/>
      <c r="AF92" s="329"/>
      <c r="AG92" s="329"/>
      <c r="AH92" s="329"/>
      <c r="AI92" s="329"/>
      <c r="AJ92" s="329"/>
      <c r="AK92" s="329"/>
      <c r="AL92" s="329"/>
      <c r="AM92" s="329"/>
      <c r="AN92" s="329"/>
      <c r="AO92" s="329"/>
      <c r="AP92" s="329"/>
      <c r="AQ92" s="329"/>
      <c r="AR92" s="329"/>
      <c r="AS92" s="329"/>
      <c r="AT92" s="329"/>
    </row>
    <row r="93" spans="2:46" s="374" customFormat="1" ht="18.95" customHeight="1">
      <c r="B93" s="600" t="s">
        <v>233</v>
      </c>
      <c r="C93" s="559" t="str">
        <f>'[1]Kap. 04'!B229</f>
        <v>041726</v>
      </c>
      <c r="D93" s="601" t="str">
        <f>'[1]Kap. 04'!C229</f>
        <v>MŠ Na Pěšinách - obnova dopadových ploch</v>
      </c>
      <c r="E93" s="547" t="s">
        <v>196</v>
      </c>
      <c r="F93" s="591" t="s">
        <v>339</v>
      </c>
      <c r="G93" s="550">
        <f t="shared" si="7"/>
        <v>1100</v>
      </c>
      <c r="H93" s="550">
        <f>'[1]Kap. 04'!E229</f>
        <v>1100</v>
      </c>
      <c r="I93" s="602">
        <v>1772.8</v>
      </c>
      <c r="J93" s="550">
        <v>1100</v>
      </c>
      <c r="K93" s="552">
        <f t="shared" si="6"/>
        <v>62.048736462093871</v>
      </c>
      <c r="L93" s="329"/>
      <c r="M93" s="329"/>
      <c r="N93" s="329"/>
      <c r="O93" s="329"/>
      <c r="P93" s="329"/>
      <c r="Q93" s="329"/>
      <c r="R93" s="329"/>
      <c r="S93" s="329"/>
      <c r="T93" s="329"/>
      <c r="U93" s="329"/>
      <c r="V93" s="329"/>
      <c r="W93" s="329"/>
      <c r="X93" s="329"/>
      <c r="Y93" s="329"/>
      <c r="Z93" s="329"/>
      <c r="AA93" s="329"/>
      <c r="AB93" s="329"/>
      <c r="AC93" s="329"/>
      <c r="AD93" s="329"/>
      <c r="AE93" s="329"/>
      <c r="AF93" s="329"/>
      <c r="AG93" s="329"/>
      <c r="AH93" s="329"/>
      <c r="AI93" s="329"/>
      <c r="AJ93" s="329"/>
      <c r="AK93" s="329"/>
      <c r="AL93" s="329"/>
      <c r="AM93" s="329"/>
      <c r="AN93" s="329"/>
      <c r="AO93" s="329"/>
      <c r="AP93" s="329"/>
      <c r="AQ93" s="329"/>
      <c r="AR93" s="329"/>
      <c r="AS93" s="329"/>
      <c r="AT93" s="329"/>
    </row>
    <row r="94" spans="2:46" s="374" customFormat="1" ht="18.95" customHeight="1">
      <c r="B94" s="600" t="s">
        <v>233</v>
      </c>
      <c r="C94" s="559" t="str">
        <f>'[1]Kap. 04'!B230</f>
        <v>041826</v>
      </c>
      <c r="D94" s="601" t="str">
        <f>'[1]Kap. 04'!C230</f>
        <v>MŠ Kotlaska - konvektomat do ŠJ</v>
      </c>
      <c r="E94" s="547" t="s">
        <v>196</v>
      </c>
      <c r="F94" s="591" t="s">
        <v>339</v>
      </c>
      <c r="G94" s="550">
        <f t="shared" si="7"/>
        <v>0</v>
      </c>
      <c r="H94" s="550">
        <f>'[1]Kap. 04'!E230</f>
        <v>350</v>
      </c>
      <c r="I94" s="602">
        <v>350</v>
      </c>
      <c r="J94" s="550">
        <v>0</v>
      </c>
      <c r="K94" s="552">
        <f t="shared" si="6"/>
        <v>0</v>
      </c>
      <c r="L94" s="329"/>
      <c r="M94" s="329"/>
      <c r="N94" s="329"/>
      <c r="O94" s="329"/>
      <c r="P94" s="329"/>
      <c r="Q94" s="329"/>
      <c r="R94" s="329"/>
      <c r="S94" s="329"/>
      <c r="T94" s="329"/>
      <c r="U94" s="329"/>
      <c r="V94" s="329"/>
      <c r="W94" s="329"/>
      <c r="X94" s="329"/>
      <c r="Y94" s="329"/>
      <c r="Z94" s="329"/>
      <c r="AA94" s="329"/>
      <c r="AB94" s="329"/>
      <c r="AC94" s="329"/>
      <c r="AD94" s="329"/>
      <c r="AE94" s="329"/>
      <c r="AF94" s="329"/>
      <c r="AG94" s="329"/>
      <c r="AH94" s="329"/>
      <c r="AI94" s="329"/>
      <c r="AJ94" s="329"/>
      <c r="AK94" s="329"/>
      <c r="AL94" s="329"/>
      <c r="AM94" s="329"/>
      <c r="AN94" s="329"/>
      <c r="AO94" s="329"/>
      <c r="AP94" s="329"/>
      <c r="AQ94" s="329"/>
      <c r="AR94" s="329"/>
      <c r="AS94" s="329"/>
      <c r="AT94" s="329"/>
    </row>
    <row r="95" spans="2:46" s="374" customFormat="1" ht="18.95" customHeight="1">
      <c r="B95" s="600" t="s">
        <v>233</v>
      </c>
      <c r="C95" s="559" t="str">
        <f>'[1]Kap. 04'!B231</f>
        <v>041925</v>
      </c>
      <c r="D95" s="601" t="str">
        <f>'[1]Kap. 04'!C231</f>
        <v>ZŠ + MŠ - Technická a právní pomoc</v>
      </c>
      <c r="E95" s="547" t="s">
        <v>196</v>
      </c>
      <c r="F95" s="591" t="s">
        <v>339</v>
      </c>
      <c r="G95" s="550">
        <v>1210</v>
      </c>
      <c r="H95" s="550">
        <f>'[1]Kap. 04'!E231</f>
        <v>1210</v>
      </c>
      <c r="I95" s="602">
        <v>910</v>
      </c>
      <c r="J95" s="550">
        <v>910</v>
      </c>
      <c r="K95" s="552">
        <f t="shared" si="6"/>
        <v>100</v>
      </c>
      <c r="L95" s="329"/>
      <c r="M95" s="329"/>
      <c r="N95" s="329"/>
      <c r="O95" s="329"/>
      <c r="P95" s="329"/>
      <c r="Q95" s="329"/>
      <c r="R95" s="329"/>
      <c r="S95" s="329"/>
      <c r="T95" s="329"/>
      <c r="U95" s="329"/>
      <c r="V95" s="329"/>
      <c r="W95" s="329"/>
      <c r="X95" s="329"/>
      <c r="Y95" s="329"/>
      <c r="Z95" s="329"/>
      <c r="AA95" s="329"/>
      <c r="AB95" s="329"/>
      <c r="AC95" s="329"/>
      <c r="AD95" s="329"/>
      <c r="AE95" s="329"/>
      <c r="AF95" s="329"/>
      <c r="AG95" s="329"/>
      <c r="AH95" s="329"/>
      <c r="AI95" s="329"/>
      <c r="AJ95" s="329"/>
      <c r="AK95" s="329"/>
      <c r="AL95" s="329"/>
      <c r="AM95" s="329"/>
      <c r="AN95" s="329"/>
      <c r="AO95" s="329"/>
      <c r="AP95" s="329"/>
      <c r="AQ95" s="329"/>
      <c r="AR95" s="329"/>
      <c r="AS95" s="329"/>
      <c r="AT95" s="329"/>
    </row>
    <row r="96" spans="2:46" s="374" customFormat="1" ht="18.95" customHeight="1">
      <c r="B96" s="612" t="s">
        <v>233</v>
      </c>
      <c r="C96" s="559" t="str">
        <f>'[1]Kap. 04'!B232</f>
        <v>041926</v>
      </c>
      <c r="D96" s="601" t="str">
        <f>'[1]Kap. 04'!C232</f>
        <v>MŠ Kotlaska - stavební úprava - horolezecká stěna</v>
      </c>
      <c r="E96" s="547" t="s">
        <v>196</v>
      </c>
      <c r="F96" s="591" t="s">
        <v>339</v>
      </c>
      <c r="G96" s="550">
        <f t="shared" ref="G96:G110" si="8">J96</f>
        <v>300</v>
      </c>
      <c r="H96" s="550">
        <f>'[1]Kap. 04'!E232</f>
        <v>300</v>
      </c>
      <c r="I96" s="602">
        <v>300</v>
      </c>
      <c r="J96" s="550">
        <v>300</v>
      </c>
      <c r="K96" s="552">
        <f t="shared" si="6"/>
        <v>100</v>
      </c>
      <c r="L96" s="329"/>
      <c r="M96" s="329"/>
      <c r="N96" s="329"/>
      <c r="O96" s="329"/>
      <c r="P96" s="329"/>
      <c r="Q96" s="329"/>
      <c r="R96" s="329"/>
      <c r="S96" s="329"/>
      <c r="T96" s="329"/>
      <c r="U96" s="329"/>
      <c r="V96" s="329"/>
      <c r="W96" s="329"/>
      <c r="X96" s="329"/>
      <c r="Y96" s="329"/>
      <c r="Z96" s="329"/>
      <c r="AA96" s="329"/>
      <c r="AB96" s="329"/>
      <c r="AC96" s="329"/>
      <c r="AD96" s="329"/>
      <c r="AE96" s="329"/>
      <c r="AF96" s="329"/>
      <c r="AG96" s="329"/>
      <c r="AH96" s="329"/>
      <c r="AI96" s="329"/>
      <c r="AJ96" s="329"/>
      <c r="AK96" s="329"/>
      <c r="AL96" s="329"/>
      <c r="AM96" s="329"/>
      <c r="AN96" s="329"/>
      <c r="AO96" s="329"/>
      <c r="AP96" s="329"/>
      <c r="AQ96" s="329"/>
      <c r="AR96" s="329"/>
      <c r="AS96" s="329"/>
      <c r="AT96" s="329"/>
    </row>
    <row r="97" spans="2:46" s="374" customFormat="1" ht="18.95" customHeight="1">
      <c r="B97" s="600" t="s">
        <v>233</v>
      </c>
      <c r="C97" s="559" t="str">
        <f>'[1]Kap. 04'!B233</f>
        <v>042026</v>
      </c>
      <c r="D97" s="601" t="str">
        <f>'[1]Kap. 04'!C233</f>
        <v>MŠ Chabařovická - plynová sklopná pánev</v>
      </c>
      <c r="E97" s="547" t="s">
        <v>196</v>
      </c>
      <c r="F97" s="591" t="s">
        <v>339</v>
      </c>
      <c r="G97" s="550">
        <f t="shared" si="8"/>
        <v>0</v>
      </c>
      <c r="H97" s="550">
        <f>'[1]Kap. 04'!E233</f>
        <v>122</v>
      </c>
      <c r="I97" s="602">
        <v>122</v>
      </c>
      <c r="J97" s="550">
        <v>0</v>
      </c>
      <c r="K97" s="552">
        <f t="shared" si="6"/>
        <v>0</v>
      </c>
      <c r="L97" s="329"/>
      <c r="M97" s="329"/>
      <c r="N97" s="329"/>
      <c r="O97" s="329"/>
      <c r="P97" s="329"/>
      <c r="Q97" s="329"/>
      <c r="R97" s="329"/>
      <c r="S97" s="329"/>
      <c r="T97" s="329"/>
      <c r="U97" s="329"/>
      <c r="V97" s="329"/>
      <c r="W97" s="329"/>
      <c r="X97" s="329"/>
      <c r="Y97" s="329"/>
      <c r="Z97" s="329"/>
      <c r="AA97" s="329"/>
      <c r="AB97" s="329"/>
      <c r="AC97" s="329"/>
      <c r="AD97" s="329"/>
      <c r="AE97" s="329"/>
      <c r="AF97" s="329"/>
      <c r="AG97" s="329"/>
      <c r="AH97" s="329"/>
      <c r="AI97" s="329"/>
      <c r="AJ97" s="329"/>
      <c r="AK97" s="329"/>
      <c r="AL97" s="329"/>
      <c r="AM97" s="329"/>
      <c r="AN97" s="329"/>
      <c r="AO97" s="329"/>
      <c r="AP97" s="329"/>
      <c r="AQ97" s="329"/>
      <c r="AR97" s="329"/>
      <c r="AS97" s="329"/>
      <c r="AT97" s="329"/>
    </row>
    <row r="98" spans="2:46" s="374" customFormat="1" ht="18.95" customHeight="1">
      <c r="B98" s="600" t="s">
        <v>233</v>
      </c>
      <c r="C98" s="559" t="str">
        <f>'[1]Kap. 04'!B234</f>
        <v>042126</v>
      </c>
      <c r="D98" s="601" t="str">
        <f>'[1]Kap. 04'!C234</f>
        <v>MŠ Na Pěšinách - obnova krytů radiátorů</v>
      </c>
      <c r="E98" s="547" t="s">
        <v>196</v>
      </c>
      <c r="F98" s="591" t="s">
        <v>339</v>
      </c>
      <c r="G98" s="550">
        <f t="shared" si="8"/>
        <v>0</v>
      </c>
      <c r="H98" s="550">
        <f>'[1]Kap. 04'!E234</f>
        <v>427</v>
      </c>
      <c r="I98" s="602">
        <v>0</v>
      </c>
      <c r="J98" s="550">
        <v>0</v>
      </c>
      <c r="K98" s="552" t="s">
        <v>122</v>
      </c>
      <c r="L98" s="329"/>
      <c r="M98" s="329"/>
      <c r="N98" s="329"/>
      <c r="O98" s="329"/>
      <c r="P98" s="329"/>
      <c r="Q98" s="329"/>
      <c r="R98" s="329"/>
      <c r="S98" s="329"/>
      <c r="T98" s="329"/>
      <c r="U98" s="329"/>
      <c r="V98" s="329"/>
      <c r="W98" s="329"/>
      <c r="X98" s="329"/>
      <c r="Y98" s="329"/>
      <c r="Z98" s="329"/>
      <c r="AA98" s="329"/>
      <c r="AB98" s="329"/>
      <c r="AC98" s="329"/>
      <c r="AD98" s="329"/>
      <c r="AE98" s="329"/>
      <c r="AF98" s="329"/>
      <c r="AG98" s="329"/>
      <c r="AH98" s="329"/>
      <c r="AI98" s="329"/>
      <c r="AJ98" s="329"/>
      <c r="AK98" s="329"/>
      <c r="AL98" s="329"/>
      <c r="AM98" s="329"/>
      <c r="AN98" s="329"/>
      <c r="AO98" s="329"/>
      <c r="AP98" s="329"/>
      <c r="AQ98" s="329"/>
      <c r="AR98" s="329"/>
      <c r="AS98" s="329"/>
      <c r="AT98" s="329"/>
    </row>
    <row r="99" spans="2:46" s="374" customFormat="1" ht="18" customHeight="1">
      <c r="B99" s="600" t="s">
        <v>233</v>
      </c>
      <c r="C99" s="559" t="str">
        <f>'[1]Kap. 04'!B235</f>
        <v>042226</v>
      </c>
      <c r="D99" s="601" t="str">
        <f>'[1]Kap. 04'!C235</f>
        <v>ZŠ B. Hrabala - rekon. altánu (venkovní učebna)</v>
      </c>
      <c r="E99" s="547" t="s">
        <v>196</v>
      </c>
      <c r="F99" s="591" t="s">
        <v>339</v>
      </c>
      <c r="G99" s="550">
        <f t="shared" si="8"/>
        <v>0</v>
      </c>
      <c r="H99" s="550">
        <f>'[1]Kap. 04'!E235</f>
        <v>400</v>
      </c>
      <c r="I99" s="602">
        <v>400</v>
      </c>
      <c r="J99" s="550">
        <v>0</v>
      </c>
      <c r="K99" s="552">
        <f t="shared" si="6"/>
        <v>0</v>
      </c>
      <c r="L99" s="329"/>
      <c r="M99" s="329"/>
      <c r="N99" s="329"/>
      <c r="O99" s="329"/>
      <c r="P99" s="329"/>
      <c r="Q99" s="329"/>
      <c r="R99" s="329"/>
      <c r="S99" s="329"/>
      <c r="T99" s="329"/>
      <c r="U99" s="329"/>
      <c r="V99" s="329"/>
      <c r="W99" s="329"/>
      <c r="X99" s="329"/>
      <c r="Y99" s="329"/>
      <c r="Z99" s="329"/>
      <c r="AA99" s="329"/>
      <c r="AB99" s="329"/>
      <c r="AC99" s="329"/>
      <c r="AD99" s="329"/>
      <c r="AE99" s="329"/>
      <c r="AF99" s="329"/>
      <c r="AG99" s="329"/>
      <c r="AH99" s="329"/>
      <c r="AI99" s="329"/>
      <c r="AJ99" s="329"/>
      <c r="AK99" s="329"/>
      <c r="AL99" s="329"/>
      <c r="AM99" s="329"/>
      <c r="AN99" s="329"/>
      <c r="AO99" s="329"/>
      <c r="AP99" s="329"/>
      <c r="AQ99" s="329"/>
      <c r="AR99" s="329"/>
      <c r="AS99" s="329"/>
      <c r="AT99" s="329"/>
    </row>
    <row r="100" spans="2:46" s="374" customFormat="1" ht="18.95" customHeight="1">
      <c r="B100" s="600" t="s">
        <v>233</v>
      </c>
      <c r="C100" s="559" t="str">
        <f>'[1]Kap. 04'!B236</f>
        <v>042326</v>
      </c>
      <c r="D100" s="601" t="str">
        <f>'[1]Kap. 04'!C236</f>
        <v>ZŠ Na Šutce - myčka na černé nádobí do ŠJ</v>
      </c>
      <c r="E100" s="547" t="s">
        <v>196</v>
      </c>
      <c r="F100" s="591" t="s">
        <v>339</v>
      </c>
      <c r="G100" s="550">
        <f t="shared" si="8"/>
        <v>0</v>
      </c>
      <c r="H100" s="550">
        <f>'[1]Kap. 04'!E236</f>
        <v>656</v>
      </c>
      <c r="I100" s="602">
        <v>656</v>
      </c>
      <c r="J100" s="550">
        <v>0</v>
      </c>
      <c r="K100" s="552">
        <f t="shared" si="6"/>
        <v>0</v>
      </c>
      <c r="L100" s="329"/>
      <c r="M100" s="329"/>
      <c r="N100" s="329"/>
      <c r="O100" s="329"/>
      <c r="P100" s="329"/>
      <c r="Q100" s="329"/>
      <c r="R100" s="329"/>
      <c r="S100" s="329"/>
      <c r="T100" s="329"/>
      <c r="U100" s="329"/>
      <c r="V100" s="329"/>
      <c r="W100" s="329"/>
      <c r="X100" s="329"/>
      <c r="Y100" s="329"/>
      <c r="Z100" s="329"/>
      <c r="AA100" s="329"/>
      <c r="AB100" s="329"/>
      <c r="AC100" s="329"/>
      <c r="AD100" s="329"/>
      <c r="AE100" s="329"/>
      <c r="AF100" s="329"/>
      <c r="AG100" s="329"/>
      <c r="AH100" s="329"/>
      <c r="AI100" s="329"/>
      <c r="AJ100" s="329"/>
      <c r="AK100" s="329"/>
      <c r="AL100" s="329"/>
      <c r="AM100" s="329"/>
      <c r="AN100" s="329"/>
      <c r="AO100" s="329"/>
      <c r="AP100" s="329"/>
      <c r="AQ100" s="329"/>
      <c r="AR100" s="329"/>
      <c r="AS100" s="329"/>
      <c r="AT100" s="329"/>
    </row>
    <row r="101" spans="2:46" s="374" customFormat="1" ht="18.95" customHeight="1">
      <c r="B101" s="613" t="s">
        <v>233</v>
      </c>
      <c r="C101" s="559" t="str">
        <f>'[1]Kap. 04'!B237</f>
        <v>042426</v>
      </c>
      <c r="D101" s="601" t="str">
        <f>'[1]Kap. 04'!C237</f>
        <v>ZŠ Na Šutce - konvektomat do ŠJ</v>
      </c>
      <c r="E101" s="547" t="s">
        <v>196</v>
      </c>
      <c r="F101" s="591" t="s">
        <v>339</v>
      </c>
      <c r="G101" s="550">
        <f t="shared" si="8"/>
        <v>0</v>
      </c>
      <c r="H101" s="550">
        <f>'[1]Kap. 04'!E237</f>
        <v>720</v>
      </c>
      <c r="I101" s="602">
        <v>720</v>
      </c>
      <c r="J101" s="550">
        <v>0</v>
      </c>
      <c r="K101" s="552">
        <f t="shared" si="6"/>
        <v>0</v>
      </c>
      <c r="L101" s="329"/>
      <c r="M101" s="329"/>
      <c r="N101" s="329"/>
      <c r="O101" s="329"/>
      <c r="P101" s="329"/>
      <c r="Q101" s="329"/>
      <c r="R101" s="329"/>
      <c r="S101" s="329"/>
      <c r="T101" s="329"/>
      <c r="U101" s="329"/>
      <c r="V101" s="329"/>
      <c r="W101" s="329"/>
      <c r="X101" s="329"/>
      <c r="Y101" s="329"/>
      <c r="Z101" s="329"/>
      <c r="AA101" s="329"/>
      <c r="AB101" s="329"/>
      <c r="AC101" s="329"/>
      <c r="AD101" s="329"/>
      <c r="AE101" s="329"/>
      <c r="AF101" s="329"/>
      <c r="AG101" s="329"/>
      <c r="AH101" s="329"/>
      <c r="AI101" s="329"/>
      <c r="AJ101" s="329"/>
      <c r="AK101" s="329"/>
      <c r="AL101" s="329"/>
      <c r="AM101" s="329"/>
      <c r="AN101" s="329"/>
      <c r="AO101" s="329"/>
      <c r="AP101" s="329"/>
      <c r="AQ101" s="329"/>
      <c r="AR101" s="329"/>
      <c r="AS101" s="329"/>
      <c r="AT101" s="329"/>
    </row>
    <row r="102" spans="2:46" s="374" customFormat="1" ht="18.95" customHeight="1">
      <c r="B102" s="613" t="s">
        <v>233</v>
      </c>
      <c r="C102" s="614" t="str">
        <f>'[1]Kap. 04'!B238</f>
        <v>042526</v>
      </c>
      <c r="D102" s="615" t="str">
        <f>'[1]Kap. 04'!C238</f>
        <v>ZŠ Bohumila Hrabala - multifunkční pánev do ŠK</v>
      </c>
      <c r="E102" s="547" t="s">
        <v>196</v>
      </c>
      <c r="F102" s="591" t="s">
        <v>339</v>
      </c>
      <c r="G102" s="550">
        <f t="shared" si="8"/>
        <v>0</v>
      </c>
      <c r="H102" s="550">
        <f>'[1]Kap. 04'!E238</f>
        <v>767</v>
      </c>
      <c r="I102" s="602">
        <v>767</v>
      </c>
      <c r="J102" s="550">
        <v>0</v>
      </c>
      <c r="K102" s="552">
        <f t="shared" si="6"/>
        <v>0</v>
      </c>
      <c r="L102" s="329"/>
      <c r="M102" s="329"/>
      <c r="N102" s="329"/>
      <c r="O102" s="329"/>
      <c r="P102" s="329"/>
      <c r="Q102" s="329"/>
      <c r="R102" s="329"/>
      <c r="S102" s="329"/>
      <c r="T102" s="329"/>
      <c r="U102" s="329"/>
      <c r="V102" s="329"/>
      <c r="W102" s="329"/>
      <c r="X102" s="329"/>
      <c r="Y102" s="329"/>
      <c r="Z102" s="329"/>
      <c r="AA102" s="329"/>
      <c r="AB102" s="329"/>
      <c r="AC102" s="329"/>
      <c r="AD102" s="329"/>
      <c r="AE102" s="329"/>
      <c r="AF102" s="329"/>
      <c r="AG102" s="329"/>
      <c r="AH102" s="329"/>
      <c r="AI102" s="329"/>
      <c r="AJ102" s="329"/>
      <c r="AK102" s="329"/>
      <c r="AL102" s="329"/>
      <c r="AM102" s="329"/>
      <c r="AN102" s="329"/>
      <c r="AO102" s="329"/>
      <c r="AP102" s="329"/>
      <c r="AQ102" s="329"/>
      <c r="AR102" s="329"/>
      <c r="AS102" s="329"/>
      <c r="AT102" s="329"/>
    </row>
    <row r="103" spans="2:46" s="374" customFormat="1" ht="18.95" customHeight="1">
      <c r="B103" s="613" t="s">
        <v>233</v>
      </c>
      <c r="C103" s="559" t="str">
        <f>'[1]Kap. 04'!B239</f>
        <v>042626</v>
      </c>
      <c r="D103" s="601" t="str">
        <f>'[1]Kap. 04'!C239</f>
        <v>ZŠ B.H. - myčka provoz nádobí vč. police</v>
      </c>
      <c r="E103" s="547" t="s">
        <v>196</v>
      </c>
      <c r="F103" s="591" t="s">
        <v>339</v>
      </c>
      <c r="G103" s="550">
        <f t="shared" si="8"/>
        <v>0</v>
      </c>
      <c r="H103" s="553">
        <f>'[1]Kap. 04'!E239</f>
        <v>489</v>
      </c>
      <c r="I103" s="616">
        <v>489</v>
      </c>
      <c r="J103" s="550">
        <v>0</v>
      </c>
      <c r="K103" s="552">
        <f t="shared" si="6"/>
        <v>0</v>
      </c>
      <c r="L103" s="329"/>
      <c r="M103" s="329"/>
      <c r="N103" s="329"/>
      <c r="O103" s="329"/>
      <c r="P103" s="329"/>
      <c r="Q103" s="329"/>
      <c r="R103" s="329"/>
      <c r="S103" s="329"/>
      <c r="T103" s="329"/>
      <c r="U103" s="329"/>
      <c r="V103" s="329"/>
      <c r="W103" s="329"/>
      <c r="X103" s="329"/>
      <c r="Y103" s="329"/>
      <c r="Z103" s="329"/>
      <c r="AA103" s="329"/>
      <c r="AB103" s="329"/>
      <c r="AC103" s="329"/>
      <c r="AD103" s="329"/>
      <c r="AE103" s="329"/>
      <c r="AF103" s="329"/>
      <c r="AG103" s="329"/>
      <c r="AH103" s="329"/>
      <c r="AI103" s="329"/>
      <c r="AJ103" s="329"/>
      <c r="AK103" s="329"/>
      <c r="AL103" s="329"/>
      <c r="AM103" s="329"/>
      <c r="AN103" s="329"/>
      <c r="AO103" s="329"/>
      <c r="AP103" s="329"/>
      <c r="AQ103" s="329"/>
      <c r="AR103" s="329"/>
      <c r="AS103" s="329"/>
      <c r="AT103" s="329"/>
    </row>
    <row r="104" spans="2:46" s="374" customFormat="1" ht="18.95" customHeight="1">
      <c r="B104" s="613" t="s">
        <v>233</v>
      </c>
      <c r="C104" s="559" t="str">
        <f>'[1]Kap. 04'!B240</f>
        <v>042726</v>
      </c>
      <c r="D104" s="601" t="str">
        <f>'[1]Kap. 04'!C240</f>
        <v>ZŠ Žernosecká - venkovní zatemňovací rolety</v>
      </c>
      <c r="E104" s="547" t="s">
        <v>196</v>
      </c>
      <c r="F104" s="591" t="s">
        <v>339</v>
      </c>
      <c r="G104" s="550">
        <f t="shared" si="8"/>
        <v>0</v>
      </c>
      <c r="H104" s="550">
        <f>'[1]Kap. 04'!E240</f>
        <v>400</v>
      </c>
      <c r="I104" s="602">
        <v>0</v>
      </c>
      <c r="J104" s="550">
        <v>0</v>
      </c>
      <c r="K104" s="552" t="s">
        <v>122</v>
      </c>
      <c r="L104" s="329"/>
      <c r="M104" s="329"/>
      <c r="N104" s="329"/>
      <c r="O104" s="329"/>
      <c r="P104" s="329"/>
      <c r="Q104" s="329"/>
      <c r="R104" s="329"/>
      <c r="S104" s="329"/>
      <c r="T104" s="329"/>
      <c r="U104" s="329"/>
      <c r="V104" s="329"/>
      <c r="W104" s="329"/>
      <c r="X104" s="329"/>
      <c r="Y104" s="329"/>
      <c r="Z104" s="329"/>
      <c r="AA104" s="329"/>
      <c r="AB104" s="329"/>
      <c r="AC104" s="329"/>
      <c r="AD104" s="329"/>
      <c r="AE104" s="329"/>
      <c r="AF104" s="329"/>
      <c r="AG104" s="329"/>
      <c r="AH104" s="329"/>
      <c r="AI104" s="329"/>
      <c r="AJ104" s="329"/>
      <c r="AK104" s="329"/>
      <c r="AL104" s="329"/>
      <c r="AM104" s="329"/>
      <c r="AN104" s="329"/>
      <c r="AO104" s="329"/>
      <c r="AP104" s="329"/>
      <c r="AQ104" s="329"/>
      <c r="AR104" s="329"/>
      <c r="AS104" s="329"/>
      <c r="AT104" s="329"/>
    </row>
    <row r="105" spans="2:46" ht="18.95" customHeight="1">
      <c r="B105" s="613" t="s">
        <v>233</v>
      </c>
      <c r="C105" s="559" t="str">
        <f>'[1]Kap. 04'!B241</f>
        <v>042826</v>
      </c>
      <c r="D105" s="601" t="str">
        <f>'[1]Kap. 04'!C241</f>
        <v>ZŠ a MŠ Petra Strozziho - vstupní dveře do objektu</v>
      </c>
      <c r="E105" s="547" t="s">
        <v>196</v>
      </c>
      <c r="F105" s="591" t="s">
        <v>339</v>
      </c>
      <c r="G105" s="550">
        <f t="shared" si="8"/>
        <v>0</v>
      </c>
      <c r="H105" s="550">
        <f>'[1]Kap. 04'!E241</f>
        <v>500</v>
      </c>
      <c r="I105" s="602">
        <v>0</v>
      </c>
      <c r="J105" s="550">
        <v>0</v>
      </c>
      <c r="K105" s="552" t="s">
        <v>122</v>
      </c>
    </row>
    <row r="106" spans="2:46" s="374" customFormat="1" ht="18.95" customHeight="1">
      <c r="B106" s="600" t="s">
        <v>233</v>
      </c>
      <c r="C106" s="559" t="str">
        <f>'[1]Kap. 04'!B242</f>
        <v>042926</v>
      </c>
      <c r="D106" s="601" t="str">
        <f>'[1]Kap. 04'!C242</f>
        <v>ZŠ Žernosecká - multifunkční tiskárny/kopírky</v>
      </c>
      <c r="E106" s="547" t="s">
        <v>196</v>
      </c>
      <c r="F106" s="591" t="s">
        <v>339</v>
      </c>
      <c r="G106" s="550">
        <f t="shared" si="8"/>
        <v>0</v>
      </c>
      <c r="H106" s="550">
        <f>'[1]Kap. 04'!E242</f>
        <v>240</v>
      </c>
      <c r="I106" s="602">
        <v>240</v>
      </c>
      <c r="J106" s="550">
        <v>0</v>
      </c>
      <c r="K106" s="552">
        <f t="shared" si="6"/>
        <v>0</v>
      </c>
      <c r="L106" s="329"/>
      <c r="M106" s="329"/>
      <c r="N106" s="329"/>
      <c r="O106" s="329"/>
      <c r="P106" s="329"/>
      <c r="Q106" s="329"/>
      <c r="R106" s="329"/>
      <c r="S106" s="329"/>
      <c r="T106" s="329"/>
      <c r="U106" s="329"/>
      <c r="V106" s="329"/>
      <c r="W106" s="329"/>
      <c r="X106" s="329"/>
      <c r="Y106" s="329"/>
      <c r="Z106" s="329"/>
      <c r="AA106" s="329"/>
      <c r="AB106" s="329"/>
      <c r="AC106" s="329"/>
      <c r="AD106" s="329"/>
      <c r="AE106" s="329"/>
      <c r="AF106" s="329"/>
      <c r="AG106" s="329"/>
      <c r="AH106" s="329"/>
      <c r="AI106" s="329"/>
      <c r="AJ106" s="329"/>
      <c r="AK106" s="329"/>
      <c r="AL106" s="329"/>
      <c r="AM106" s="329"/>
      <c r="AN106" s="329"/>
      <c r="AO106" s="329"/>
      <c r="AP106" s="329"/>
      <c r="AQ106" s="329"/>
      <c r="AR106" s="329"/>
      <c r="AS106" s="329"/>
      <c r="AT106" s="329"/>
    </row>
    <row r="107" spans="2:46" s="374" customFormat="1" ht="18.95" customHeight="1">
      <c r="B107" s="600" t="s">
        <v>233</v>
      </c>
      <c r="C107" s="559" t="str">
        <f>'[1]Kap. 04'!B243</f>
        <v>043026</v>
      </c>
      <c r="D107" s="601" t="str">
        <f>'[1]Kap. 04'!C243</f>
        <v>ZŠ a MŠ P. Strozziho - klimat jednotka pro serverovnu</v>
      </c>
      <c r="E107" s="547" t="s">
        <v>196</v>
      </c>
      <c r="F107" s="591" t="s">
        <v>339</v>
      </c>
      <c r="G107" s="550">
        <f t="shared" si="8"/>
        <v>0</v>
      </c>
      <c r="H107" s="550">
        <f>'[1]Kap. 04'!E243</f>
        <v>60</v>
      </c>
      <c r="I107" s="602">
        <v>60</v>
      </c>
      <c r="J107" s="550">
        <v>0</v>
      </c>
      <c r="K107" s="552">
        <f t="shared" si="6"/>
        <v>0</v>
      </c>
      <c r="L107" s="329"/>
      <c r="M107" s="329"/>
      <c r="N107" s="329"/>
      <c r="O107" s="329"/>
      <c r="P107" s="329"/>
      <c r="Q107" s="329"/>
      <c r="R107" s="329"/>
      <c r="S107" s="329"/>
      <c r="T107" s="329"/>
      <c r="U107" s="329"/>
      <c r="V107" s="329"/>
      <c r="W107" s="329"/>
      <c r="X107" s="329"/>
      <c r="Y107" s="329"/>
      <c r="Z107" s="329"/>
      <c r="AA107" s="329"/>
      <c r="AB107" s="329"/>
      <c r="AC107" s="329"/>
      <c r="AD107" s="329"/>
      <c r="AE107" s="329"/>
      <c r="AF107" s="329"/>
      <c r="AG107" s="329"/>
      <c r="AH107" s="329"/>
      <c r="AI107" s="329"/>
      <c r="AJ107" s="329"/>
      <c r="AK107" s="329"/>
      <c r="AL107" s="329"/>
      <c r="AM107" s="329"/>
      <c r="AN107" s="329"/>
      <c r="AO107" s="329"/>
      <c r="AP107" s="329"/>
      <c r="AQ107" s="329"/>
      <c r="AR107" s="329"/>
      <c r="AS107" s="329"/>
      <c r="AT107" s="329"/>
    </row>
    <row r="108" spans="2:46" s="374" customFormat="1" ht="18.95" customHeight="1">
      <c r="B108" s="600" t="s">
        <v>233</v>
      </c>
      <c r="C108" s="559" t="str">
        <f>'[1]Kap. 04'!B244</f>
        <v>043126</v>
      </c>
      <c r="D108" s="601" t="str">
        <f>'[1]Kap. 04'!C244</f>
        <v>ZŠ a MŠ Petra Strozziho - podlahová krytina do MŠ</v>
      </c>
      <c r="E108" s="547" t="s">
        <v>196</v>
      </c>
      <c r="F108" s="591" t="s">
        <v>339</v>
      </c>
      <c r="G108" s="550">
        <f t="shared" si="8"/>
        <v>0</v>
      </c>
      <c r="H108" s="550">
        <f>'[1]Kap. 04'!E244</f>
        <v>280</v>
      </c>
      <c r="I108" s="602">
        <v>280</v>
      </c>
      <c r="J108" s="550">
        <v>0</v>
      </c>
      <c r="K108" s="552">
        <f t="shared" si="6"/>
        <v>0</v>
      </c>
      <c r="L108" s="329"/>
      <c r="M108" s="329"/>
      <c r="N108" s="329"/>
      <c r="O108" s="329"/>
      <c r="P108" s="329"/>
      <c r="Q108" s="329"/>
      <c r="R108" s="329"/>
      <c r="S108" s="329"/>
      <c r="T108" s="329"/>
      <c r="U108" s="329"/>
      <c r="V108" s="329"/>
      <c r="W108" s="329"/>
      <c r="X108" s="329"/>
      <c r="Y108" s="329"/>
      <c r="Z108" s="329"/>
      <c r="AA108" s="329"/>
      <c r="AB108" s="329"/>
      <c r="AC108" s="329"/>
      <c r="AD108" s="329"/>
      <c r="AE108" s="329"/>
      <c r="AF108" s="329"/>
      <c r="AG108" s="329"/>
      <c r="AH108" s="329"/>
      <c r="AI108" s="329"/>
      <c r="AJ108" s="329"/>
      <c r="AK108" s="329"/>
      <c r="AL108" s="329"/>
      <c r="AM108" s="329"/>
      <c r="AN108" s="329"/>
      <c r="AO108" s="329"/>
      <c r="AP108" s="329"/>
      <c r="AQ108" s="329"/>
      <c r="AR108" s="329"/>
      <c r="AS108" s="329"/>
      <c r="AT108" s="329"/>
    </row>
    <row r="109" spans="2:46" s="374" customFormat="1" ht="18.95" customHeight="1">
      <c r="B109" s="600" t="s">
        <v>233</v>
      </c>
      <c r="C109" s="559" t="str">
        <f>'[1]Kap. 04'!B245</f>
        <v>043226</v>
      </c>
      <c r="D109" s="601" t="str">
        <f>'[1]Kap. 04'!C245</f>
        <v>KD Krakov - vjezdová závora na parkoviště</v>
      </c>
      <c r="E109" s="547" t="s">
        <v>196</v>
      </c>
      <c r="F109" s="591" t="s">
        <v>339</v>
      </c>
      <c r="G109" s="550">
        <f t="shared" si="8"/>
        <v>0</v>
      </c>
      <c r="H109" s="550">
        <f>'[1]Kap. 04'!E245</f>
        <v>390</v>
      </c>
      <c r="I109" s="602">
        <v>390</v>
      </c>
      <c r="J109" s="550">
        <v>0</v>
      </c>
      <c r="K109" s="552">
        <f t="shared" si="6"/>
        <v>0</v>
      </c>
    </row>
    <row r="110" spans="2:46" s="374" customFormat="1" ht="18.95" customHeight="1">
      <c r="B110" s="600" t="s">
        <v>233</v>
      </c>
      <c r="C110" s="559" t="str">
        <f>'[1]Kap. 04'!B246</f>
        <v>043326</v>
      </c>
      <c r="D110" s="601" t="str">
        <f>'[1]Kap. 04'!C246</f>
        <v>MŠ Na Pěšinách - technická pomoc pro vybud.schodiště</v>
      </c>
      <c r="E110" s="547" t="s">
        <v>196</v>
      </c>
      <c r="F110" s="591" t="s">
        <v>339</v>
      </c>
      <c r="G110" s="550">
        <f t="shared" si="8"/>
        <v>0</v>
      </c>
      <c r="H110" s="550">
        <f>'[1]Kap. 04'!E246</f>
        <v>110</v>
      </c>
      <c r="I110" s="602">
        <v>110</v>
      </c>
      <c r="J110" s="550">
        <v>0</v>
      </c>
      <c r="K110" s="552">
        <f t="shared" si="6"/>
        <v>0</v>
      </c>
      <c r="L110" s="329"/>
      <c r="M110" s="329"/>
      <c r="N110" s="329"/>
      <c r="O110" s="329"/>
      <c r="P110" s="329"/>
      <c r="Q110" s="329"/>
      <c r="R110" s="329"/>
      <c r="S110" s="329"/>
      <c r="T110" s="329"/>
      <c r="U110" s="329"/>
      <c r="V110" s="329"/>
      <c r="W110" s="329"/>
      <c r="X110" s="329"/>
      <c r="Y110" s="329"/>
      <c r="Z110" s="329"/>
      <c r="AA110" s="329"/>
      <c r="AB110" s="329"/>
      <c r="AC110" s="329"/>
      <c r="AD110" s="329"/>
      <c r="AE110" s="329"/>
      <c r="AF110" s="329"/>
      <c r="AG110" s="329"/>
      <c r="AH110" s="329"/>
      <c r="AI110" s="329"/>
      <c r="AJ110" s="329"/>
      <c r="AK110" s="329"/>
      <c r="AL110" s="329"/>
      <c r="AM110" s="329"/>
      <c r="AN110" s="329"/>
      <c r="AO110" s="329"/>
      <c r="AP110" s="329"/>
      <c r="AQ110" s="329"/>
      <c r="AR110" s="329"/>
      <c r="AS110" s="329"/>
      <c r="AT110" s="329"/>
    </row>
    <row r="111" spans="2:46" s="374" customFormat="1" ht="18.95" customHeight="1">
      <c r="B111" s="600" t="s">
        <v>233</v>
      </c>
      <c r="C111" s="559" t="str">
        <f>'[1]Kap. 04'!B247</f>
        <v>043424</v>
      </c>
      <c r="D111" s="601" t="str">
        <f>'[1]Kap. 04'!C247</f>
        <v>KD Ládví - PD - revitalizace předprostoru KD</v>
      </c>
      <c r="E111" s="547" t="s">
        <v>196</v>
      </c>
      <c r="F111" s="617">
        <v>2024</v>
      </c>
      <c r="G111" s="550">
        <v>1258</v>
      </c>
      <c r="H111" s="550">
        <f>'[1]Kap. 04'!E247</f>
        <v>3</v>
      </c>
      <c r="I111" s="602">
        <v>15.5</v>
      </c>
      <c r="J111" s="550">
        <v>0</v>
      </c>
      <c r="K111" s="552">
        <f t="shared" si="6"/>
        <v>0</v>
      </c>
      <c r="L111" s="329"/>
      <c r="M111" s="329"/>
      <c r="N111" s="329"/>
      <c r="O111" s="329"/>
      <c r="P111" s="329"/>
      <c r="Q111" s="329"/>
      <c r="R111" s="329"/>
      <c r="S111" s="329"/>
      <c r="T111" s="329"/>
      <c r="U111" s="329"/>
      <c r="V111" s="329"/>
      <c r="W111" s="329"/>
      <c r="X111" s="329"/>
      <c r="Y111" s="329"/>
      <c r="Z111" s="329"/>
      <c r="AA111" s="329"/>
      <c r="AB111" s="329"/>
      <c r="AC111" s="329"/>
      <c r="AD111" s="329"/>
      <c r="AE111" s="329"/>
      <c r="AF111" s="329"/>
      <c r="AG111" s="329"/>
      <c r="AH111" s="329"/>
      <c r="AI111" s="329"/>
      <c r="AJ111" s="329"/>
      <c r="AK111" s="329"/>
      <c r="AL111" s="329"/>
      <c r="AM111" s="329"/>
      <c r="AN111" s="329"/>
      <c r="AO111" s="329"/>
      <c r="AP111" s="329"/>
      <c r="AQ111" s="329"/>
      <c r="AR111" s="329"/>
      <c r="AS111" s="329"/>
      <c r="AT111" s="329"/>
    </row>
    <row r="112" spans="2:46" s="374" customFormat="1" ht="18.95" customHeight="1">
      <c r="B112" s="600" t="s">
        <v>233</v>
      </c>
      <c r="C112" s="559" t="str">
        <f>'[1]Kap. 04'!B248</f>
        <v>043426</v>
      </c>
      <c r="D112" s="601" t="str">
        <f>'[1]Kap. 04'!C248</f>
        <v>ZŠ Burešova - přístupový systém a  zabez. vchodu</v>
      </c>
      <c r="E112" s="547" t="s">
        <v>196</v>
      </c>
      <c r="F112" s="591" t="s">
        <v>339</v>
      </c>
      <c r="G112" s="550">
        <f t="shared" ref="G112:G117" si="9">J112</f>
        <v>0</v>
      </c>
      <c r="H112" s="550">
        <f>'[1]Kap. 04'!E248</f>
        <v>650</v>
      </c>
      <c r="I112" s="602">
        <v>650</v>
      </c>
      <c r="J112" s="553">
        <v>0</v>
      </c>
      <c r="K112" s="552">
        <f t="shared" si="6"/>
        <v>0</v>
      </c>
      <c r="L112" s="329"/>
      <c r="M112" s="329"/>
      <c r="N112" s="329"/>
      <c r="O112" s="329"/>
      <c r="P112" s="329"/>
      <c r="Q112" s="329"/>
      <c r="R112" s="329"/>
      <c r="S112" s="329"/>
      <c r="T112" s="329"/>
      <c r="U112" s="329"/>
      <c r="V112" s="329"/>
      <c r="W112" s="329"/>
      <c r="X112" s="329"/>
      <c r="Y112" s="329"/>
      <c r="Z112" s="329"/>
      <c r="AA112" s="329"/>
      <c r="AB112" s="329"/>
      <c r="AC112" s="329"/>
      <c r="AD112" s="329"/>
      <c r="AE112" s="329"/>
      <c r="AF112" s="329"/>
      <c r="AG112" s="329"/>
      <c r="AH112" s="329"/>
      <c r="AI112" s="329"/>
      <c r="AJ112" s="329"/>
      <c r="AK112" s="329"/>
      <c r="AL112" s="329"/>
      <c r="AM112" s="329"/>
      <c r="AN112" s="329"/>
      <c r="AO112" s="329"/>
      <c r="AP112" s="329"/>
      <c r="AQ112" s="329"/>
      <c r="AR112" s="329"/>
      <c r="AS112" s="329"/>
      <c r="AT112" s="329"/>
    </row>
    <row r="113" spans="2:46" s="374" customFormat="1" ht="18.95" customHeight="1">
      <c r="B113" s="600" t="s">
        <v>233</v>
      </c>
      <c r="C113" s="559" t="str">
        <f>'[1]Kap. 04'!B249</f>
        <v>043526</v>
      </c>
      <c r="D113" s="601" t="str">
        <f>'[1]Kap. 04'!C249</f>
        <v>ZŠ BH - Na Korábě - příprava zkapacitnění</v>
      </c>
      <c r="E113" s="547" t="s">
        <v>196</v>
      </c>
      <c r="F113" s="591" t="s">
        <v>339</v>
      </c>
      <c r="G113" s="550">
        <f t="shared" si="9"/>
        <v>9600</v>
      </c>
      <c r="H113" s="550">
        <f>'[1]Kap. 04'!E249</f>
        <v>12500</v>
      </c>
      <c r="I113" s="602">
        <v>11600</v>
      </c>
      <c r="J113" s="550">
        <v>9600</v>
      </c>
      <c r="K113" s="552">
        <f t="shared" si="6"/>
        <v>82.758620689655174</v>
      </c>
      <c r="L113" s="329"/>
      <c r="M113" s="329"/>
      <c r="N113" s="329"/>
      <c r="O113" s="329"/>
      <c r="P113" s="329"/>
      <c r="Q113" s="329"/>
      <c r="R113" s="329"/>
      <c r="S113" s="329"/>
      <c r="T113" s="329"/>
      <c r="U113" s="329"/>
      <c r="V113" s="329"/>
      <c r="W113" s="329"/>
      <c r="X113" s="329"/>
      <c r="Y113" s="329"/>
      <c r="Z113" s="329"/>
      <c r="AA113" s="329"/>
      <c r="AB113" s="329"/>
      <c r="AC113" s="329"/>
      <c r="AD113" s="329"/>
      <c r="AE113" s="329"/>
      <c r="AF113" s="329"/>
      <c r="AG113" s="329"/>
      <c r="AH113" s="329"/>
      <c r="AI113" s="329"/>
      <c r="AJ113" s="329"/>
      <c r="AK113" s="329"/>
      <c r="AL113" s="329"/>
      <c r="AM113" s="329"/>
      <c r="AN113" s="329"/>
      <c r="AO113" s="329"/>
      <c r="AP113" s="329"/>
      <c r="AQ113" s="329"/>
      <c r="AR113" s="329"/>
      <c r="AS113" s="329"/>
      <c r="AT113" s="329"/>
    </row>
    <row r="114" spans="2:46" s="374" customFormat="1" ht="18.95" customHeight="1">
      <c r="B114" s="600" t="s">
        <v>233</v>
      </c>
      <c r="C114" s="559" t="str">
        <f>'[1]Kap. 04'!B250</f>
        <v>043626</v>
      </c>
      <c r="D114" s="601" t="str">
        <f>'[1]Kap. 04'!C250</f>
        <v>ZŠ Dolákova - klimatizace v učebně informatiky a tř.</v>
      </c>
      <c r="E114" s="547" t="s">
        <v>196</v>
      </c>
      <c r="F114" s="591" t="s">
        <v>339</v>
      </c>
      <c r="G114" s="550">
        <f t="shared" si="9"/>
        <v>500</v>
      </c>
      <c r="H114" s="550">
        <f>'[1]Kap. 04'!E250</f>
        <v>1500</v>
      </c>
      <c r="I114" s="602">
        <v>1012.7</v>
      </c>
      <c r="J114" s="550">
        <v>500</v>
      </c>
      <c r="K114" s="552">
        <f t="shared" si="6"/>
        <v>49.372963365261178</v>
      </c>
      <c r="L114" s="329"/>
      <c r="M114" s="329"/>
      <c r="N114" s="329"/>
      <c r="O114" s="329"/>
      <c r="P114" s="329"/>
      <c r="Q114" s="329"/>
      <c r="R114" s="329"/>
      <c r="S114" s="329"/>
      <c r="T114" s="329"/>
      <c r="U114" s="329"/>
      <c r="V114" s="329"/>
      <c r="W114" s="329"/>
      <c r="X114" s="329"/>
      <c r="Y114" s="329"/>
      <c r="Z114" s="329"/>
      <c r="AA114" s="329"/>
      <c r="AB114" s="329"/>
      <c r="AC114" s="329"/>
      <c r="AD114" s="329"/>
      <c r="AE114" s="329"/>
      <c r="AF114" s="329"/>
      <c r="AG114" s="329"/>
      <c r="AH114" s="329"/>
      <c r="AI114" s="329"/>
      <c r="AJ114" s="329"/>
      <c r="AK114" s="329"/>
      <c r="AL114" s="329"/>
      <c r="AM114" s="329"/>
      <c r="AN114" s="329"/>
      <c r="AO114" s="329"/>
      <c r="AP114" s="329"/>
      <c r="AQ114" s="329"/>
      <c r="AR114" s="329"/>
      <c r="AS114" s="329"/>
      <c r="AT114" s="329"/>
    </row>
    <row r="115" spans="2:46" s="374" customFormat="1" ht="18.95" customHeight="1">
      <c r="B115" s="600" t="s">
        <v>233</v>
      </c>
      <c r="C115" s="559" t="str">
        <f>'[1]Kap. 04'!B251</f>
        <v>043726</v>
      </c>
      <c r="D115" s="601" t="str">
        <f>'[1]Kap. 04'!C251</f>
        <v>ZŠ Hovorčovická - rekonstrukce bytu</v>
      </c>
      <c r="E115" s="547" t="s">
        <v>196</v>
      </c>
      <c r="F115" s="591" t="s">
        <v>339</v>
      </c>
      <c r="G115" s="550">
        <f t="shared" si="9"/>
        <v>1900</v>
      </c>
      <c r="H115" s="550">
        <f>'[1]Kap. 04'!E251</f>
        <v>1900</v>
      </c>
      <c r="I115" s="602">
        <v>1900</v>
      </c>
      <c r="J115" s="550">
        <v>1900</v>
      </c>
      <c r="K115" s="552">
        <f t="shared" si="6"/>
        <v>100</v>
      </c>
      <c r="L115" s="329"/>
      <c r="M115" s="329"/>
      <c r="N115" s="329"/>
      <c r="O115" s="329"/>
      <c r="P115" s="329"/>
      <c r="Q115" s="329"/>
      <c r="R115" s="329"/>
      <c r="S115" s="329"/>
      <c r="T115" s="329"/>
      <c r="U115" s="329"/>
      <c r="V115" s="329"/>
      <c r="W115" s="329"/>
      <c r="X115" s="329"/>
      <c r="Y115" s="329"/>
      <c r="Z115" s="329"/>
      <c r="AA115" s="329"/>
      <c r="AB115" s="329"/>
      <c r="AC115" s="329"/>
      <c r="AD115" s="329"/>
      <c r="AE115" s="329"/>
      <c r="AF115" s="329"/>
      <c r="AG115" s="329"/>
      <c r="AH115" s="329"/>
      <c r="AI115" s="329"/>
      <c r="AJ115" s="329"/>
      <c r="AK115" s="329"/>
      <c r="AL115" s="329"/>
      <c r="AM115" s="329"/>
      <c r="AN115" s="329"/>
      <c r="AO115" s="329"/>
      <c r="AP115" s="329"/>
      <c r="AQ115" s="329"/>
      <c r="AR115" s="329"/>
      <c r="AS115" s="329"/>
      <c r="AT115" s="329"/>
    </row>
    <row r="116" spans="2:46" s="374" customFormat="1" ht="18.95" customHeight="1">
      <c r="B116" s="600" t="s">
        <v>233</v>
      </c>
      <c r="C116" s="559" t="str">
        <f>'[1]Kap. 04'!B252</f>
        <v>043826</v>
      </c>
      <c r="D116" s="601" t="str">
        <f>'[1]Kap. 04'!C252</f>
        <v>MŠ Chabařovická - venkovní  zastínění objektu v 6 tř.</v>
      </c>
      <c r="E116" s="547" t="s">
        <v>196</v>
      </c>
      <c r="F116" s="591" t="s">
        <v>339</v>
      </c>
      <c r="G116" s="550">
        <f t="shared" si="9"/>
        <v>500</v>
      </c>
      <c r="H116" s="550">
        <f>'[1]Kap. 04'!E252</f>
        <v>1000</v>
      </c>
      <c r="I116" s="602">
        <v>1021</v>
      </c>
      <c r="J116" s="550">
        <v>500</v>
      </c>
      <c r="K116" s="552">
        <f t="shared" si="6"/>
        <v>48.971596474045057</v>
      </c>
      <c r="L116" s="329"/>
      <c r="M116" s="329"/>
      <c r="N116" s="329"/>
      <c r="O116" s="329"/>
      <c r="P116" s="329"/>
      <c r="Q116" s="329"/>
      <c r="R116" s="329"/>
      <c r="S116" s="329"/>
      <c r="T116" s="329"/>
      <c r="U116" s="329"/>
      <c r="V116" s="329"/>
      <c r="W116" s="329"/>
      <c r="X116" s="329"/>
      <c r="Y116" s="329"/>
      <c r="Z116" s="329"/>
      <c r="AA116" s="329"/>
      <c r="AB116" s="329"/>
      <c r="AC116" s="329"/>
      <c r="AD116" s="329"/>
      <c r="AE116" s="329"/>
      <c r="AF116" s="329"/>
      <c r="AG116" s="329"/>
      <c r="AH116" s="329"/>
      <c r="AI116" s="329"/>
      <c r="AJ116" s="329"/>
      <c r="AK116" s="329"/>
      <c r="AL116" s="329"/>
      <c r="AM116" s="329"/>
      <c r="AN116" s="329"/>
      <c r="AO116" s="329"/>
      <c r="AP116" s="329"/>
      <c r="AQ116" s="329"/>
      <c r="AR116" s="329"/>
      <c r="AS116" s="329"/>
      <c r="AT116" s="329"/>
    </row>
    <row r="117" spans="2:46" s="374" customFormat="1" ht="18.95" customHeight="1">
      <c r="B117" s="600" t="s">
        <v>233</v>
      </c>
      <c r="C117" s="559" t="str">
        <f>'[1]Kap. 04'!B253</f>
        <v>043926</v>
      </c>
      <c r="D117" s="601" t="str">
        <f>'[1]Kap. 04'!C253</f>
        <v>MŠ Chabařovická - výměna interiérových dveří ve tříd</v>
      </c>
      <c r="E117" s="547" t="s">
        <v>196</v>
      </c>
      <c r="F117" s="591" t="s">
        <v>339</v>
      </c>
      <c r="G117" s="550">
        <f t="shared" si="9"/>
        <v>0</v>
      </c>
      <c r="H117" s="550">
        <f>'[1]Kap. 04'!E253</f>
        <v>600</v>
      </c>
      <c r="I117" s="602">
        <v>600</v>
      </c>
      <c r="J117" s="550">
        <v>0</v>
      </c>
      <c r="K117" s="552">
        <f t="shared" si="6"/>
        <v>0</v>
      </c>
      <c r="L117" s="329"/>
      <c r="M117" s="329"/>
      <c r="N117" s="329"/>
      <c r="O117" s="329"/>
      <c r="P117" s="329"/>
      <c r="Q117" s="329"/>
      <c r="R117" s="329"/>
      <c r="S117" s="329"/>
      <c r="T117" s="329"/>
      <c r="U117" s="329"/>
      <c r="V117" s="329"/>
      <c r="W117" s="329"/>
      <c r="X117" s="329"/>
      <c r="Y117" s="329"/>
      <c r="Z117" s="329"/>
      <c r="AA117" s="329"/>
      <c r="AB117" s="329"/>
      <c r="AC117" s="329"/>
      <c r="AD117" s="329"/>
      <c r="AE117" s="329"/>
      <c r="AF117" s="329"/>
      <c r="AG117" s="329"/>
      <c r="AH117" s="329"/>
      <c r="AI117" s="329"/>
      <c r="AJ117" s="329"/>
      <c r="AK117" s="329"/>
      <c r="AL117" s="329"/>
      <c r="AM117" s="329"/>
      <c r="AN117" s="329"/>
      <c r="AO117" s="329"/>
      <c r="AP117" s="329"/>
      <c r="AQ117" s="329"/>
      <c r="AR117" s="329"/>
      <c r="AS117" s="329"/>
      <c r="AT117" s="329"/>
    </row>
    <row r="118" spans="2:46" s="374" customFormat="1" ht="18.95" customHeight="1">
      <c r="B118" s="600" t="s">
        <v>233</v>
      </c>
      <c r="C118" s="559" t="str">
        <f>'[1]Kap. 04'!B254</f>
        <v>044024</v>
      </c>
      <c r="D118" s="601" t="str">
        <f>'[1]Kap. 04'!C254</f>
        <v>ZŠ Burešova - PD - propojení obj.školy z ŠJ - krček</v>
      </c>
      <c r="E118" s="547" t="s">
        <v>196</v>
      </c>
      <c r="F118" s="617">
        <v>2024</v>
      </c>
      <c r="G118" s="550">
        <v>576</v>
      </c>
      <c r="H118" s="550">
        <f>'[1]Kap. 04'!E254</f>
        <v>0</v>
      </c>
      <c r="I118" s="602">
        <v>29</v>
      </c>
      <c r="J118" s="550">
        <v>0</v>
      </c>
      <c r="K118" s="552">
        <f t="shared" si="6"/>
        <v>0</v>
      </c>
      <c r="L118" s="329"/>
      <c r="M118" s="329"/>
      <c r="N118" s="329"/>
      <c r="O118" s="329"/>
      <c r="P118" s="329"/>
      <c r="Q118" s="329"/>
      <c r="R118" s="329"/>
      <c r="S118" s="329"/>
      <c r="T118" s="329"/>
      <c r="U118" s="329"/>
      <c r="V118" s="329"/>
      <c r="W118" s="329"/>
      <c r="X118" s="329"/>
      <c r="Y118" s="329"/>
      <c r="Z118" s="329"/>
      <c r="AA118" s="329"/>
      <c r="AB118" s="329"/>
      <c r="AC118" s="329"/>
      <c r="AD118" s="329"/>
      <c r="AE118" s="329"/>
      <c r="AF118" s="329"/>
      <c r="AG118" s="329"/>
      <c r="AH118" s="329"/>
      <c r="AI118" s="329"/>
      <c r="AJ118" s="329"/>
      <c r="AK118" s="329"/>
      <c r="AL118" s="329"/>
      <c r="AM118" s="329"/>
      <c r="AN118" s="329"/>
      <c r="AO118" s="329"/>
      <c r="AP118" s="329"/>
      <c r="AQ118" s="329"/>
      <c r="AR118" s="329"/>
      <c r="AS118" s="329"/>
      <c r="AT118" s="329"/>
    </row>
    <row r="119" spans="2:46" s="374" customFormat="1" ht="18.95" customHeight="1">
      <c r="B119" s="600" t="s">
        <v>233</v>
      </c>
      <c r="C119" s="559" t="str">
        <f>'[1]Kap. 04'!B255</f>
        <v>044026</v>
      </c>
      <c r="D119" s="601" t="str">
        <f>'[1]Kap. 04'!C255</f>
        <v>MŠ Kotlaska - rekonstrukce oken</v>
      </c>
      <c r="E119" s="547" t="s">
        <v>196</v>
      </c>
      <c r="F119" s="591" t="s">
        <v>339</v>
      </c>
      <c r="G119" s="550">
        <f t="shared" ref="G119:G127" si="10">J119</f>
        <v>4530</v>
      </c>
      <c r="H119" s="550">
        <f>'[1]Kap. 04'!E255</f>
        <v>4700</v>
      </c>
      <c r="I119" s="602">
        <v>4529.5</v>
      </c>
      <c r="J119" s="550">
        <v>4530</v>
      </c>
      <c r="K119" s="552">
        <f t="shared" si="6"/>
        <v>100.01103874599846</v>
      </c>
      <c r="L119" s="329"/>
      <c r="M119" s="329"/>
      <c r="N119" s="329"/>
      <c r="O119" s="329"/>
      <c r="P119" s="329"/>
      <c r="Q119" s="329"/>
      <c r="R119" s="329"/>
      <c r="S119" s="329"/>
      <c r="T119" s="329"/>
      <c r="U119" s="329"/>
      <c r="V119" s="329"/>
      <c r="W119" s="329"/>
      <c r="X119" s="329"/>
      <c r="Y119" s="329"/>
      <c r="Z119" s="329"/>
      <c r="AA119" s="329"/>
      <c r="AB119" s="329"/>
      <c r="AC119" s="329"/>
      <c r="AD119" s="329"/>
      <c r="AE119" s="329"/>
      <c r="AF119" s="329"/>
      <c r="AG119" s="329"/>
      <c r="AH119" s="329"/>
      <c r="AI119" s="329"/>
      <c r="AJ119" s="329"/>
      <c r="AK119" s="329"/>
      <c r="AL119" s="329"/>
      <c r="AM119" s="329"/>
      <c r="AN119" s="329"/>
      <c r="AO119" s="329"/>
      <c r="AP119" s="329"/>
      <c r="AQ119" s="329"/>
      <c r="AR119" s="329"/>
      <c r="AS119" s="329"/>
      <c r="AT119" s="329"/>
    </row>
    <row r="120" spans="2:46" s="374" customFormat="1" ht="18.95" customHeight="1">
      <c r="B120" s="600" t="s">
        <v>233</v>
      </c>
      <c r="C120" s="559" t="str">
        <f>'[1]Kap. 04'!B256</f>
        <v>044126</v>
      </c>
      <c r="D120" s="601" t="str">
        <f>'[1]Kap. 04'!C256</f>
        <v>MS Lešenská - venkovní zastínění objektu</v>
      </c>
      <c r="E120" s="547" t="s">
        <v>196</v>
      </c>
      <c r="F120" s="591" t="s">
        <v>339</v>
      </c>
      <c r="G120" s="550">
        <f t="shared" si="10"/>
        <v>1100</v>
      </c>
      <c r="H120" s="550">
        <f>'[1]Kap. 04'!E256</f>
        <v>1900</v>
      </c>
      <c r="I120" s="602">
        <v>1697.4</v>
      </c>
      <c r="J120" s="550">
        <v>1100</v>
      </c>
      <c r="K120" s="552">
        <f t="shared" si="6"/>
        <v>64.804995876045709</v>
      </c>
      <c r="L120" s="329"/>
      <c r="M120" s="329"/>
      <c r="N120" s="329"/>
      <c r="O120" s="329"/>
      <c r="P120" s="329"/>
      <c r="Q120" s="329"/>
      <c r="R120" s="329"/>
      <c r="S120" s="329"/>
      <c r="T120" s="329"/>
      <c r="U120" s="329"/>
      <c r="V120" s="329"/>
      <c r="W120" s="329"/>
      <c r="X120" s="329"/>
      <c r="Y120" s="329"/>
      <c r="Z120" s="329"/>
      <c r="AA120" s="329"/>
      <c r="AB120" s="329"/>
      <c r="AC120" s="329"/>
      <c r="AD120" s="329"/>
      <c r="AE120" s="329"/>
      <c r="AF120" s="329"/>
      <c r="AG120" s="329"/>
      <c r="AH120" s="329"/>
      <c r="AI120" s="329"/>
      <c r="AJ120" s="329"/>
      <c r="AK120" s="329"/>
      <c r="AL120" s="329"/>
      <c r="AM120" s="329"/>
      <c r="AN120" s="329"/>
      <c r="AO120" s="329"/>
      <c r="AP120" s="329"/>
      <c r="AQ120" s="329"/>
      <c r="AR120" s="329"/>
      <c r="AS120" s="329"/>
      <c r="AT120" s="329"/>
    </row>
    <row r="121" spans="2:46" s="374" customFormat="1" ht="18.95" customHeight="1">
      <c r="B121" s="600" t="s">
        <v>233</v>
      </c>
      <c r="C121" s="559" t="str">
        <f>'[1]Kap. 04'!B257</f>
        <v>044226</v>
      </c>
      <c r="D121" s="601" t="str">
        <f>'[1]Kap. 04'!C257</f>
        <v>MŠ  Lešenská DB - oprava střech vč. zatep. 2 et. 3.p</v>
      </c>
      <c r="E121" s="547" t="s">
        <v>196</v>
      </c>
      <c r="F121" s="591" t="s">
        <v>339</v>
      </c>
      <c r="G121" s="550">
        <f t="shared" si="10"/>
        <v>5182</v>
      </c>
      <c r="H121" s="550">
        <f>'[1]Kap. 04'!E257</f>
        <v>3600</v>
      </c>
      <c r="I121" s="602">
        <v>5182</v>
      </c>
      <c r="J121" s="550">
        <v>5182</v>
      </c>
      <c r="K121" s="552">
        <f t="shared" si="6"/>
        <v>100</v>
      </c>
      <c r="L121" s="329"/>
      <c r="M121" s="329"/>
      <c r="N121" s="329"/>
      <c r="O121" s="329"/>
      <c r="P121" s="329"/>
      <c r="Q121" s="329"/>
      <c r="R121" s="329"/>
      <c r="S121" s="329"/>
      <c r="T121" s="329"/>
      <c r="U121" s="329"/>
      <c r="V121" s="329"/>
      <c r="W121" s="329"/>
      <c r="X121" s="329"/>
      <c r="Y121" s="329"/>
      <c r="Z121" s="329"/>
      <c r="AA121" s="329"/>
      <c r="AB121" s="329"/>
      <c r="AC121" s="329"/>
      <c r="AD121" s="329"/>
      <c r="AE121" s="329"/>
      <c r="AF121" s="329"/>
      <c r="AG121" s="329"/>
      <c r="AH121" s="329"/>
      <c r="AI121" s="329"/>
      <c r="AJ121" s="329"/>
      <c r="AK121" s="329"/>
      <c r="AL121" s="329"/>
      <c r="AM121" s="329"/>
      <c r="AN121" s="329"/>
      <c r="AO121" s="329"/>
      <c r="AP121" s="329"/>
      <c r="AQ121" s="329"/>
      <c r="AR121" s="329"/>
      <c r="AS121" s="329"/>
      <c r="AT121" s="329"/>
    </row>
    <row r="122" spans="2:46" s="374" customFormat="1" ht="18" customHeight="1">
      <c r="B122" s="600" t="s">
        <v>233</v>
      </c>
      <c r="C122" s="559" t="str">
        <f>'[1]Kap. 04'!B258</f>
        <v>044326</v>
      </c>
      <c r="D122" s="601" t="str">
        <f>'[1]Kap. 04'!C258</f>
        <v>MŠ a ZŠ Lyčkovo nám. - akustické úpravy učeben</v>
      </c>
      <c r="E122" s="547" t="s">
        <v>196</v>
      </c>
      <c r="F122" s="591" t="s">
        <v>339</v>
      </c>
      <c r="G122" s="550">
        <f t="shared" si="10"/>
        <v>448</v>
      </c>
      <c r="H122" s="550">
        <f>'[1]Kap. 04'!E258</f>
        <v>600</v>
      </c>
      <c r="I122" s="602">
        <v>448.5</v>
      </c>
      <c r="J122" s="550">
        <v>448</v>
      </c>
      <c r="K122" s="552">
        <f t="shared" si="6"/>
        <v>99.888517279821627</v>
      </c>
      <c r="L122" s="329"/>
      <c r="M122" s="329"/>
      <c r="N122" s="329"/>
      <c r="O122" s="329"/>
      <c r="P122" s="329"/>
      <c r="Q122" s="329"/>
      <c r="R122" s="329"/>
      <c r="S122" s="329"/>
      <c r="T122" s="329"/>
      <c r="U122" s="329"/>
      <c r="V122" s="329"/>
      <c r="W122" s="329"/>
      <c r="X122" s="329"/>
      <c r="Y122" s="329"/>
      <c r="Z122" s="329"/>
      <c r="AA122" s="329"/>
      <c r="AB122" s="329"/>
      <c r="AC122" s="329"/>
      <c r="AD122" s="329"/>
      <c r="AE122" s="329"/>
      <c r="AF122" s="329"/>
      <c r="AG122" s="329"/>
      <c r="AH122" s="329"/>
      <c r="AI122" s="329"/>
      <c r="AJ122" s="329"/>
      <c r="AK122" s="329"/>
      <c r="AL122" s="329"/>
      <c r="AM122" s="329"/>
      <c r="AN122" s="329"/>
      <c r="AO122" s="329"/>
      <c r="AP122" s="329"/>
      <c r="AQ122" s="329"/>
      <c r="AR122" s="329"/>
      <c r="AS122" s="329"/>
      <c r="AT122" s="329"/>
    </row>
    <row r="123" spans="2:46" s="374" customFormat="1" ht="18.95" customHeight="1">
      <c r="B123" s="600" t="s">
        <v>233</v>
      </c>
      <c r="C123" s="559" t="str">
        <f>'[1]Kap. 04'!B259</f>
        <v>044426</v>
      </c>
      <c r="D123" s="601" t="str">
        <f>'[1]Kap. 04'!C259</f>
        <v>MŠ a ZŠ Lyčkovo nám. - zkapacitnění školy</v>
      </c>
      <c r="E123" s="547" t="s">
        <v>196</v>
      </c>
      <c r="F123" s="591" t="s">
        <v>339</v>
      </c>
      <c r="G123" s="550">
        <f t="shared" si="10"/>
        <v>0</v>
      </c>
      <c r="H123" s="550">
        <f>'[1]Kap. 04'!E259</f>
        <v>1800</v>
      </c>
      <c r="I123" s="602">
        <v>0</v>
      </c>
      <c r="J123" s="550">
        <v>0</v>
      </c>
      <c r="K123" s="552" t="s">
        <v>122</v>
      </c>
      <c r="L123" s="329"/>
      <c r="M123" s="329"/>
      <c r="N123" s="329"/>
      <c r="O123" s="329"/>
      <c r="P123" s="329"/>
      <c r="Q123" s="329"/>
      <c r="R123" s="329"/>
      <c r="S123" s="329"/>
      <c r="T123" s="329"/>
      <c r="U123" s="329"/>
      <c r="V123" s="329"/>
      <c r="W123" s="329"/>
      <c r="X123" s="329"/>
      <c r="Y123" s="329"/>
      <c r="Z123" s="329"/>
      <c r="AA123" s="329"/>
      <c r="AB123" s="329"/>
      <c r="AC123" s="329"/>
      <c r="AD123" s="329"/>
      <c r="AE123" s="329"/>
      <c r="AF123" s="329"/>
      <c r="AG123" s="329"/>
      <c r="AH123" s="329"/>
      <c r="AI123" s="329"/>
      <c r="AJ123" s="329"/>
      <c r="AK123" s="329"/>
      <c r="AL123" s="329"/>
      <c r="AM123" s="329"/>
      <c r="AN123" s="329"/>
      <c r="AO123" s="329"/>
      <c r="AP123" s="329"/>
      <c r="AQ123" s="329"/>
      <c r="AR123" s="329"/>
      <c r="AS123" s="329"/>
      <c r="AT123" s="329"/>
    </row>
    <row r="124" spans="2:46" s="374" customFormat="1" ht="18.75" customHeight="1">
      <c r="B124" s="600" t="s">
        <v>233</v>
      </c>
      <c r="C124" s="559" t="str">
        <f>'[1]Kap. 04'!B260</f>
        <v>044526</v>
      </c>
      <c r="D124" s="601" t="str">
        <f>'[1]Kap. 04'!C260</f>
        <v>ZŠ Mazurská - venkovní zastínění obj (učebny - atrium)</v>
      </c>
      <c r="E124" s="547" t="s">
        <v>196</v>
      </c>
      <c r="F124" s="591" t="s">
        <v>339</v>
      </c>
      <c r="G124" s="550">
        <f t="shared" si="10"/>
        <v>1244</v>
      </c>
      <c r="H124" s="550">
        <f>'[1]Kap. 04'!E260</f>
        <v>1000</v>
      </c>
      <c r="I124" s="602">
        <v>1244.5999999999999</v>
      </c>
      <c r="J124" s="550">
        <v>1244</v>
      </c>
      <c r="K124" s="560">
        <f>J124/I124*100</f>
        <v>99.951791740318185</v>
      </c>
      <c r="L124" s="329"/>
      <c r="M124" s="329"/>
      <c r="N124" s="329"/>
      <c r="O124" s="329"/>
      <c r="P124" s="329"/>
      <c r="Q124" s="329"/>
      <c r="R124" s="329"/>
      <c r="S124" s="329"/>
      <c r="T124" s="329"/>
      <c r="U124" s="329"/>
      <c r="V124" s="329"/>
      <c r="W124" s="329"/>
      <c r="X124" s="329"/>
      <c r="Y124" s="329"/>
      <c r="Z124" s="329"/>
      <c r="AA124" s="329"/>
      <c r="AB124" s="329"/>
      <c r="AC124" s="329"/>
      <c r="AD124" s="329"/>
      <c r="AE124" s="329"/>
      <c r="AF124" s="329"/>
      <c r="AG124" s="329"/>
      <c r="AH124" s="329"/>
      <c r="AI124" s="329"/>
      <c r="AJ124" s="329"/>
      <c r="AK124" s="329"/>
      <c r="AL124" s="329"/>
      <c r="AM124" s="329"/>
      <c r="AN124" s="329"/>
      <c r="AO124" s="329"/>
      <c r="AP124" s="329"/>
      <c r="AQ124" s="329"/>
      <c r="AR124" s="329"/>
      <c r="AS124" s="329"/>
      <c r="AT124" s="329"/>
    </row>
    <row r="125" spans="2:46" s="374" customFormat="1" ht="18.95" customHeight="1">
      <c r="B125" s="612" t="s">
        <v>233</v>
      </c>
      <c r="C125" s="618" t="str">
        <f>'[1]Kap. 04'!B261</f>
        <v>044626</v>
      </c>
      <c r="D125" s="609" t="str">
        <f>'[1]Kap. 04'!C261</f>
        <v>MŠ Na Pěšinách - venkovní zastínění objektu</v>
      </c>
      <c r="E125" s="547" t="s">
        <v>196</v>
      </c>
      <c r="F125" s="591" t="s">
        <v>339</v>
      </c>
      <c r="G125" s="550">
        <f t="shared" si="10"/>
        <v>1376</v>
      </c>
      <c r="H125" s="619">
        <f>'[1]Kap. 04'!E261</f>
        <v>1000</v>
      </c>
      <c r="I125" s="616">
        <v>1450</v>
      </c>
      <c r="J125" s="550">
        <v>1376</v>
      </c>
      <c r="K125" s="854">
        <f>J125/I125*100</f>
        <v>94.896551724137936</v>
      </c>
      <c r="L125" s="329"/>
      <c r="M125" s="329"/>
      <c r="N125" s="329"/>
      <c r="O125" s="329"/>
      <c r="P125" s="329"/>
      <c r="Q125" s="329"/>
      <c r="R125" s="329"/>
      <c r="S125" s="329"/>
      <c r="T125" s="329"/>
      <c r="U125" s="329"/>
      <c r="V125" s="329"/>
      <c r="W125" s="329"/>
      <c r="X125" s="329"/>
      <c r="Y125" s="329"/>
      <c r="Z125" s="329"/>
      <c r="AA125" s="329"/>
      <c r="AB125" s="329"/>
      <c r="AC125" s="329"/>
      <c r="AD125" s="329"/>
      <c r="AE125" s="329"/>
      <c r="AF125" s="329"/>
      <c r="AG125" s="329"/>
      <c r="AH125" s="329"/>
      <c r="AI125" s="329"/>
      <c r="AJ125" s="329"/>
      <c r="AK125" s="329"/>
      <c r="AL125" s="329"/>
      <c r="AM125" s="329"/>
      <c r="AN125" s="329"/>
      <c r="AO125" s="329"/>
      <c r="AP125" s="329"/>
      <c r="AQ125" s="329"/>
      <c r="AR125" s="329"/>
      <c r="AS125" s="329"/>
      <c r="AT125" s="329"/>
    </row>
    <row r="126" spans="2:46" s="374" customFormat="1" ht="18.95" customHeight="1">
      <c r="B126" s="612" t="s">
        <v>233</v>
      </c>
      <c r="C126" s="618" t="s">
        <v>487</v>
      </c>
      <c r="D126" s="609" t="s">
        <v>488</v>
      </c>
      <c r="E126" s="547" t="s">
        <v>196</v>
      </c>
      <c r="F126" s="591" t="s">
        <v>339</v>
      </c>
      <c r="G126" s="550">
        <f t="shared" si="10"/>
        <v>1823</v>
      </c>
      <c r="H126" s="619">
        <v>2500</v>
      </c>
      <c r="I126" s="616">
        <v>1969.9</v>
      </c>
      <c r="J126" s="550">
        <v>1823</v>
      </c>
      <c r="K126" s="854">
        <f t="shared" si="6"/>
        <v>92.542768668460326</v>
      </c>
      <c r="L126" s="329"/>
      <c r="M126" s="329"/>
      <c r="N126" s="329"/>
      <c r="O126" s="329"/>
      <c r="P126" s="329"/>
      <c r="Q126" s="329"/>
      <c r="R126" s="329"/>
      <c r="S126" s="329"/>
      <c r="T126" s="329"/>
      <c r="U126" s="329"/>
      <c r="V126" s="329"/>
      <c r="W126" s="329"/>
      <c r="X126" s="329"/>
      <c r="Y126" s="329"/>
      <c r="Z126" s="329"/>
      <c r="AA126" s="329"/>
      <c r="AB126" s="329"/>
      <c r="AC126" s="329"/>
      <c r="AD126" s="329"/>
      <c r="AE126" s="329"/>
      <c r="AF126" s="329"/>
      <c r="AG126" s="329"/>
      <c r="AH126" s="329"/>
      <c r="AI126" s="329"/>
      <c r="AJ126" s="329"/>
      <c r="AK126" s="329"/>
      <c r="AL126" s="329"/>
      <c r="AM126" s="329"/>
      <c r="AN126" s="329"/>
      <c r="AO126" s="329"/>
      <c r="AP126" s="329"/>
      <c r="AQ126" s="329"/>
      <c r="AR126" s="329"/>
      <c r="AS126" s="329"/>
      <c r="AT126" s="329"/>
    </row>
    <row r="127" spans="2:46" s="374" customFormat="1" ht="18.75" customHeight="1">
      <c r="B127" s="600" t="s">
        <v>233</v>
      </c>
      <c r="C127" s="614" t="str">
        <f>'[1]Kap. 04'!B269</f>
        <v>044825</v>
      </c>
      <c r="D127" s="620" t="str">
        <f>'[1]Kap. 04'!C269</f>
        <v>MŠ Na Korábě, Lindnerova - polytechnická učebna</v>
      </c>
      <c r="E127" s="547" t="s">
        <v>196</v>
      </c>
      <c r="F127" s="591" t="s">
        <v>339</v>
      </c>
      <c r="G127" s="550">
        <f t="shared" si="10"/>
        <v>2745</v>
      </c>
      <c r="H127" s="621">
        <f>'[1]Kap. 04'!E269</f>
        <v>0</v>
      </c>
      <c r="I127" s="602">
        <v>3600</v>
      </c>
      <c r="J127" s="550">
        <v>2745</v>
      </c>
      <c r="K127" s="855">
        <f t="shared" si="6"/>
        <v>76.25</v>
      </c>
      <c r="L127" s="329"/>
      <c r="M127" s="329"/>
      <c r="N127" s="329"/>
      <c r="O127" s="329"/>
      <c r="P127" s="329"/>
      <c r="Q127" s="329"/>
      <c r="R127" s="329"/>
      <c r="S127" s="329"/>
      <c r="T127" s="329"/>
      <c r="U127" s="329"/>
      <c r="V127" s="329"/>
      <c r="W127" s="329"/>
      <c r="X127" s="329"/>
      <c r="Y127" s="329"/>
      <c r="Z127" s="329"/>
      <c r="AA127" s="329"/>
      <c r="AB127" s="329"/>
      <c r="AC127" s="329"/>
      <c r="AD127" s="329"/>
      <c r="AE127" s="329"/>
      <c r="AF127" s="329"/>
      <c r="AG127" s="329"/>
      <c r="AH127" s="329"/>
      <c r="AI127" s="329"/>
      <c r="AJ127" s="329"/>
      <c r="AK127" s="329"/>
      <c r="AL127" s="329"/>
      <c r="AM127" s="329"/>
      <c r="AN127" s="329"/>
      <c r="AO127" s="329"/>
      <c r="AP127" s="329"/>
      <c r="AQ127" s="329"/>
      <c r="AR127" s="329"/>
      <c r="AS127" s="329"/>
      <c r="AT127" s="329"/>
    </row>
    <row r="128" spans="2:46" s="374" customFormat="1" ht="18.95" customHeight="1">
      <c r="B128" s="600" t="s">
        <v>233</v>
      </c>
      <c r="C128" s="614" t="str">
        <f>'[1]Kap. 04'!B270</f>
        <v>044826</v>
      </c>
      <c r="D128" s="620" t="str">
        <f>'[1]Kap. 04'!C270</f>
        <v>ZŠ Na Šutce - výstavba brány k pozemku ŠD</v>
      </c>
      <c r="E128" s="547" t="s">
        <v>196</v>
      </c>
      <c r="F128" s="622">
        <v>2025</v>
      </c>
      <c r="G128" s="550">
        <v>2745</v>
      </c>
      <c r="H128" s="621">
        <f>'[1]Kap. 04'!E270</f>
        <v>650</v>
      </c>
      <c r="I128" s="602">
        <v>262.8</v>
      </c>
      <c r="J128" s="550">
        <v>263</v>
      </c>
      <c r="K128" s="855">
        <f t="shared" si="6"/>
        <v>100.07610350076104</v>
      </c>
      <c r="L128" s="329"/>
      <c r="M128" s="329"/>
      <c r="N128" s="329"/>
      <c r="O128" s="329"/>
      <c r="P128" s="329"/>
      <c r="Q128" s="329"/>
      <c r="R128" s="329"/>
      <c r="S128" s="329"/>
      <c r="T128" s="329"/>
      <c r="U128" s="329"/>
      <c r="V128" s="329"/>
      <c r="W128" s="329"/>
      <c r="X128" s="329"/>
      <c r="Y128" s="329"/>
      <c r="Z128" s="329"/>
      <c r="AA128" s="329"/>
      <c r="AB128" s="329"/>
      <c r="AC128" s="329"/>
      <c r="AD128" s="329"/>
      <c r="AE128" s="329"/>
      <c r="AF128" s="329"/>
      <c r="AG128" s="329"/>
      <c r="AH128" s="329"/>
      <c r="AI128" s="329"/>
      <c r="AJ128" s="329"/>
      <c r="AK128" s="329"/>
      <c r="AL128" s="329"/>
      <c r="AM128" s="329"/>
      <c r="AN128" s="329"/>
      <c r="AO128" s="329"/>
      <c r="AP128" s="329"/>
      <c r="AQ128" s="329"/>
      <c r="AR128" s="329"/>
      <c r="AS128" s="329"/>
      <c r="AT128" s="329"/>
    </row>
    <row r="129" spans="2:46" s="374" customFormat="1" ht="18.95" customHeight="1">
      <c r="B129" s="600" t="s">
        <v>233</v>
      </c>
      <c r="C129" s="614" t="str">
        <f>'[1]Kap. 04'!B271</f>
        <v>044926</v>
      </c>
      <c r="D129" s="620" t="str">
        <f>'[1]Kap. 04'!C271</f>
        <v>ZŠ Žernosecká - instalace uzamykatelných kójí na kola</v>
      </c>
      <c r="E129" s="547" t="s">
        <v>196</v>
      </c>
      <c r="F129" s="591" t="s">
        <v>339</v>
      </c>
      <c r="G129" s="550">
        <f t="shared" ref="G129:G134" si="11">J129</f>
        <v>1920</v>
      </c>
      <c r="H129" s="621">
        <f>'[1]Kap. 04'!E271</f>
        <v>1400</v>
      </c>
      <c r="I129" s="602">
        <v>1920</v>
      </c>
      <c r="J129" s="550">
        <v>1920</v>
      </c>
      <c r="K129" s="855">
        <f t="shared" si="6"/>
        <v>100</v>
      </c>
      <c r="L129" s="329"/>
      <c r="M129" s="329"/>
      <c r="N129" s="329"/>
      <c r="O129" s="329"/>
      <c r="P129" s="329"/>
      <c r="Q129" s="329"/>
      <c r="R129" s="329"/>
      <c r="S129" s="329"/>
      <c r="T129" s="329"/>
      <c r="U129" s="329"/>
      <c r="V129" s="329"/>
      <c r="W129" s="329"/>
      <c r="X129" s="329"/>
      <c r="Y129" s="329"/>
      <c r="Z129" s="329"/>
      <c r="AA129" s="329"/>
      <c r="AB129" s="329"/>
      <c r="AC129" s="329"/>
      <c r="AD129" s="329"/>
      <c r="AE129" s="329"/>
      <c r="AF129" s="329"/>
      <c r="AG129" s="329"/>
      <c r="AH129" s="329"/>
      <c r="AI129" s="329"/>
      <c r="AJ129" s="329"/>
      <c r="AK129" s="329"/>
      <c r="AL129" s="329"/>
      <c r="AM129" s="329"/>
      <c r="AN129" s="329"/>
      <c r="AO129" s="329"/>
      <c r="AP129" s="329"/>
      <c r="AQ129" s="329"/>
      <c r="AR129" s="329"/>
      <c r="AS129" s="329"/>
      <c r="AT129" s="329"/>
    </row>
    <row r="130" spans="2:46" s="374" customFormat="1" ht="18.95" customHeight="1">
      <c r="B130" s="600" t="s">
        <v>233</v>
      </c>
      <c r="C130" s="559" t="str">
        <f>'[1]Kap. 04'!B272</f>
        <v>045026</v>
      </c>
      <c r="D130" s="620" t="str">
        <f>'[1]Kap. 04'!C272</f>
        <v>KD Ládví - PD - rekon. el. rozvodů + rozvodových skříní</v>
      </c>
      <c r="E130" s="547" t="s">
        <v>196</v>
      </c>
      <c r="F130" s="591" t="s">
        <v>339</v>
      </c>
      <c r="G130" s="550">
        <f t="shared" si="11"/>
        <v>0</v>
      </c>
      <c r="H130" s="621">
        <f>'[1]Kap. 04'!E272</f>
        <v>300</v>
      </c>
      <c r="I130" s="602">
        <v>300</v>
      </c>
      <c r="J130" s="550">
        <v>0</v>
      </c>
      <c r="K130" s="855">
        <f t="shared" si="6"/>
        <v>0</v>
      </c>
      <c r="L130" s="329"/>
      <c r="M130" s="329"/>
      <c r="N130" s="329"/>
      <c r="O130" s="329"/>
      <c r="P130" s="329"/>
      <c r="Q130" s="329"/>
      <c r="R130" s="329"/>
      <c r="S130" s="329"/>
      <c r="T130" s="329"/>
      <c r="U130" s="329"/>
      <c r="V130" s="329"/>
      <c r="W130" s="329"/>
      <c r="X130" s="329"/>
      <c r="Y130" s="329"/>
      <c r="Z130" s="329"/>
      <c r="AA130" s="329"/>
      <c r="AB130" s="329"/>
      <c r="AC130" s="329"/>
      <c r="AD130" s="329"/>
      <c r="AE130" s="329"/>
      <c r="AF130" s="329"/>
      <c r="AG130" s="329"/>
      <c r="AH130" s="329"/>
      <c r="AI130" s="329"/>
      <c r="AJ130" s="329"/>
      <c r="AK130" s="329"/>
      <c r="AL130" s="329"/>
      <c r="AM130" s="329"/>
      <c r="AN130" s="329"/>
      <c r="AO130" s="329"/>
      <c r="AP130" s="329"/>
      <c r="AQ130" s="329"/>
      <c r="AR130" s="329"/>
      <c r="AS130" s="329"/>
      <c r="AT130" s="329"/>
    </row>
    <row r="131" spans="2:46" s="374" customFormat="1" ht="17.25" customHeight="1">
      <c r="B131" s="600" t="s">
        <v>233</v>
      </c>
      <c r="C131" s="559" t="str">
        <f>'[1]Kap. 04'!B273</f>
        <v>045126</v>
      </c>
      <c r="D131" s="620" t="str">
        <f>'[1]Kap. 04'!C273</f>
        <v>MŠ Bojasova - PD - elektro</v>
      </c>
      <c r="E131" s="547" t="s">
        <v>196</v>
      </c>
      <c r="F131" s="591" t="s">
        <v>339</v>
      </c>
      <c r="G131" s="550">
        <f t="shared" si="11"/>
        <v>1158</v>
      </c>
      <c r="H131" s="621">
        <f>'[1]Kap. 04'!E273</f>
        <v>1250</v>
      </c>
      <c r="I131" s="602">
        <v>1158</v>
      </c>
      <c r="J131" s="550">
        <v>1158</v>
      </c>
      <c r="K131" s="855">
        <f t="shared" si="6"/>
        <v>100</v>
      </c>
      <c r="L131" s="329"/>
      <c r="M131" s="329"/>
      <c r="N131" s="329"/>
      <c r="O131" s="329"/>
      <c r="P131" s="329"/>
      <c r="Q131" s="329"/>
      <c r="R131" s="329"/>
      <c r="S131" s="329"/>
      <c r="T131" s="329"/>
      <c r="U131" s="329"/>
      <c r="V131" s="329"/>
      <c r="W131" s="329"/>
      <c r="X131" s="329"/>
      <c r="Y131" s="329"/>
      <c r="Z131" s="329"/>
      <c r="AA131" s="329"/>
      <c r="AB131" s="329"/>
      <c r="AC131" s="329"/>
      <c r="AD131" s="329"/>
      <c r="AE131" s="329"/>
      <c r="AF131" s="329"/>
      <c r="AG131" s="329"/>
      <c r="AH131" s="329"/>
      <c r="AI131" s="329"/>
      <c r="AJ131" s="329"/>
      <c r="AK131" s="329"/>
      <c r="AL131" s="329"/>
      <c r="AM131" s="329"/>
      <c r="AN131" s="329"/>
      <c r="AO131" s="329"/>
      <c r="AP131" s="329"/>
      <c r="AQ131" s="329"/>
      <c r="AR131" s="329"/>
      <c r="AS131" s="329"/>
      <c r="AT131" s="329"/>
    </row>
    <row r="132" spans="2:46" s="374" customFormat="1" ht="18.95" customHeight="1">
      <c r="B132" s="612" t="s">
        <v>233</v>
      </c>
      <c r="C132" s="614" t="str">
        <f>'[1]Kap. 04'!B274</f>
        <v>045226</v>
      </c>
      <c r="D132" s="623" t="str">
        <f>'[1]Kap. 04'!C274</f>
        <v>MŠ Kotlaska - venkovní  zastínění objektu</v>
      </c>
      <c r="E132" s="547" t="s">
        <v>196</v>
      </c>
      <c r="F132" s="591" t="s">
        <v>339</v>
      </c>
      <c r="G132" s="550">
        <f t="shared" si="11"/>
        <v>963</v>
      </c>
      <c r="H132" s="621">
        <f>'[1]Kap. 04'!E274</f>
        <v>1000</v>
      </c>
      <c r="I132" s="602">
        <v>1021</v>
      </c>
      <c r="J132" s="550">
        <v>963</v>
      </c>
      <c r="K132" s="855">
        <f t="shared" si="6"/>
        <v>94.319294809010785</v>
      </c>
      <c r="L132" s="329"/>
      <c r="M132" s="329"/>
      <c r="N132" s="329"/>
      <c r="O132" s="329"/>
      <c r="P132" s="329"/>
      <c r="Q132" s="329"/>
      <c r="R132" s="329"/>
      <c r="S132" s="329"/>
      <c r="T132" s="329"/>
      <c r="U132" s="329"/>
      <c r="V132" s="329"/>
      <c r="W132" s="329"/>
      <c r="X132" s="329"/>
      <c r="Y132" s="329"/>
      <c r="Z132" s="329"/>
      <c r="AA132" s="329"/>
      <c r="AB132" s="329"/>
      <c r="AC132" s="329"/>
      <c r="AD132" s="329"/>
      <c r="AE132" s="329"/>
      <c r="AF132" s="329"/>
      <c r="AG132" s="329"/>
      <c r="AH132" s="329"/>
      <c r="AI132" s="329"/>
      <c r="AJ132" s="329"/>
      <c r="AK132" s="329"/>
      <c r="AL132" s="329"/>
      <c r="AM132" s="329"/>
      <c r="AN132" s="329"/>
      <c r="AO132" s="329"/>
      <c r="AP132" s="329"/>
      <c r="AQ132" s="329"/>
      <c r="AR132" s="329"/>
      <c r="AS132" s="329"/>
      <c r="AT132" s="329"/>
    </row>
    <row r="133" spans="2:46" ht="15.75" customHeight="1">
      <c r="B133" s="612" t="s">
        <v>233</v>
      </c>
      <c r="C133" s="614" t="str">
        <f>'[1]Kap. 04'!B275</f>
        <v>045326</v>
      </c>
      <c r="D133" s="620" t="s">
        <v>471</v>
      </c>
      <c r="E133" s="547" t="s">
        <v>196</v>
      </c>
      <c r="F133" s="591" t="s">
        <v>339</v>
      </c>
      <c r="G133" s="550">
        <f t="shared" si="11"/>
        <v>0</v>
      </c>
      <c r="H133" s="621">
        <f>'[1]Kap. 04'!E275</f>
        <v>700</v>
      </c>
      <c r="I133" s="602">
        <v>0</v>
      </c>
      <c r="J133" s="550">
        <v>0</v>
      </c>
      <c r="K133" s="855" t="s">
        <v>122</v>
      </c>
    </row>
    <row r="134" spans="2:46" s="374" customFormat="1" ht="14.25" customHeight="1">
      <c r="B134" s="600" t="s">
        <v>233</v>
      </c>
      <c r="C134" s="559" t="str">
        <f>'[1]Kap. 04'!B276</f>
        <v>045426</v>
      </c>
      <c r="D134" s="620" t="str">
        <f>'[1]Kap. 04'!C276</f>
        <v>ZŠ Žernosecká - rekonstrukce elektro. a podhledů vč. PD</v>
      </c>
      <c r="E134" s="861" t="s">
        <v>196</v>
      </c>
      <c r="F134" s="591" t="s">
        <v>339</v>
      </c>
      <c r="G134" s="550">
        <f t="shared" si="11"/>
        <v>0</v>
      </c>
      <c r="H134" s="621">
        <f>'[1]Kap. 04'!E276</f>
        <v>2500</v>
      </c>
      <c r="I134" s="602">
        <v>7400</v>
      </c>
      <c r="J134" s="550">
        <v>0</v>
      </c>
      <c r="K134" s="855">
        <f t="shared" si="6"/>
        <v>0</v>
      </c>
      <c r="L134" s="329"/>
      <c r="M134" s="329"/>
      <c r="N134" s="329"/>
      <c r="O134" s="329"/>
      <c r="P134" s="329"/>
      <c r="Q134" s="329"/>
      <c r="R134" s="329"/>
      <c r="S134" s="329"/>
      <c r="T134" s="329"/>
      <c r="U134" s="329"/>
      <c r="V134" s="329"/>
      <c r="W134" s="329"/>
      <c r="X134" s="329"/>
      <c r="Y134" s="329"/>
      <c r="Z134" s="329"/>
      <c r="AA134" s="329"/>
      <c r="AB134" s="329"/>
      <c r="AC134" s="329"/>
      <c r="AD134" s="329"/>
      <c r="AE134" s="329"/>
      <c r="AF134" s="329"/>
      <c r="AG134" s="329"/>
      <c r="AH134" s="329"/>
      <c r="AI134" s="329"/>
      <c r="AJ134" s="329"/>
      <c r="AK134" s="329"/>
      <c r="AL134" s="329"/>
      <c r="AM134" s="329"/>
      <c r="AN134" s="329"/>
      <c r="AO134" s="329"/>
      <c r="AP134" s="329"/>
      <c r="AQ134" s="329"/>
      <c r="AR134" s="329"/>
      <c r="AS134" s="329"/>
      <c r="AT134" s="329"/>
    </row>
    <row r="135" spans="2:46" s="374" customFormat="1" ht="18.95" customHeight="1" thickBot="1">
      <c r="B135" s="608"/>
      <c r="C135" s="608"/>
      <c r="D135" s="609"/>
      <c r="E135" s="610"/>
      <c r="F135" s="611"/>
      <c r="G135" s="554"/>
      <c r="H135" s="554"/>
      <c r="I135" s="575"/>
      <c r="J135" s="554"/>
      <c r="K135" s="543" t="s">
        <v>236</v>
      </c>
      <c r="L135" s="329"/>
      <c r="M135" s="329"/>
      <c r="N135" s="329"/>
      <c r="O135" s="329"/>
      <c r="P135" s="329"/>
      <c r="Q135" s="329"/>
      <c r="R135" s="329"/>
      <c r="S135" s="329"/>
      <c r="T135" s="329"/>
      <c r="U135" s="329"/>
      <c r="V135" s="329"/>
      <c r="W135" s="329"/>
      <c r="X135" s="329"/>
      <c r="Y135" s="329"/>
      <c r="Z135" s="329"/>
      <c r="AA135" s="329"/>
      <c r="AB135" s="329"/>
      <c r="AC135" s="329"/>
      <c r="AD135" s="329"/>
      <c r="AE135" s="329"/>
      <c r="AF135" s="329"/>
      <c r="AG135" s="329"/>
      <c r="AH135" s="329"/>
      <c r="AI135" s="329"/>
      <c r="AJ135" s="329"/>
      <c r="AK135" s="329"/>
      <c r="AL135" s="329"/>
      <c r="AM135" s="329"/>
      <c r="AN135" s="329"/>
      <c r="AO135" s="329"/>
      <c r="AP135" s="329"/>
      <c r="AQ135" s="329"/>
      <c r="AR135" s="329"/>
      <c r="AS135" s="329"/>
      <c r="AT135" s="329"/>
    </row>
    <row r="136" spans="2:46" s="374" customFormat="1" ht="18.95" customHeight="1" thickBot="1">
      <c r="B136" s="868" t="s">
        <v>235</v>
      </c>
      <c r="C136" s="869"/>
      <c r="D136" s="869"/>
      <c r="E136" s="391"/>
      <c r="F136" s="345"/>
      <c r="G136" s="390"/>
      <c r="H136" s="344">
        <f>SUM(H138:H178)</f>
        <v>23593</v>
      </c>
      <c r="I136" s="857">
        <f>SUM(I138:I178)</f>
        <v>150862.79999999999</v>
      </c>
      <c r="J136" s="858">
        <f>SUM(J138:J178)</f>
        <v>80013</v>
      </c>
      <c r="K136" s="859">
        <f>J136/I136*100</f>
        <v>53.036931569611603</v>
      </c>
      <c r="L136" s="329"/>
      <c r="M136" s="329"/>
      <c r="N136" s="329"/>
      <c r="O136" s="329"/>
      <c r="P136" s="329"/>
      <c r="Q136" s="329"/>
      <c r="R136" s="329"/>
      <c r="S136" s="329"/>
      <c r="T136" s="329"/>
      <c r="U136" s="329"/>
      <c r="V136" s="329"/>
      <c r="W136" s="329"/>
      <c r="X136" s="329"/>
      <c r="Y136" s="329"/>
      <c r="Z136" s="329"/>
      <c r="AA136" s="329"/>
      <c r="AB136" s="329"/>
      <c r="AC136" s="329"/>
      <c r="AD136" s="329"/>
      <c r="AE136" s="329"/>
      <c r="AF136" s="329"/>
      <c r="AG136" s="329"/>
      <c r="AH136" s="329"/>
      <c r="AI136" s="329"/>
      <c r="AJ136" s="329"/>
      <c r="AK136" s="329"/>
      <c r="AL136" s="329"/>
      <c r="AM136" s="329"/>
      <c r="AN136" s="329"/>
      <c r="AO136" s="329"/>
      <c r="AP136" s="329"/>
      <c r="AQ136" s="329"/>
      <c r="AR136" s="329"/>
      <c r="AS136" s="329"/>
      <c r="AT136" s="329"/>
    </row>
    <row r="137" spans="2:46" s="374" customFormat="1" ht="18.95" customHeight="1" thickBot="1">
      <c r="B137" s="603" t="s">
        <v>233</v>
      </c>
      <c r="C137" s="568" t="str">
        <f>'[1]Kap. 04'!B279</f>
        <v>045726</v>
      </c>
      <c r="D137" s="624" t="str">
        <f>'[1]Kap. 04'!C279</f>
        <v>ZŠ Libčická - úlož. místo pro cykli. vybav. vč. PD</v>
      </c>
      <c r="E137" s="571" t="s">
        <v>196</v>
      </c>
      <c r="F137" s="625" t="s">
        <v>339</v>
      </c>
      <c r="G137" s="572">
        <f t="shared" ref="G137" si="12">J137</f>
        <v>0</v>
      </c>
      <c r="H137" s="626">
        <f>'[1]Kap. 04'!E279</f>
        <v>300</v>
      </c>
      <c r="I137" s="606">
        <v>7400</v>
      </c>
      <c r="J137" s="572">
        <v>0</v>
      </c>
      <c r="K137" s="855">
        <f t="shared" ref="K137" si="13">J137/I137*100</f>
        <v>0</v>
      </c>
      <c r="L137" s="329"/>
      <c r="M137" s="329"/>
      <c r="N137" s="329"/>
      <c r="O137" s="329"/>
      <c r="P137" s="329"/>
      <c r="Q137" s="329"/>
      <c r="R137" s="329"/>
      <c r="S137" s="329"/>
      <c r="T137" s="329"/>
      <c r="U137" s="329"/>
      <c r="V137" s="329"/>
      <c r="W137" s="329"/>
      <c r="X137" s="329"/>
      <c r="Y137" s="329"/>
      <c r="Z137" s="329"/>
      <c r="AA137" s="329"/>
      <c r="AB137" s="329"/>
      <c r="AC137" s="329"/>
      <c r="AD137" s="329"/>
      <c r="AE137" s="329"/>
      <c r="AF137" s="329"/>
      <c r="AG137" s="329"/>
      <c r="AH137" s="329"/>
      <c r="AI137" s="329"/>
      <c r="AJ137" s="329"/>
      <c r="AK137" s="329"/>
      <c r="AL137" s="329"/>
      <c r="AM137" s="329"/>
      <c r="AN137" s="329"/>
      <c r="AO137" s="329"/>
      <c r="AP137" s="329"/>
      <c r="AQ137" s="329"/>
      <c r="AR137" s="329"/>
      <c r="AS137" s="329"/>
      <c r="AT137" s="329"/>
    </row>
    <row r="138" spans="2:46" s="374" customFormat="1" ht="18.95" customHeight="1">
      <c r="B138" s="612" t="s">
        <v>233</v>
      </c>
      <c r="C138" s="614" t="str">
        <f>'[1]Kap. 04'!B277</f>
        <v>045526</v>
      </c>
      <c r="D138" s="620" t="str">
        <f>'[1]Kap. 04'!C277</f>
        <v>ZŠ Glowackého - klimatizace učeben</v>
      </c>
      <c r="E138" s="547" t="s">
        <v>196</v>
      </c>
      <c r="F138" s="591" t="s">
        <v>339</v>
      </c>
      <c r="G138" s="550">
        <f t="shared" ref="G138:G155" si="14">J138</f>
        <v>2000</v>
      </c>
      <c r="H138" s="621">
        <f>'[1]Kap. 04'!E277</f>
        <v>2000</v>
      </c>
      <c r="I138" s="602">
        <v>2337.1999999999998</v>
      </c>
      <c r="J138" s="549">
        <v>2000</v>
      </c>
      <c r="K138" s="855">
        <f t="shared" si="6"/>
        <v>85.572479890467235</v>
      </c>
      <c r="L138" s="329"/>
      <c r="M138" s="329"/>
      <c r="N138" s="329"/>
      <c r="O138" s="329"/>
      <c r="P138" s="329"/>
      <c r="Q138" s="329"/>
      <c r="R138" s="329"/>
      <c r="S138" s="329"/>
      <c r="T138" s="329"/>
      <c r="U138" s="329"/>
      <c r="V138" s="329"/>
      <c r="W138" s="329"/>
      <c r="X138" s="329"/>
      <c r="Y138" s="329"/>
      <c r="Z138" s="329"/>
      <c r="AA138" s="329"/>
      <c r="AB138" s="329"/>
      <c r="AC138" s="329"/>
      <c r="AD138" s="329"/>
      <c r="AE138" s="329"/>
      <c r="AF138" s="329"/>
      <c r="AG138" s="329"/>
      <c r="AH138" s="329"/>
      <c r="AI138" s="329"/>
      <c r="AJ138" s="329"/>
      <c r="AK138" s="329"/>
      <c r="AL138" s="329"/>
      <c r="AM138" s="329"/>
      <c r="AN138" s="329"/>
      <c r="AO138" s="329"/>
      <c r="AP138" s="329"/>
      <c r="AQ138" s="329"/>
      <c r="AR138" s="329"/>
      <c r="AS138" s="329"/>
      <c r="AT138" s="329"/>
    </row>
    <row r="139" spans="2:46" s="374" customFormat="1" ht="18.95" customHeight="1">
      <c r="B139" s="612" t="s">
        <v>233</v>
      </c>
      <c r="C139" s="614" t="str">
        <f>'[1]Kap. 04'!B278</f>
        <v>045626</v>
      </c>
      <c r="D139" s="620" t="str">
        <f>'[1]Kap. 04'!C278</f>
        <v>MŠ Chabařovická - nové vstupní branky do obj. šk.</v>
      </c>
      <c r="E139" s="547" t="s">
        <v>196</v>
      </c>
      <c r="F139" s="591" t="s">
        <v>339</v>
      </c>
      <c r="G139" s="550">
        <f t="shared" si="14"/>
        <v>0</v>
      </c>
      <c r="H139" s="621">
        <f>'[1]Kap. 04'!E278</f>
        <v>500</v>
      </c>
      <c r="I139" s="602">
        <v>500</v>
      </c>
      <c r="J139" s="550">
        <v>0</v>
      </c>
      <c r="K139" s="855">
        <f t="shared" si="6"/>
        <v>0</v>
      </c>
      <c r="L139" s="329"/>
      <c r="M139" s="329"/>
      <c r="N139" s="329"/>
      <c r="O139" s="329"/>
      <c r="P139" s="329"/>
      <c r="Q139" s="329"/>
      <c r="R139" s="329"/>
      <c r="S139" s="329"/>
      <c r="T139" s="329"/>
      <c r="U139" s="329"/>
      <c r="V139" s="329"/>
      <c r="W139" s="329"/>
      <c r="X139" s="329"/>
      <c r="Y139" s="329"/>
      <c r="Z139" s="329"/>
      <c r="AA139" s="329"/>
      <c r="AB139" s="329"/>
      <c r="AC139" s="329"/>
      <c r="AD139" s="329"/>
      <c r="AE139" s="329"/>
      <c r="AF139" s="329"/>
      <c r="AG139" s="329"/>
      <c r="AH139" s="329"/>
      <c r="AI139" s="329"/>
      <c r="AJ139" s="329"/>
      <c r="AK139" s="329"/>
      <c r="AL139" s="329"/>
      <c r="AM139" s="329"/>
      <c r="AN139" s="329"/>
      <c r="AO139" s="329"/>
      <c r="AP139" s="329"/>
      <c r="AQ139" s="329"/>
      <c r="AR139" s="329"/>
      <c r="AS139" s="329"/>
      <c r="AT139" s="329"/>
    </row>
    <row r="140" spans="2:46" s="374" customFormat="1" ht="18.95" customHeight="1">
      <c r="B140" s="600" t="s">
        <v>233</v>
      </c>
      <c r="C140" s="559" t="str">
        <f>'[1]Kap. 04'!B279</f>
        <v>045726</v>
      </c>
      <c r="D140" s="620" t="str">
        <f>'[1]Kap. 04'!C279</f>
        <v>ZŠ Libčická - úlož. místo pro cykli. vybav. vč. PD</v>
      </c>
      <c r="E140" s="547" t="s">
        <v>196</v>
      </c>
      <c r="F140" s="591" t="s">
        <v>339</v>
      </c>
      <c r="G140" s="550">
        <f t="shared" si="14"/>
        <v>0</v>
      </c>
      <c r="H140" s="621">
        <f>'[1]Kap. 04'!E279</f>
        <v>300</v>
      </c>
      <c r="I140" s="602">
        <v>300</v>
      </c>
      <c r="J140" s="550">
        <v>0</v>
      </c>
      <c r="K140" s="855">
        <f t="shared" si="6"/>
        <v>0</v>
      </c>
      <c r="L140" s="329"/>
      <c r="M140" s="329"/>
      <c r="N140" s="329"/>
      <c r="O140" s="329"/>
      <c r="P140" s="329"/>
      <c r="Q140" s="329"/>
      <c r="R140" s="329"/>
      <c r="S140" s="329"/>
      <c r="T140" s="329"/>
      <c r="U140" s="329"/>
      <c r="V140" s="329"/>
      <c r="W140" s="329"/>
      <c r="X140" s="329"/>
      <c r="Y140" s="329"/>
      <c r="Z140" s="329"/>
      <c r="AA140" s="329"/>
      <c r="AB140" s="329"/>
      <c r="AC140" s="329"/>
      <c r="AD140" s="329"/>
      <c r="AE140" s="329"/>
      <c r="AF140" s="329"/>
      <c r="AG140" s="329"/>
      <c r="AH140" s="329"/>
      <c r="AI140" s="329"/>
      <c r="AJ140" s="329"/>
      <c r="AK140" s="329"/>
      <c r="AL140" s="329"/>
      <c r="AM140" s="329"/>
      <c r="AN140" s="329"/>
      <c r="AO140" s="329"/>
      <c r="AP140" s="329"/>
      <c r="AQ140" s="329"/>
      <c r="AR140" s="329"/>
      <c r="AS140" s="329"/>
      <c r="AT140" s="329"/>
    </row>
    <row r="141" spans="2:46" s="374" customFormat="1" ht="18" customHeight="1">
      <c r="B141" s="600" t="s">
        <v>233</v>
      </c>
      <c r="C141" s="559" t="str">
        <f>'[1]Kap. 04'!B280</f>
        <v>045826</v>
      </c>
      <c r="D141" s="620" t="str">
        <f>'[1]Kap. 04'!C280</f>
        <v>ZŠ Burešova-PD-DSP+DPS-spojovací krček ZŠ a ŠJ</v>
      </c>
      <c r="E141" s="547" t="s">
        <v>196</v>
      </c>
      <c r="F141" s="591" t="s">
        <v>339</v>
      </c>
      <c r="G141" s="550">
        <f t="shared" si="14"/>
        <v>0</v>
      </c>
      <c r="H141" s="621">
        <f>'[1]Kap. 04'!E280</f>
        <v>2800</v>
      </c>
      <c r="I141" s="602">
        <v>0</v>
      </c>
      <c r="J141" s="550">
        <v>0</v>
      </c>
      <c r="K141" s="855" t="s">
        <v>122</v>
      </c>
      <c r="L141" s="329"/>
      <c r="M141" s="329"/>
      <c r="N141" s="329"/>
      <c r="O141" s="329"/>
      <c r="P141" s="329"/>
      <c r="Q141" s="329"/>
      <c r="R141" s="329"/>
      <c r="S141" s="329"/>
      <c r="T141" s="329"/>
      <c r="U141" s="329"/>
      <c r="V141" s="329"/>
      <c r="W141" s="329"/>
      <c r="X141" s="329"/>
      <c r="Y141" s="329"/>
      <c r="Z141" s="329"/>
      <c r="AA141" s="329"/>
      <c r="AB141" s="329"/>
      <c r="AC141" s="329"/>
      <c r="AD141" s="329"/>
      <c r="AE141" s="329"/>
      <c r="AF141" s="329"/>
      <c r="AG141" s="329"/>
      <c r="AH141" s="329"/>
      <c r="AI141" s="329"/>
      <c r="AJ141" s="329"/>
      <c r="AK141" s="329"/>
      <c r="AL141" s="329"/>
      <c r="AM141" s="329"/>
      <c r="AN141" s="329"/>
      <c r="AO141" s="329"/>
      <c r="AP141" s="329"/>
      <c r="AQ141" s="329"/>
      <c r="AR141" s="329"/>
      <c r="AS141" s="329"/>
      <c r="AT141" s="329"/>
    </row>
    <row r="142" spans="2:46" ht="18" customHeight="1">
      <c r="B142" s="612" t="s">
        <v>233</v>
      </c>
      <c r="C142" s="614" t="str">
        <f>'[1]Kap. 04'!B281</f>
        <v>045925</v>
      </c>
      <c r="D142" s="620" t="str">
        <f>'[1]Kap. 04'!C281</f>
        <v>MŠ Řešovská - dodávka a montáž přístupového systém</v>
      </c>
      <c r="E142" s="547" t="s">
        <v>196</v>
      </c>
      <c r="F142" s="591" t="s">
        <v>339</v>
      </c>
      <c r="G142" s="550">
        <f t="shared" si="14"/>
        <v>0</v>
      </c>
      <c r="H142" s="621">
        <f>'[1]Kap. 04'!E281</f>
        <v>216</v>
      </c>
      <c r="I142" s="602">
        <v>0</v>
      </c>
      <c r="J142" s="550">
        <v>0</v>
      </c>
      <c r="K142" s="855" t="s">
        <v>122</v>
      </c>
    </row>
    <row r="143" spans="2:46" ht="18" customHeight="1">
      <c r="B143" s="600" t="s">
        <v>233</v>
      </c>
      <c r="C143" s="614" t="str">
        <f>'[1]Kap. 04'!B282</f>
        <v>045926</v>
      </c>
      <c r="D143" s="620" t="str">
        <f>'[1]Kap. 04'!C282</f>
        <v>ZŠ Ústavní - přístavba</v>
      </c>
      <c r="E143" s="547" t="s">
        <v>196</v>
      </c>
      <c r="F143" s="591" t="s">
        <v>339</v>
      </c>
      <c r="G143" s="550">
        <f t="shared" si="14"/>
        <v>6213</v>
      </c>
      <c r="H143" s="621">
        <f>'[1]Kap. 04'!E282</f>
        <v>5000</v>
      </c>
      <c r="I143" s="602">
        <v>6213</v>
      </c>
      <c r="J143" s="550">
        <v>6213</v>
      </c>
      <c r="K143" s="855">
        <f t="shared" si="6"/>
        <v>100</v>
      </c>
    </row>
    <row r="144" spans="2:46" ht="18" customHeight="1">
      <c r="B144" s="600" t="s">
        <v>233</v>
      </c>
      <c r="C144" s="614" t="str">
        <f>'[1]Kap. 04'!B283</f>
        <v>046026</v>
      </c>
      <c r="D144" s="620" t="str">
        <f>'[1]Kap. 04'!C283</f>
        <v>ZŠ Libčická - realizace víceúčelového hřiště</v>
      </c>
      <c r="E144" s="547" t="s">
        <v>196</v>
      </c>
      <c r="F144" s="591" t="s">
        <v>339</v>
      </c>
      <c r="G144" s="550">
        <f t="shared" si="14"/>
        <v>7225</v>
      </c>
      <c r="H144" s="621">
        <f>'[1]Kap. 04'!E283</f>
        <v>0</v>
      </c>
      <c r="I144" s="602">
        <v>10624</v>
      </c>
      <c r="J144" s="550">
        <v>7225</v>
      </c>
      <c r="K144" s="855">
        <f t="shared" si="6"/>
        <v>68.006400602409627</v>
      </c>
    </row>
    <row r="145" spans="2:11" ht="18" customHeight="1">
      <c r="B145" s="600" t="s">
        <v>233</v>
      </c>
      <c r="C145" s="614" t="str">
        <f>'[1]Kap. 04'!B284</f>
        <v>046126</v>
      </c>
      <c r="D145" s="620" t="str">
        <f>'[1]Kap. 04'!C284</f>
        <v>MŠ Dolákova - venkovní  zastínění objektu</v>
      </c>
      <c r="E145" s="547" t="s">
        <v>196</v>
      </c>
      <c r="F145" s="591" t="s">
        <v>339</v>
      </c>
      <c r="G145" s="550">
        <f t="shared" si="14"/>
        <v>4</v>
      </c>
      <c r="H145" s="621">
        <f>'[1]Kap. 04'!E284</f>
        <v>0</v>
      </c>
      <c r="I145" s="602">
        <v>1772.1</v>
      </c>
      <c r="J145" s="550">
        <v>4</v>
      </c>
      <c r="K145" s="855">
        <f t="shared" ref="K145:K178" si="15">J145/I145*100</f>
        <v>0.22572089611195756</v>
      </c>
    </row>
    <row r="146" spans="2:11" ht="18" customHeight="1">
      <c r="B146" s="600" t="s">
        <v>233</v>
      </c>
      <c r="C146" s="559" t="str">
        <f>'[1]Kap. 04'!B285</f>
        <v>046226</v>
      </c>
      <c r="D146" s="627" t="str">
        <f>'[1]Kap. 04'!C285</f>
        <v>MŠ Řešovská - venkovní zastínění objektu hl. pavilon</v>
      </c>
      <c r="E146" s="547" t="s">
        <v>196</v>
      </c>
      <c r="F146" s="591" t="s">
        <v>339</v>
      </c>
      <c r="G146" s="550">
        <f t="shared" si="14"/>
        <v>0</v>
      </c>
      <c r="H146" s="621">
        <f>'[1]Kap. 04'!E285</f>
        <v>0</v>
      </c>
      <c r="I146" s="602">
        <v>1200</v>
      </c>
      <c r="J146" s="550">
        <v>0</v>
      </c>
      <c r="K146" s="855">
        <f t="shared" si="15"/>
        <v>0</v>
      </c>
    </row>
    <row r="147" spans="2:11" ht="18" customHeight="1">
      <c r="B147" s="600" t="s">
        <v>233</v>
      </c>
      <c r="C147" s="559" t="str">
        <f>'[1]Kap. 04'!B286</f>
        <v>046326</v>
      </c>
      <c r="D147" s="627" t="str">
        <f>'[1]Kap. 04'!C286</f>
        <v>ZŠ Ústavní - realizace klimatizace jižní strana</v>
      </c>
      <c r="E147" s="547" t="s">
        <v>196</v>
      </c>
      <c r="F147" s="591" t="s">
        <v>339</v>
      </c>
      <c r="G147" s="550">
        <f t="shared" si="14"/>
        <v>4</v>
      </c>
      <c r="H147" s="621">
        <f>'[1]Kap. 04'!E286</f>
        <v>0</v>
      </c>
      <c r="I147" s="602">
        <v>1423.8</v>
      </c>
      <c r="J147" s="550">
        <v>4</v>
      </c>
      <c r="K147" s="855">
        <f t="shared" si="15"/>
        <v>0.28093833403567919</v>
      </c>
    </row>
    <row r="148" spans="2:11" ht="18" customHeight="1">
      <c r="B148" s="600" t="s">
        <v>233</v>
      </c>
      <c r="C148" s="559" t="str">
        <f>'[1]Kap. 04'!B287</f>
        <v>046426</v>
      </c>
      <c r="D148" s="627" t="str">
        <f>'[1]Kap. 04'!C287</f>
        <v>ZŠ Žernosecká - vnitřní zatemňovací rolety</v>
      </c>
      <c r="E148" s="547" t="s">
        <v>196</v>
      </c>
      <c r="F148" s="591" t="s">
        <v>339</v>
      </c>
      <c r="G148" s="550">
        <f t="shared" si="14"/>
        <v>0</v>
      </c>
      <c r="H148" s="621">
        <f>'[1]Kap. 04'!E287</f>
        <v>0</v>
      </c>
      <c r="I148" s="602">
        <v>400</v>
      </c>
      <c r="J148" s="550">
        <v>0</v>
      </c>
      <c r="K148" s="855">
        <f t="shared" si="15"/>
        <v>0</v>
      </c>
    </row>
    <row r="149" spans="2:11" ht="18" customHeight="1">
      <c r="B149" s="600" t="s">
        <v>233</v>
      </c>
      <c r="C149" s="559" t="str">
        <f>'[1]Kap. 04'!B288</f>
        <v>046526</v>
      </c>
      <c r="D149" s="627" t="str">
        <f>'[1]Kap. 04'!C288</f>
        <v>ZŠ Mazurská - PD - přístavba výtahu pro bezbariér.</v>
      </c>
      <c r="E149" s="547" t="s">
        <v>196</v>
      </c>
      <c r="F149" s="591" t="s">
        <v>339</v>
      </c>
      <c r="G149" s="550">
        <f t="shared" si="14"/>
        <v>385</v>
      </c>
      <c r="H149" s="621">
        <f>'[1]Kap. 04'!E288</f>
        <v>0</v>
      </c>
      <c r="I149" s="602">
        <v>385</v>
      </c>
      <c r="J149" s="550">
        <v>385</v>
      </c>
      <c r="K149" s="855">
        <f t="shared" si="15"/>
        <v>100</v>
      </c>
    </row>
    <row r="150" spans="2:11" ht="18" customHeight="1">
      <c r="B150" s="613" t="s">
        <v>233</v>
      </c>
      <c r="C150" s="614" t="str">
        <f>'[1]Kap. 04'!B289</f>
        <v>046626</v>
      </c>
      <c r="D150" s="628" t="str">
        <f>'[1]Kap. 04'!C289</f>
        <v>ZŠ Žernosecká - nástavba a přístavba pro zkapacitnění</v>
      </c>
      <c r="E150" s="547" t="s">
        <v>196</v>
      </c>
      <c r="F150" s="591" t="s">
        <v>339</v>
      </c>
      <c r="G150" s="550">
        <f t="shared" si="14"/>
        <v>236</v>
      </c>
      <c r="H150" s="621">
        <f>'[1]Kap. 04'!E289</f>
        <v>0</v>
      </c>
      <c r="I150" s="602">
        <v>236</v>
      </c>
      <c r="J150" s="550">
        <v>236</v>
      </c>
      <c r="K150" s="855">
        <f t="shared" si="15"/>
        <v>100</v>
      </c>
    </row>
    <row r="151" spans="2:11" ht="18" customHeight="1">
      <c r="B151" s="600" t="s">
        <v>233</v>
      </c>
      <c r="C151" s="614" t="str">
        <f>'[1]Kap. 04'!B290</f>
        <v>046725</v>
      </c>
      <c r="D151" s="620" t="str">
        <f>'[1]Kap. 04'!C290</f>
        <v>MŠ Drahorádova - S.E.N. (1.část) - rekuperace</v>
      </c>
      <c r="E151" s="547" t="s">
        <v>196</v>
      </c>
      <c r="F151" s="591" t="s">
        <v>339</v>
      </c>
      <c r="G151" s="550">
        <f t="shared" si="14"/>
        <v>0</v>
      </c>
      <c r="H151" s="621">
        <f>'[1]Kap. 04'!E290</f>
        <v>287</v>
      </c>
      <c r="I151" s="602">
        <v>0</v>
      </c>
      <c r="J151" s="550">
        <v>0</v>
      </c>
      <c r="K151" s="855" t="s">
        <v>122</v>
      </c>
    </row>
    <row r="152" spans="2:11" ht="18" customHeight="1">
      <c r="B152" s="600" t="s">
        <v>233</v>
      </c>
      <c r="C152" s="614" t="str">
        <f>'[1]Kap. 04'!B291</f>
        <v>046726</v>
      </c>
      <c r="D152" s="620" t="str">
        <f>'[1]Kap. 04'!C291</f>
        <v>ZŠ Hovorčovická - rekonstrukce elektroinstalace</v>
      </c>
      <c r="E152" s="547" t="s">
        <v>196</v>
      </c>
      <c r="F152" s="622">
        <v>2025</v>
      </c>
      <c r="G152" s="550">
        <v>11791</v>
      </c>
      <c r="H152" s="621">
        <f>'[1]Kap. 04'!E291</f>
        <v>0</v>
      </c>
      <c r="I152" s="602">
        <v>10540</v>
      </c>
      <c r="J152" s="550">
        <v>10359</v>
      </c>
      <c r="K152" s="855">
        <f t="shared" si="15"/>
        <v>98.282732447817835</v>
      </c>
    </row>
    <row r="153" spans="2:11" ht="18" customHeight="1">
      <c r="B153" s="600" t="s">
        <v>233</v>
      </c>
      <c r="C153" s="614" t="str">
        <f>'[1]Kap. 04'!B292</f>
        <v>046826</v>
      </c>
      <c r="D153" s="620" t="str">
        <f>'[1]Kap. 04'!C292</f>
        <v>ZŠ a MŠ - zabezpečení a ochrana objektů ZŠ</v>
      </c>
      <c r="E153" s="547" t="s">
        <v>196</v>
      </c>
      <c r="F153" s="591" t="s">
        <v>339</v>
      </c>
      <c r="G153" s="550">
        <f t="shared" si="14"/>
        <v>2350</v>
      </c>
      <c r="H153" s="621">
        <f>'[1]Kap. 04'!E292</f>
        <v>0</v>
      </c>
      <c r="I153" s="602">
        <v>2350</v>
      </c>
      <c r="J153" s="550">
        <v>2350</v>
      </c>
      <c r="K153" s="855">
        <f t="shared" si="15"/>
        <v>100</v>
      </c>
    </row>
    <row r="154" spans="2:11" ht="18" customHeight="1">
      <c r="B154" s="600" t="s">
        <v>233</v>
      </c>
      <c r="C154" s="614" t="str">
        <f>'[1]Kap. 04'!B293</f>
        <v>046926</v>
      </c>
      <c r="D154" s="620" t="str">
        <f>'[1]Kap. 04'!C293</f>
        <v>MŠ Dolákova - výměna kotlů</v>
      </c>
      <c r="E154" s="547" t="s">
        <v>196</v>
      </c>
      <c r="F154" s="591" t="s">
        <v>339</v>
      </c>
      <c r="G154" s="550">
        <f t="shared" si="14"/>
        <v>4034</v>
      </c>
      <c r="H154" s="621">
        <f>'[1]Kap. 04'!E293</f>
        <v>0</v>
      </c>
      <c r="I154" s="602">
        <v>4073</v>
      </c>
      <c r="J154" s="550">
        <v>4034</v>
      </c>
      <c r="K154" s="855">
        <f t="shared" si="15"/>
        <v>99.042474834274486</v>
      </c>
    </row>
    <row r="155" spans="2:11" ht="18" customHeight="1">
      <c r="B155" s="600" t="s">
        <v>233</v>
      </c>
      <c r="C155" s="614" t="str">
        <f>'[1]Kap. 04'!B294</f>
        <v>047023</v>
      </c>
      <c r="D155" s="620" t="str">
        <f>'[1]Kap. 04'!C294</f>
        <v>ZŠ a MŠ Lyčkovo nám. - TV, ŠJ, ŠK</v>
      </c>
      <c r="E155" s="547" t="s">
        <v>196</v>
      </c>
      <c r="F155" s="591" t="s">
        <v>339</v>
      </c>
      <c r="G155" s="550">
        <f t="shared" si="14"/>
        <v>0</v>
      </c>
      <c r="H155" s="621">
        <f>'[1]Kap. 04'!E294</f>
        <v>160</v>
      </c>
      <c r="I155" s="602">
        <v>363</v>
      </c>
      <c r="J155" s="550">
        <v>0</v>
      </c>
      <c r="K155" s="855">
        <f t="shared" si="15"/>
        <v>0</v>
      </c>
    </row>
    <row r="156" spans="2:11" ht="18" customHeight="1">
      <c r="B156" s="600" t="s">
        <v>233</v>
      </c>
      <c r="C156" s="614" t="str">
        <f>'[1]Kap. 04'!B295</f>
        <v>047025</v>
      </c>
      <c r="D156" s="620" t="str">
        <f>'[1]Kap. 04'!C295</f>
        <v>ZŠ a MŠ - dofinancování FVE</v>
      </c>
      <c r="E156" s="547" t="s">
        <v>196</v>
      </c>
      <c r="F156" s="622">
        <v>2025</v>
      </c>
      <c r="G156" s="553">
        <v>2580</v>
      </c>
      <c r="H156" s="621">
        <f>'[1]Kap. 04'!E295</f>
        <v>242</v>
      </c>
      <c r="I156" s="602">
        <v>0</v>
      </c>
      <c r="J156" s="550">
        <v>0</v>
      </c>
      <c r="K156" s="855" t="s">
        <v>122</v>
      </c>
    </row>
    <row r="157" spans="2:11" ht="18" customHeight="1">
      <c r="B157" s="600" t="s">
        <v>233</v>
      </c>
      <c r="C157" s="614" t="str">
        <f>'[1]Kap. 04'!B296</f>
        <v>047125</v>
      </c>
      <c r="D157" s="620" t="str">
        <f>'[1]Kap. 04'!C296</f>
        <v>ZŠ - zajištění komplex. služeb projektového manažera</v>
      </c>
      <c r="E157" s="547" t="s">
        <v>196</v>
      </c>
      <c r="F157" s="622">
        <v>2025</v>
      </c>
      <c r="G157" s="553">
        <v>363</v>
      </c>
      <c r="H157" s="621">
        <f>'[1]Kap. 04'!E296</f>
        <v>1649</v>
      </c>
      <c r="I157" s="602">
        <v>0</v>
      </c>
      <c r="J157" s="550">
        <v>0</v>
      </c>
      <c r="K157" s="855" t="s">
        <v>122</v>
      </c>
    </row>
    <row r="158" spans="2:11" ht="18" customHeight="1">
      <c r="B158" s="600" t="s">
        <v>233</v>
      </c>
      <c r="C158" s="614" t="str">
        <f>'[1]Kap. 04'!B297</f>
        <v>047525</v>
      </c>
      <c r="D158" s="620" t="str">
        <f>'[1]Kap. 04'!C297</f>
        <v>MŠ MČ P8 - pasport zabezpečení MŠ</v>
      </c>
      <c r="E158" s="547" t="s">
        <v>196</v>
      </c>
      <c r="F158" s="622">
        <v>2025</v>
      </c>
      <c r="G158" s="553">
        <v>2420</v>
      </c>
      <c r="H158" s="621">
        <f>'[1]Kap. 04'!E297</f>
        <v>2130</v>
      </c>
      <c r="I158" s="602">
        <v>189.6</v>
      </c>
      <c r="J158" s="550">
        <v>189</v>
      </c>
      <c r="K158" s="855">
        <f t="shared" si="15"/>
        <v>99.683544303797461</v>
      </c>
    </row>
    <row r="159" spans="2:11" ht="18" customHeight="1">
      <c r="B159" s="600" t="s">
        <v>233</v>
      </c>
      <c r="C159" s="614" t="str">
        <f>'[1]Kap. 04'!B298</f>
        <v>047625</v>
      </c>
      <c r="D159" s="620" t="str">
        <f>'[1]Kap. 04'!C298</f>
        <v>ZŠ Ústavní - rekons. elektroinstalace (rozvaděče)</v>
      </c>
      <c r="E159" s="547" t="s">
        <v>196</v>
      </c>
      <c r="F159" s="622">
        <v>2025</v>
      </c>
      <c r="G159" s="553">
        <v>2320</v>
      </c>
      <c r="H159" s="621">
        <f>'[1]Kap. 04'!E298</f>
        <v>425</v>
      </c>
      <c r="I159" s="602">
        <v>0</v>
      </c>
      <c r="J159" s="550">
        <v>0</v>
      </c>
      <c r="K159" s="855" t="s">
        <v>122</v>
      </c>
    </row>
    <row r="160" spans="2:11" ht="18" customHeight="1">
      <c r="B160" s="600" t="s">
        <v>233</v>
      </c>
      <c r="C160" s="614" t="str">
        <f>'[1]Kap. 04'!B299</f>
        <v>047825</v>
      </c>
      <c r="D160" s="620" t="str">
        <f>'[1]Kap. 04'!C299</f>
        <v>ZŠ Glowackého - PD - rozvoj hřišť a zázemí Glowackého</v>
      </c>
      <c r="E160" s="547" t="s">
        <v>196</v>
      </c>
      <c r="F160" s="622">
        <v>2025</v>
      </c>
      <c r="G160" s="553">
        <v>3613</v>
      </c>
      <c r="H160" s="621">
        <f>'[1]Kap. 04'!E299</f>
        <v>849</v>
      </c>
      <c r="I160" s="602">
        <v>2936</v>
      </c>
      <c r="J160" s="550">
        <v>0</v>
      </c>
      <c r="K160" s="855">
        <f t="shared" si="15"/>
        <v>0</v>
      </c>
    </row>
    <row r="161" spans="2:11" ht="18" customHeight="1">
      <c r="B161" s="600" t="s">
        <v>233</v>
      </c>
      <c r="C161" s="614" t="str">
        <f>'[1]Kap. 04'!B300</f>
        <v>047926</v>
      </c>
      <c r="D161" s="620" t="str">
        <f>'[1]Kap. 04'!C300</f>
        <v>ZŠ Žernosecká - rekonstrukce atria</v>
      </c>
      <c r="E161" s="547" t="s">
        <v>196</v>
      </c>
      <c r="F161" s="622">
        <v>2025</v>
      </c>
      <c r="G161" s="553">
        <v>0</v>
      </c>
      <c r="H161" s="621">
        <f>'[1]Kap. 04'!E300</f>
        <v>0</v>
      </c>
      <c r="I161" s="602">
        <v>1441</v>
      </c>
      <c r="J161" s="550">
        <v>0</v>
      </c>
      <c r="K161" s="855">
        <f t="shared" si="15"/>
        <v>0</v>
      </c>
    </row>
    <row r="162" spans="2:11" ht="18" customHeight="1">
      <c r="B162" s="600" t="s">
        <v>233</v>
      </c>
      <c r="C162" s="614" t="str">
        <f>'[1]Kap. 04'!B301</f>
        <v>048025</v>
      </c>
      <c r="D162" s="620" t="str">
        <f>'[1]Kap. 04'!C301</f>
        <v>ZŠ Mazurská - rekonstrukce povrchu volejbal. hřišt</v>
      </c>
      <c r="E162" s="547" t="s">
        <v>196</v>
      </c>
      <c r="F162" s="591" t="s">
        <v>339</v>
      </c>
      <c r="G162" s="550">
        <f t="shared" ref="G162" si="16">J162</f>
        <v>0</v>
      </c>
      <c r="H162" s="621">
        <f>'[1]Kap. 04'!E301</f>
        <v>0</v>
      </c>
      <c r="I162" s="602">
        <v>16</v>
      </c>
      <c r="J162" s="550">
        <v>0</v>
      </c>
      <c r="K162" s="855">
        <f t="shared" si="15"/>
        <v>0</v>
      </c>
    </row>
    <row r="163" spans="2:11" ht="18" customHeight="1">
      <c r="B163" s="600" t="s">
        <v>233</v>
      </c>
      <c r="C163" s="614" t="str">
        <f>'[1]Kap. 04'!B302</f>
        <v>048725</v>
      </c>
      <c r="D163" s="620" t="str">
        <f>'[1]Kap. 04'!C302</f>
        <v xml:space="preserve">MŠ Na Pěšinách - inženýring pro vybudování schodiště </v>
      </c>
      <c r="E163" s="547" t="s">
        <v>196</v>
      </c>
      <c r="F163" s="622">
        <v>2025</v>
      </c>
      <c r="G163" s="553">
        <v>1141</v>
      </c>
      <c r="H163" s="621">
        <f>'[1]Kap. 04'!E302</f>
        <v>86</v>
      </c>
      <c r="I163" s="602">
        <v>20.2</v>
      </c>
      <c r="J163" s="550">
        <v>20</v>
      </c>
      <c r="K163" s="855">
        <f t="shared" si="15"/>
        <v>99.009900990099013</v>
      </c>
    </row>
    <row r="164" spans="2:11" ht="18" customHeight="1">
      <c r="B164" s="600" t="s">
        <v>233</v>
      </c>
      <c r="C164" s="614" t="str">
        <f>'[1]Kap. 04'!B303</f>
        <v>048925</v>
      </c>
      <c r="D164" s="620" t="str">
        <f>'[1]Kap. 04'!C303</f>
        <v>ZŠ Libčická - rekonstrukce dětského hřiště</v>
      </c>
      <c r="E164" s="547" t="s">
        <v>196</v>
      </c>
      <c r="F164" s="622">
        <v>2025</v>
      </c>
      <c r="G164" s="553">
        <v>116</v>
      </c>
      <c r="H164" s="621">
        <f>'[1]Kap. 04'!E303</f>
        <v>17</v>
      </c>
      <c r="I164" s="602">
        <v>0</v>
      </c>
      <c r="J164" s="550">
        <v>0</v>
      </c>
      <c r="K164" s="855" t="s">
        <v>122</v>
      </c>
    </row>
    <row r="165" spans="2:11" ht="18" customHeight="1">
      <c r="B165" s="600" t="s">
        <v>233</v>
      </c>
      <c r="C165" s="614" t="str">
        <f>'[1]Kap. 04'!B304</f>
        <v>049125</v>
      </c>
      <c r="D165" s="620" t="str">
        <f>'[1]Kap. 04'!C304</f>
        <v>ZŠ Mazurská - PD - zázemí hřiště a nafukovací haly</v>
      </c>
      <c r="E165" s="547" t="s">
        <v>196</v>
      </c>
      <c r="F165" s="622">
        <v>2025</v>
      </c>
      <c r="G165" s="553">
        <v>397</v>
      </c>
      <c r="H165" s="621">
        <f>'[1]Kap. 04'!E304</f>
        <v>2800</v>
      </c>
      <c r="I165" s="602">
        <v>1080.5999999999999</v>
      </c>
      <c r="J165" s="550">
        <v>1081</v>
      </c>
      <c r="K165" s="855">
        <f t="shared" si="15"/>
        <v>100.03701647233018</v>
      </c>
    </row>
    <row r="166" spans="2:11" ht="18" customHeight="1">
      <c r="B166" s="600" t="s">
        <v>233</v>
      </c>
      <c r="C166" s="614" t="str">
        <f>'[1]Kap. 04'!B305</f>
        <v>049325</v>
      </c>
      <c r="D166" s="620" t="str">
        <f>'[1]Kap. 04'!C305</f>
        <v>ZŠ Bohumila Hrabala - robotická učebna ZŠ BH</v>
      </c>
      <c r="E166" s="547" t="s">
        <v>196</v>
      </c>
      <c r="F166" s="622">
        <v>2025</v>
      </c>
      <c r="G166" s="553">
        <v>1081</v>
      </c>
      <c r="H166" s="621">
        <f>'[1]Kap. 04'!E305</f>
        <v>3842</v>
      </c>
      <c r="I166" s="602">
        <v>5042</v>
      </c>
      <c r="J166" s="550">
        <v>5042</v>
      </c>
      <c r="K166" s="855">
        <f t="shared" si="15"/>
        <v>100</v>
      </c>
    </row>
    <row r="167" spans="2:11" ht="20.25" customHeight="1">
      <c r="B167" s="600" t="s">
        <v>233</v>
      </c>
      <c r="C167" s="614" t="str">
        <f>'[1]Kap. 04'!B306</f>
        <v>049425</v>
      </c>
      <c r="D167" s="620" t="str">
        <f>'[1]Kap. 04'!C306</f>
        <v>ZŠ Žernosecká - cykloboxy Žernosecká</v>
      </c>
      <c r="E167" s="547" t="s">
        <v>196</v>
      </c>
      <c r="F167" s="622">
        <v>2025</v>
      </c>
      <c r="G167" s="553">
        <v>5474</v>
      </c>
      <c r="H167" s="621">
        <f>'[1]Kap. 04'!E306</f>
        <v>278</v>
      </c>
      <c r="I167" s="602">
        <v>278</v>
      </c>
      <c r="J167" s="550">
        <v>278</v>
      </c>
      <c r="K167" s="855">
        <f t="shared" si="15"/>
        <v>100</v>
      </c>
    </row>
    <row r="168" spans="2:11" ht="18" customHeight="1">
      <c r="B168" s="600" t="s">
        <v>233</v>
      </c>
      <c r="C168" s="559">
        <f>'[1]Kap. 04'!B307</f>
        <v>411124</v>
      </c>
      <c r="D168" s="620" t="str">
        <f>'[1]Kap. 04'!C307</f>
        <v>MŠ Korycanská - rekonstrukce elektroinstalace - PD</v>
      </c>
      <c r="E168" s="547" t="s">
        <v>196</v>
      </c>
      <c r="F168" s="622">
        <v>2025</v>
      </c>
      <c r="G168" s="553">
        <v>278</v>
      </c>
      <c r="H168" s="621">
        <f>'[1]Kap. 04'!E307</f>
        <v>12</v>
      </c>
      <c r="I168" s="602">
        <v>0</v>
      </c>
      <c r="J168" s="550">
        <v>0</v>
      </c>
      <c r="K168" s="855" t="s">
        <v>122</v>
      </c>
    </row>
    <row r="169" spans="2:11" ht="18" customHeight="1">
      <c r="B169" s="600" t="s">
        <v>233</v>
      </c>
      <c r="C169" s="559" t="str">
        <f>'[1]Kap. 04'!B308</f>
        <v>082122046824</v>
      </c>
      <c r="D169" s="620" t="str">
        <f>'[1]Kap. 04'!C308</f>
        <v>ZŠ Petra Strozziho - výstavba nového pavilonu ZŠ</v>
      </c>
      <c r="E169" s="547" t="s">
        <v>196</v>
      </c>
      <c r="F169" s="578">
        <v>2024</v>
      </c>
      <c r="G169" s="553">
        <v>1817</v>
      </c>
      <c r="H169" s="621">
        <f>'[1]Kap. 04'!E308</f>
        <v>0</v>
      </c>
      <c r="I169" s="602">
        <v>36523.300000000003</v>
      </c>
      <c r="J169" s="550">
        <v>18364</v>
      </c>
      <c r="K169" s="855">
        <f>J169/I169*100</f>
        <v>50.280232071034106</v>
      </c>
    </row>
    <row r="170" spans="2:11" ht="18" customHeight="1">
      <c r="B170" s="600" t="s">
        <v>233</v>
      </c>
      <c r="C170" s="614" t="str">
        <f>'[1]Kap. 04'!B309</f>
        <v>016343043824</v>
      </c>
      <c r="D170" s="620" t="str">
        <f>'[1]Kap. 04'!C309</f>
        <v>EU - objekt Chabařovická - sníž. energet. Náročnosti</v>
      </c>
      <c r="E170" s="547" t="s">
        <v>190</v>
      </c>
      <c r="F170" s="578">
        <v>2024</v>
      </c>
      <c r="G170" s="553">
        <v>41382</v>
      </c>
      <c r="H170" s="621">
        <f>'[1]Kap. 04'!E309</f>
        <v>0</v>
      </c>
      <c r="I170" s="602">
        <v>35525</v>
      </c>
      <c r="J170" s="550">
        <v>10000</v>
      </c>
      <c r="K170" s="855">
        <f t="shared" si="15"/>
        <v>28.149190710767062</v>
      </c>
    </row>
    <row r="171" spans="2:11" ht="17.45" customHeight="1">
      <c r="B171" s="600" t="s">
        <v>233</v>
      </c>
      <c r="C171" s="614" t="str">
        <f>'[1]Kap. 04'!B310</f>
        <v>016451041423</v>
      </c>
      <c r="D171" s="620" t="str">
        <f>'[1]Kap. 04'!C310</f>
        <v>EU - MŠ Poznaňská - snížení en. náročnosti</v>
      </c>
      <c r="E171" s="547" t="s">
        <v>190</v>
      </c>
      <c r="F171" s="578">
        <v>2024</v>
      </c>
      <c r="G171" s="553">
        <v>45525</v>
      </c>
      <c r="H171" s="621">
        <f>'[1]Kap. 04'!E310</f>
        <v>0</v>
      </c>
      <c r="I171" s="602">
        <v>90.1</v>
      </c>
      <c r="J171" s="550">
        <v>90</v>
      </c>
      <c r="K171" s="855">
        <f t="shared" si="15"/>
        <v>99.889012208657064</v>
      </c>
    </row>
    <row r="172" spans="2:11" ht="17.45" customHeight="1">
      <c r="B172" s="600" t="s">
        <v>233</v>
      </c>
      <c r="C172" s="559" t="str">
        <f>'[1]Kap. 04'!B311</f>
        <v>016452048225</v>
      </c>
      <c r="D172" s="620" t="str">
        <f>'[1]Kap. 04'!C311</f>
        <v>EU - ZŠ U Školské zahrady - snížení en. náročnosti</v>
      </c>
      <c r="E172" s="547" t="s">
        <v>190</v>
      </c>
      <c r="F172" s="629">
        <v>2023</v>
      </c>
      <c r="G172" s="550">
        <v>7472</v>
      </c>
      <c r="H172" s="621">
        <f>'[1]Kap. 04'!E311</f>
        <v>0</v>
      </c>
      <c r="I172" s="602">
        <v>10199.5</v>
      </c>
      <c r="J172" s="550">
        <v>0</v>
      </c>
      <c r="K172" s="855">
        <f t="shared" si="15"/>
        <v>0</v>
      </c>
    </row>
    <row r="173" spans="2:11" ht="17.45" customHeight="1">
      <c r="B173" s="600" t="s">
        <v>233</v>
      </c>
      <c r="C173" s="559" t="str">
        <f>'[1]Kap. 04'!B312</f>
        <v>016668047126</v>
      </c>
      <c r="D173" s="620" t="str">
        <f>'[1]Kap. 04'!C312</f>
        <v>EU - objekt Svídnická-snížení energ. náročnosti</v>
      </c>
      <c r="E173" s="547" t="s">
        <v>190</v>
      </c>
      <c r="F173" s="622">
        <v>2025</v>
      </c>
      <c r="G173" s="550">
        <v>0</v>
      </c>
      <c r="H173" s="621">
        <f>'[1]Kap. 04'!E312</f>
        <v>0</v>
      </c>
      <c r="I173" s="602">
        <v>11300</v>
      </c>
      <c r="J173" s="550">
        <v>10000</v>
      </c>
      <c r="K173" s="855">
        <f t="shared" si="15"/>
        <v>88.495575221238937</v>
      </c>
    </row>
    <row r="174" spans="2:11" ht="17.45" customHeight="1">
      <c r="B174" s="600" t="s">
        <v>233</v>
      </c>
      <c r="C174" s="561" t="str">
        <f>'[1]Kap. 04'!B319</f>
        <v>081789043324</v>
      </c>
      <c r="D174" s="630" t="str">
        <f>'[1]Kap. 04'!C319</f>
        <v>Objekt Pazderky - PD - výst. nov.objektu pro Klokánek</v>
      </c>
      <c r="E174" s="547" t="s">
        <v>190</v>
      </c>
      <c r="F174" s="548">
        <v>2025</v>
      </c>
      <c r="G174" s="550">
        <v>0</v>
      </c>
      <c r="H174" s="553">
        <v>0</v>
      </c>
      <c r="I174" s="602">
        <v>72.3</v>
      </c>
      <c r="J174" s="550">
        <v>72</v>
      </c>
      <c r="K174" s="855">
        <f t="shared" si="15"/>
        <v>99.585062240663902</v>
      </c>
    </row>
    <row r="175" spans="2:11" ht="17.45" customHeight="1">
      <c r="B175" s="600" t="s">
        <v>233</v>
      </c>
      <c r="C175" s="561" t="str">
        <f>'[1]Kap. 04'!B320</f>
        <v>081789044424</v>
      </c>
      <c r="D175" s="630" t="str">
        <f>'[1]Kap. 04'!C320</f>
        <v>ZŠ a MŠ - Pasport PBŘ, zpráva PBŘ, DZP pro HZS, výměna hydrantu</v>
      </c>
      <c r="E175" s="547" t="s">
        <v>190</v>
      </c>
      <c r="F175" s="548">
        <v>2023</v>
      </c>
      <c r="G175" s="550">
        <v>60000</v>
      </c>
      <c r="H175" s="553">
        <v>0</v>
      </c>
      <c r="I175" s="602">
        <v>1113.7</v>
      </c>
      <c r="J175" s="550">
        <v>0</v>
      </c>
      <c r="K175" s="855">
        <f t="shared" si="15"/>
        <v>0</v>
      </c>
    </row>
    <row r="176" spans="2:11" ht="17.45" customHeight="1">
      <c r="B176" s="600" t="s">
        <v>233</v>
      </c>
      <c r="C176" s="561" t="str">
        <f>'[1]Kap. 04'!B321</f>
        <v>081789044524</v>
      </c>
      <c r="D176" s="630" t="str">
        <f>'[1]Kap. 04'!C321</f>
        <v>ZŠ Lyčkovo nám. - výměna oken v celém objektu</v>
      </c>
      <c r="E176" s="547" t="s">
        <v>190</v>
      </c>
      <c r="F176" s="578">
        <v>2024</v>
      </c>
      <c r="G176" s="550">
        <v>31381</v>
      </c>
      <c r="H176" s="553">
        <v>0</v>
      </c>
      <c r="I176" s="602">
        <v>61.8</v>
      </c>
      <c r="J176" s="550">
        <v>0</v>
      </c>
      <c r="K176" s="855">
        <f t="shared" si="15"/>
        <v>0</v>
      </c>
    </row>
    <row r="177" spans="2:11" ht="17.45" customHeight="1">
      <c r="B177" s="600" t="s">
        <v>233</v>
      </c>
      <c r="C177" s="561" t="str">
        <f>'[1]Kap. 04'!B322</f>
        <v>081789046824</v>
      </c>
      <c r="D177" s="630" t="str">
        <f>'[1]Kap. 04'!C322</f>
        <v>ZŠ P. Strozziho - výstavba nového pavilonu ZŠ</v>
      </c>
      <c r="E177" s="547" t="s">
        <v>190</v>
      </c>
      <c r="F177" s="548">
        <v>2023</v>
      </c>
      <c r="G177" s="550">
        <v>25000</v>
      </c>
      <c r="H177" s="553">
        <v>0</v>
      </c>
      <c r="I177" s="602">
        <v>2067</v>
      </c>
      <c r="J177" s="550">
        <v>2067</v>
      </c>
      <c r="K177" s="855">
        <f t="shared" si="15"/>
        <v>100</v>
      </c>
    </row>
    <row r="178" spans="2:11" ht="17.45" customHeight="1" thickBot="1">
      <c r="B178" s="603" t="s">
        <v>233</v>
      </c>
      <c r="C178" s="594" t="str">
        <f>'[1]Kap. 04'!B323</f>
        <v>081789047525</v>
      </c>
      <c r="D178" s="631" t="str">
        <f>'[1]Kap. 04'!C323</f>
        <v>MŠ MČ P8 - pasport zabezpečení MŠ</v>
      </c>
      <c r="E178" s="571" t="s">
        <v>190</v>
      </c>
      <c r="F178" s="632">
        <v>2024</v>
      </c>
      <c r="G178" s="572">
        <v>13000</v>
      </c>
      <c r="H178" s="572">
        <v>0</v>
      </c>
      <c r="I178" s="606">
        <v>189.6</v>
      </c>
      <c r="J178" s="572">
        <v>0</v>
      </c>
      <c r="K178" s="856">
        <f t="shared" si="15"/>
        <v>0</v>
      </c>
    </row>
    <row r="179" spans="2:11" ht="17.45" customHeight="1">
      <c r="B179" s="608"/>
      <c r="C179" s="608"/>
      <c r="D179" s="860"/>
      <c r="E179" s="610"/>
      <c r="F179" s="611"/>
      <c r="G179" s="554"/>
      <c r="H179" s="554"/>
      <c r="I179" s="575"/>
      <c r="J179" s="554"/>
      <c r="K179" s="543"/>
    </row>
    <row r="180" spans="2:11" ht="17.45" customHeight="1">
      <c r="B180" s="608"/>
      <c r="C180" s="608"/>
      <c r="D180" s="860"/>
      <c r="E180" s="610"/>
      <c r="F180" s="611"/>
      <c r="G180" s="554"/>
      <c r="H180" s="554"/>
      <c r="I180" s="575"/>
      <c r="J180" s="554"/>
      <c r="K180" s="543"/>
    </row>
    <row r="181" spans="2:11" ht="17.45" customHeight="1">
      <c r="B181" s="608"/>
      <c r="C181" s="608"/>
      <c r="D181" s="860"/>
      <c r="E181" s="610"/>
      <c r="F181" s="611"/>
      <c r="G181" s="554"/>
      <c r="H181" s="554"/>
      <c r="I181" s="575"/>
      <c r="J181" s="554"/>
      <c r="K181" s="543"/>
    </row>
    <row r="182" spans="2:11" ht="17.45" customHeight="1">
      <c r="B182" s="608"/>
      <c r="C182" s="608"/>
      <c r="D182" s="860"/>
      <c r="E182" s="610"/>
      <c r="F182" s="611"/>
      <c r="G182" s="554"/>
      <c r="H182" s="554"/>
      <c r="I182" s="575"/>
      <c r="J182" s="554"/>
      <c r="K182" s="543"/>
    </row>
    <row r="183" spans="2:11" ht="17.45" customHeight="1">
      <c r="B183" s="608"/>
      <c r="C183" s="608"/>
      <c r="D183" s="860"/>
      <c r="E183" s="610"/>
      <c r="F183" s="611"/>
      <c r="G183" s="554"/>
      <c r="H183" s="554"/>
      <c r="I183" s="575"/>
      <c r="J183" s="554"/>
      <c r="K183" s="543"/>
    </row>
    <row r="184" spans="2:11" ht="17.45" customHeight="1" thickBot="1">
      <c r="B184" s="608"/>
      <c r="C184" s="608"/>
      <c r="D184" s="609"/>
      <c r="E184" s="610"/>
      <c r="F184" s="611"/>
      <c r="G184" s="554"/>
      <c r="H184" s="554"/>
      <c r="I184" s="575"/>
      <c r="J184" s="554"/>
      <c r="K184" s="543" t="s">
        <v>232</v>
      </c>
    </row>
    <row r="185" spans="2:11" ht="17.45" customHeight="1" thickBot="1">
      <c r="B185" s="868" t="s">
        <v>235</v>
      </c>
      <c r="C185" s="869"/>
      <c r="D185" s="869"/>
      <c r="E185" s="391"/>
      <c r="F185" s="345"/>
      <c r="G185" s="390"/>
      <c r="H185" s="344">
        <f>SUM(H186:H192)</f>
        <v>0</v>
      </c>
      <c r="I185" s="344">
        <f>SUM(I186:I192)</f>
        <v>207472.99999999997</v>
      </c>
      <c r="J185" s="353">
        <f>SUM(J186:J192)</f>
        <v>60000</v>
      </c>
      <c r="K185" s="342">
        <f>J185/I185*100</f>
        <v>28.919425660206393</v>
      </c>
    </row>
    <row r="186" spans="2:11" ht="17.45" customHeight="1">
      <c r="B186" s="600" t="s">
        <v>233</v>
      </c>
      <c r="C186" s="561" t="str">
        <f>'[1]Kap. 04'!B324</f>
        <v>081789047825</v>
      </c>
      <c r="D186" s="630" t="str">
        <f>'[1]Kap. 04'!C324</f>
        <v>ZŠ Glowackého - PD - rozvoj hřišť a zázemí Glowackého</v>
      </c>
      <c r="E186" s="547" t="s">
        <v>190</v>
      </c>
      <c r="F186" s="591" t="s">
        <v>339</v>
      </c>
      <c r="G186" s="550">
        <f t="shared" ref="G186" si="17">J186</f>
        <v>0</v>
      </c>
      <c r="H186" s="553">
        <v>0</v>
      </c>
      <c r="I186" s="602">
        <v>320</v>
      </c>
      <c r="J186" s="550">
        <v>0</v>
      </c>
      <c r="K186" s="560">
        <f>J186/I186*100</f>
        <v>0</v>
      </c>
    </row>
    <row r="187" spans="2:11" ht="28.5" customHeight="1">
      <c r="B187" s="849" t="s">
        <v>233</v>
      </c>
      <c r="C187" s="850" t="s">
        <v>475</v>
      </c>
      <c r="D187" s="851" t="s">
        <v>476</v>
      </c>
      <c r="E187" s="547" t="s">
        <v>485</v>
      </c>
      <c r="F187" s="591" t="s">
        <v>486</v>
      </c>
      <c r="G187" s="550">
        <v>79999</v>
      </c>
      <c r="H187" s="553">
        <v>0</v>
      </c>
      <c r="I187" s="602">
        <v>84772.4</v>
      </c>
      <c r="J187" s="550">
        <v>15000</v>
      </c>
      <c r="K187" s="560">
        <f t="shared" ref="K187:K192" si="18">J187/I187*100</f>
        <v>17.694438284158526</v>
      </c>
    </row>
    <row r="188" spans="2:11" ht="17.45" customHeight="1">
      <c r="B188" s="849" t="s">
        <v>233</v>
      </c>
      <c r="C188" s="850" t="s">
        <v>400</v>
      </c>
      <c r="D188" s="852" t="s">
        <v>234</v>
      </c>
      <c r="E188" s="547" t="s">
        <v>190</v>
      </c>
      <c r="F188" s="591" t="s">
        <v>263</v>
      </c>
      <c r="G188" s="550">
        <v>31381</v>
      </c>
      <c r="H188" s="553">
        <v>0</v>
      </c>
      <c r="I188" s="602">
        <v>13146.7</v>
      </c>
      <c r="J188" s="550">
        <v>10000</v>
      </c>
      <c r="K188" s="560">
        <f t="shared" si="18"/>
        <v>76.064715860253898</v>
      </c>
    </row>
    <row r="189" spans="2:11" ht="17.45" customHeight="1">
      <c r="B189" s="849" t="s">
        <v>233</v>
      </c>
      <c r="C189" s="850" t="s">
        <v>477</v>
      </c>
      <c r="D189" s="852" t="s">
        <v>478</v>
      </c>
      <c r="E189" s="547" t="s">
        <v>190</v>
      </c>
      <c r="F189" s="591" t="s">
        <v>486</v>
      </c>
      <c r="G189" s="550">
        <v>35000</v>
      </c>
      <c r="H189" s="553">
        <v>0</v>
      </c>
      <c r="I189" s="602">
        <v>38952.5</v>
      </c>
      <c r="J189" s="550">
        <v>25000</v>
      </c>
      <c r="K189" s="560">
        <f t="shared" si="18"/>
        <v>64.180732943970213</v>
      </c>
    </row>
    <row r="190" spans="2:11" ht="17.45" customHeight="1">
      <c r="B190" s="849" t="s">
        <v>233</v>
      </c>
      <c r="C190" s="850" t="s">
        <v>479</v>
      </c>
      <c r="D190" s="852" t="s">
        <v>480</v>
      </c>
      <c r="E190" s="547" t="s">
        <v>190</v>
      </c>
      <c r="F190" s="591" t="s">
        <v>263</v>
      </c>
      <c r="G190" s="550">
        <v>13000</v>
      </c>
      <c r="H190" s="553">
        <v>0</v>
      </c>
      <c r="I190" s="602">
        <v>18281.400000000001</v>
      </c>
      <c r="J190" s="550">
        <v>10000</v>
      </c>
      <c r="K190" s="560">
        <f t="shared" si="18"/>
        <v>54.700405877011605</v>
      </c>
    </row>
    <row r="191" spans="2:11" ht="17.45" customHeight="1">
      <c r="B191" s="849" t="s">
        <v>233</v>
      </c>
      <c r="C191" s="850" t="s">
        <v>481</v>
      </c>
      <c r="D191" s="852" t="s">
        <v>482</v>
      </c>
      <c r="E191" s="547" t="s">
        <v>190</v>
      </c>
      <c r="F191" s="591" t="s">
        <v>339</v>
      </c>
      <c r="G191" s="550">
        <v>10000</v>
      </c>
      <c r="H191" s="553">
        <v>0</v>
      </c>
      <c r="I191" s="602">
        <v>17000</v>
      </c>
      <c r="J191" s="550">
        <v>0</v>
      </c>
      <c r="K191" s="560">
        <f t="shared" si="18"/>
        <v>0</v>
      </c>
    </row>
    <row r="192" spans="2:11" ht="17.45" customHeight="1" thickBot="1">
      <c r="B192" s="849" t="s">
        <v>233</v>
      </c>
      <c r="C192" s="853" t="s">
        <v>483</v>
      </c>
      <c r="D192" s="852" t="s">
        <v>484</v>
      </c>
      <c r="E192" s="547" t="s">
        <v>190</v>
      </c>
      <c r="F192" s="591" t="s">
        <v>339</v>
      </c>
      <c r="G192" s="550">
        <v>0</v>
      </c>
      <c r="H192" s="553">
        <v>0</v>
      </c>
      <c r="I192" s="602">
        <v>35000</v>
      </c>
      <c r="J192" s="550">
        <v>0</v>
      </c>
      <c r="K192" s="560">
        <f t="shared" si="18"/>
        <v>0</v>
      </c>
    </row>
    <row r="193" spans="1:53" s="23" customFormat="1" ht="38.450000000000003" customHeight="1" thickBot="1">
      <c r="B193" s="862" t="s">
        <v>231</v>
      </c>
      <c r="C193" s="863"/>
      <c r="D193" s="863"/>
      <c r="E193" s="350"/>
      <c r="F193" s="350"/>
      <c r="G193" s="349"/>
      <c r="H193" s="347">
        <f>H194</f>
        <v>0</v>
      </c>
      <c r="I193" s="375">
        <f>I194</f>
        <v>2591</v>
      </c>
      <c r="J193" s="347">
        <f>J194</f>
        <v>218</v>
      </c>
      <c r="K193" s="346">
        <f>J193/I193*100</f>
        <v>8.4137398687765348</v>
      </c>
    </row>
    <row r="194" spans="1:53" ht="20.100000000000001" customHeight="1" thickBot="1">
      <c r="B194" s="388"/>
      <c r="C194" s="387"/>
      <c r="D194" s="386" t="s">
        <v>230</v>
      </c>
      <c r="E194" s="385"/>
      <c r="F194" s="385"/>
      <c r="G194" s="343"/>
      <c r="H194" s="384">
        <f>SUM(H195:H195)</f>
        <v>0</v>
      </c>
      <c r="I194" s="383">
        <f>SUM(I195:I195)</f>
        <v>2591</v>
      </c>
      <c r="J194" s="343">
        <f>SUM(J195:J195)</f>
        <v>218</v>
      </c>
      <c r="K194" s="342">
        <f>J194/I194*100</f>
        <v>8.4137398687765348</v>
      </c>
    </row>
    <row r="195" spans="1:53" ht="18.95" customHeight="1" thickBot="1">
      <c r="B195" s="544" t="s">
        <v>228</v>
      </c>
      <c r="C195" s="633" t="s">
        <v>403</v>
      </c>
      <c r="D195" s="634" t="s">
        <v>229</v>
      </c>
      <c r="E195" s="547" t="s">
        <v>190</v>
      </c>
      <c r="F195" s="548">
        <v>2022</v>
      </c>
      <c r="G195" s="550">
        <v>13586</v>
      </c>
      <c r="H195" s="553">
        <v>0</v>
      </c>
      <c r="I195" s="635">
        <v>2591</v>
      </c>
      <c r="J195" s="550">
        <v>218</v>
      </c>
      <c r="K195" s="560">
        <f t="shared" ref="K195" si="19">J195/I195*100</f>
        <v>8.4137398687765348</v>
      </c>
    </row>
    <row r="196" spans="1:53" s="381" customFormat="1" ht="38.450000000000003" customHeight="1" thickBot="1">
      <c r="A196" s="382"/>
      <c r="B196" s="862" t="s">
        <v>227</v>
      </c>
      <c r="C196" s="863"/>
      <c r="D196" s="863"/>
      <c r="E196" s="350"/>
      <c r="F196" s="350"/>
      <c r="G196" s="349"/>
      <c r="H196" s="347">
        <f>H197+H203</f>
        <v>0</v>
      </c>
      <c r="I196" s="375">
        <f>I197+I203</f>
        <v>13720.9</v>
      </c>
      <c r="J196" s="347">
        <f>J197+J203</f>
        <v>3272</v>
      </c>
      <c r="K196" s="346">
        <f>J196/I196*100</f>
        <v>23.846832204884517</v>
      </c>
      <c r="L196" s="382"/>
      <c r="M196" s="382"/>
      <c r="N196" s="382"/>
      <c r="O196" s="382"/>
      <c r="P196" s="382"/>
      <c r="Q196" s="382"/>
      <c r="R196" s="382"/>
      <c r="S196" s="382"/>
      <c r="T196" s="382"/>
      <c r="U196" s="382"/>
      <c r="V196" s="382"/>
      <c r="W196" s="382"/>
      <c r="X196" s="382"/>
      <c r="Y196" s="382"/>
      <c r="Z196" s="382"/>
      <c r="AA196" s="382"/>
      <c r="AB196" s="382"/>
      <c r="AC196" s="382"/>
      <c r="AD196" s="382"/>
      <c r="AE196" s="382"/>
      <c r="AF196" s="382"/>
      <c r="AG196" s="382"/>
      <c r="AH196" s="382"/>
      <c r="AI196" s="382"/>
      <c r="AJ196" s="382"/>
      <c r="AK196" s="382"/>
      <c r="AL196" s="382"/>
      <c r="AM196" s="382"/>
      <c r="AN196" s="382"/>
      <c r="AO196" s="382"/>
      <c r="AP196" s="382"/>
      <c r="AQ196" s="382"/>
      <c r="AR196" s="382"/>
      <c r="AS196" s="382"/>
      <c r="AT196" s="382"/>
      <c r="AU196" s="382"/>
      <c r="AV196" s="382"/>
      <c r="AW196" s="382"/>
      <c r="AX196" s="382"/>
      <c r="AY196" s="382"/>
      <c r="AZ196" s="382"/>
      <c r="BA196" s="382"/>
    </row>
    <row r="197" spans="1:53" s="2" customFormat="1" ht="20.100000000000001" customHeight="1" thickBot="1">
      <c r="A197" s="23"/>
      <c r="B197" s="872" t="s">
        <v>226</v>
      </c>
      <c r="C197" s="873"/>
      <c r="D197" s="869"/>
      <c r="E197" s="345"/>
      <c r="F197" s="345"/>
      <c r="G197" s="343"/>
      <c r="H197" s="343">
        <f>SUM(H198:H205)</f>
        <v>0</v>
      </c>
      <c r="I197" s="344">
        <f>SUM(I198:I202)</f>
        <v>1330.9</v>
      </c>
      <c r="J197" s="343">
        <f>SUM(J198:J202)</f>
        <v>272</v>
      </c>
      <c r="K197" s="342">
        <f>J197/I197*100</f>
        <v>20.437298068975878</v>
      </c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</row>
    <row r="198" spans="1:53" s="2" customFormat="1" ht="18.95" customHeight="1">
      <c r="A198" s="23"/>
      <c r="B198" s="555" t="s">
        <v>225</v>
      </c>
      <c r="C198" s="555" t="str">
        <f>'[1]Kap. 06'!B41</f>
        <v>060126</v>
      </c>
      <c r="D198" s="636" t="str">
        <f>'[1]Kap. 06'!C41</f>
        <v>Nákup lodního kontejneru</v>
      </c>
      <c r="E198" s="547" t="s">
        <v>196</v>
      </c>
      <c r="F198" s="591" t="s">
        <v>339</v>
      </c>
      <c r="G198" s="550">
        <f t="shared" ref="G198:G202" si="20">J198</f>
        <v>85</v>
      </c>
      <c r="H198" s="553">
        <f>'[1]Kap. 06'!E41</f>
        <v>0</v>
      </c>
      <c r="I198" s="616">
        <f>'[1]Kap. 06'!F41</f>
        <v>85</v>
      </c>
      <c r="J198" s="553">
        <v>85</v>
      </c>
      <c r="K198" s="560">
        <f t="shared" ref="K198:K205" si="21">J198/I198*100</f>
        <v>100</v>
      </c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</row>
    <row r="199" spans="1:53" s="2" customFormat="1" ht="18.95" customHeight="1">
      <c r="A199" s="23"/>
      <c r="B199" s="544" t="s">
        <v>225</v>
      </c>
      <c r="C199" s="544" t="str">
        <f>'[1]Kap. 06'!B42</f>
        <v>060226</v>
      </c>
      <c r="D199" s="637" t="str">
        <f>'[1]Kap. 06'!C42</f>
        <v>Pořízení pamětní desky K. Hackera</v>
      </c>
      <c r="E199" s="547" t="s">
        <v>196</v>
      </c>
      <c r="F199" s="591" t="s">
        <v>339</v>
      </c>
      <c r="G199" s="550">
        <f t="shared" si="20"/>
        <v>95</v>
      </c>
      <c r="H199" s="553">
        <f>'[1]Kap. 06'!E42</f>
        <v>0</v>
      </c>
      <c r="I199" s="616">
        <f>'[1]Kap. 06'!F42</f>
        <v>95.2</v>
      </c>
      <c r="J199" s="553">
        <v>95</v>
      </c>
      <c r="K199" s="560">
        <f t="shared" si="21"/>
        <v>99.789915966386559</v>
      </c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</row>
    <row r="200" spans="1:53" s="2" customFormat="1" ht="18.95" customHeight="1">
      <c r="A200" s="23"/>
      <c r="B200" s="544" t="s">
        <v>225</v>
      </c>
      <c r="C200" s="544" t="str">
        <f>'[1]Kap. 06'!B43</f>
        <v>060326</v>
      </c>
      <c r="D200" s="637" t="str">
        <f>'[1]Kap. 06'!C43</f>
        <v>Pamětní deska Arnošta Lustiga na ZŠ Palmovka</v>
      </c>
      <c r="E200" s="547" t="s">
        <v>196</v>
      </c>
      <c r="F200" s="591" t="s">
        <v>339</v>
      </c>
      <c r="G200" s="550">
        <f t="shared" si="20"/>
        <v>92</v>
      </c>
      <c r="H200" s="553">
        <f>'[1]Kap. 06'!E43</f>
        <v>0</v>
      </c>
      <c r="I200" s="616">
        <f>'[1]Kap. 06'!F43</f>
        <v>93</v>
      </c>
      <c r="J200" s="553">
        <v>92</v>
      </c>
      <c r="K200" s="560">
        <f t="shared" si="21"/>
        <v>98.924731182795696</v>
      </c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</row>
    <row r="201" spans="1:53" s="2" customFormat="1" ht="19.5" customHeight="1">
      <c r="A201" s="23"/>
      <c r="B201" s="559" t="s">
        <v>225</v>
      </c>
      <c r="C201" s="559" t="str">
        <f>'[1]Kap. 06'!B44</f>
        <v>081789060125</v>
      </c>
      <c r="D201" s="638" t="str">
        <f>'[1]Kap. 06'!C44</f>
        <v>Vytvoření repliky sochy Žabáka</v>
      </c>
      <c r="E201" s="547" t="s">
        <v>190</v>
      </c>
      <c r="F201" s="622">
        <v>2025</v>
      </c>
      <c r="G201" s="550">
        <v>157</v>
      </c>
      <c r="H201" s="553">
        <f>'[1]Kap. 06'!E44</f>
        <v>0</v>
      </c>
      <c r="I201" s="616">
        <f>'[1]Kap. 06'!F44</f>
        <v>342.7</v>
      </c>
      <c r="J201" s="553">
        <v>0</v>
      </c>
      <c r="K201" s="560">
        <f t="shared" si="21"/>
        <v>0</v>
      </c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</row>
    <row r="202" spans="1:53" s="2" customFormat="1" ht="19.5" customHeight="1" thickBot="1">
      <c r="A202" s="23"/>
      <c r="B202" s="568" t="s">
        <v>225</v>
      </c>
      <c r="C202" s="568" t="str">
        <f>'[1]Kap. 06'!B42</f>
        <v>060226</v>
      </c>
      <c r="D202" s="639" t="str">
        <f>'[1]Kap. 06'!C42</f>
        <v>Pořízení pamětní desky K. Hackera</v>
      </c>
      <c r="E202" s="547" t="s">
        <v>196</v>
      </c>
      <c r="F202" s="591" t="s">
        <v>339</v>
      </c>
      <c r="G202" s="550">
        <f t="shared" si="20"/>
        <v>0</v>
      </c>
      <c r="H202" s="553">
        <f>'[1]Kap. 06'!E42</f>
        <v>0</v>
      </c>
      <c r="I202" s="616">
        <v>715</v>
      </c>
      <c r="J202" s="553">
        <v>0</v>
      </c>
      <c r="K202" s="560">
        <f t="shared" si="21"/>
        <v>0</v>
      </c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</row>
    <row r="203" spans="1:53" s="2" customFormat="1" ht="19.5" customHeight="1" thickBot="1">
      <c r="A203" s="23"/>
      <c r="B203" s="876" t="s">
        <v>404</v>
      </c>
      <c r="C203" s="877"/>
      <c r="D203" s="878"/>
      <c r="E203" s="640"/>
      <c r="F203" s="640"/>
      <c r="G203" s="641"/>
      <c r="H203" s="641">
        <f>SUM(H204:H205)</f>
        <v>0</v>
      </c>
      <c r="I203" s="642">
        <f>SUM(I204:I205)</f>
        <v>12390</v>
      </c>
      <c r="J203" s="641">
        <f>SUM(J204:J205)</f>
        <v>3000</v>
      </c>
      <c r="K203" s="643">
        <f>J203/I203*100</f>
        <v>24.213075060532688</v>
      </c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</row>
    <row r="204" spans="1:53" s="2" customFormat="1" ht="19.5" customHeight="1">
      <c r="A204" s="23"/>
      <c r="B204" s="614" t="str">
        <f>'[1]Kap. 06'!A48</f>
        <v>0631</v>
      </c>
      <c r="C204" s="614" t="str">
        <f>'[1]Kap. 06'!B48</f>
        <v>082393060426</v>
      </c>
      <c r="D204" s="644" t="str">
        <f>'[1]Kap. 06'!C48</f>
        <v>Adaptace půdních prostorů Velkého mlýna na KC</v>
      </c>
      <c r="E204" s="547" t="s">
        <v>190</v>
      </c>
      <c r="F204" s="591" t="s">
        <v>339</v>
      </c>
      <c r="G204" s="550">
        <f t="shared" ref="G204" si="22">J204</f>
        <v>0</v>
      </c>
      <c r="H204" s="553">
        <v>0</v>
      </c>
      <c r="I204" s="616">
        <v>8000</v>
      </c>
      <c r="J204" s="550">
        <v>0</v>
      </c>
      <c r="K204" s="560">
        <f t="shared" si="21"/>
        <v>0</v>
      </c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</row>
    <row r="205" spans="1:53" s="374" customFormat="1" ht="18.95" customHeight="1" thickBot="1">
      <c r="B205" s="568" t="str">
        <f>'[1]Kap. 06'!A49</f>
        <v>0631</v>
      </c>
      <c r="C205" s="568" t="str">
        <f>'[1]Kap. 06'!B49</f>
        <v>xxxxxx</v>
      </c>
      <c r="D205" s="645" t="str">
        <f>'[1]Kap. 06'!C49</f>
        <v>Investiční zápůjčka ústavu ALT@RT</v>
      </c>
      <c r="E205" s="547" t="s">
        <v>196</v>
      </c>
      <c r="F205" s="646">
        <v>2026</v>
      </c>
      <c r="G205" s="647">
        <v>3000</v>
      </c>
      <c r="H205" s="553">
        <v>0</v>
      </c>
      <c r="I205" s="616">
        <v>4390</v>
      </c>
      <c r="J205" s="550">
        <v>3000</v>
      </c>
      <c r="K205" s="560">
        <f t="shared" si="21"/>
        <v>68.337129840546694</v>
      </c>
      <c r="L205" s="329"/>
      <c r="M205" s="329"/>
      <c r="N205" s="329"/>
      <c r="O205" s="329"/>
      <c r="P205" s="329"/>
      <c r="Q205" s="329"/>
      <c r="R205" s="329"/>
      <c r="S205" s="329"/>
      <c r="T205" s="329"/>
      <c r="U205" s="329"/>
      <c r="V205" s="329"/>
      <c r="W205" s="329"/>
      <c r="X205" s="329"/>
      <c r="Y205" s="329"/>
      <c r="Z205" s="329"/>
      <c r="AA205" s="329"/>
      <c r="AB205" s="329"/>
      <c r="AC205" s="329"/>
      <c r="AD205" s="329"/>
      <c r="AE205" s="329"/>
      <c r="AF205" s="329"/>
      <c r="AG205" s="329"/>
      <c r="AH205" s="329"/>
      <c r="AI205" s="329"/>
      <c r="AJ205" s="329"/>
      <c r="AK205" s="329"/>
      <c r="AL205" s="329"/>
      <c r="AM205" s="329"/>
      <c r="AN205" s="329"/>
      <c r="AO205" s="329"/>
      <c r="AP205" s="329"/>
      <c r="AQ205" s="329"/>
      <c r="AR205" s="329"/>
      <c r="AS205" s="329"/>
      <c r="AT205" s="329"/>
    </row>
    <row r="206" spans="1:53" ht="30" customHeight="1" thickBot="1">
      <c r="B206" s="379"/>
      <c r="C206" s="378"/>
      <c r="D206" s="377" t="s">
        <v>224</v>
      </c>
      <c r="E206" s="376"/>
      <c r="F206" s="376"/>
      <c r="G206" s="361"/>
      <c r="H206" s="359">
        <f>H207</f>
        <v>0</v>
      </c>
      <c r="I206" s="375">
        <f>I207</f>
        <v>0</v>
      </c>
      <c r="J206" s="347">
        <f>J207</f>
        <v>0</v>
      </c>
      <c r="K206" s="346" t="s">
        <v>122</v>
      </c>
    </row>
    <row r="207" spans="1:53" s="374" customFormat="1" ht="20.100000000000001" customHeight="1" thickBot="1">
      <c r="B207" s="343"/>
      <c r="C207" s="343"/>
      <c r="D207" s="343" t="s">
        <v>223</v>
      </c>
      <c r="E207" s="343"/>
      <c r="F207" s="343"/>
      <c r="G207" s="343"/>
      <c r="H207" s="343">
        <f>SUM(H208:H208)</f>
        <v>0</v>
      </c>
      <c r="I207" s="344">
        <f>SUM(I208:I208)</f>
        <v>0</v>
      </c>
      <c r="J207" s="343">
        <f>SUM(J208:J208)</f>
        <v>0</v>
      </c>
      <c r="K207" s="342" t="s">
        <v>122</v>
      </c>
      <c r="L207" s="329"/>
      <c r="M207" s="329"/>
      <c r="N207" s="329"/>
      <c r="O207" s="329"/>
      <c r="P207" s="329"/>
      <c r="Q207" s="329"/>
      <c r="R207" s="329"/>
      <c r="S207" s="329"/>
      <c r="T207" s="329"/>
      <c r="U207" s="329"/>
      <c r="V207" s="329"/>
      <c r="W207" s="329"/>
      <c r="X207" s="329"/>
      <c r="Y207" s="329"/>
      <c r="Z207" s="329"/>
      <c r="AA207" s="329"/>
      <c r="AB207" s="329"/>
      <c r="AC207" s="329"/>
      <c r="AD207" s="329"/>
      <c r="AE207" s="329"/>
      <c r="AF207" s="329"/>
      <c r="AG207" s="329"/>
      <c r="AH207" s="329"/>
      <c r="AI207" s="329"/>
      <c r="AJ207" s="329"/>
      <c r="AK207" s="329"/>
      <c r="AL207" s="329"/>
      <c r="AM207" s="329"/>
      <c r="AN207" s="329"/>
      <c r="AO207" s="329"/>
      <c r="AP207" s="329"/>
      <c r="AQ207" s="329"/>
      <c r="AR207" s="329"/>
      <c r="AS207" s="329"/>
      <c r="AT207" s="329"/>
    </row>
    <row r="208" spans="1:53" ht="9" customHeight="1" thickBot="1">
      <c r="B208" s="339"/>
      <c r="C208" s="334"/>
      <c r="D208" s="373"/>
      <c r="E208" s="337"/>
      <c r="F208" s="370"/>
      <c r="G208" s="336"/>
      <c r="H208" s="336"/>
      <c r="I208" s="362"/>
      <c r="J208" s="336"/>
      <c r="K208" s="335"/>
    </row>
    <row r="209" spans="1:46" s="371" customFormat="1" ht="38.450000000000003" customHeight="1" thickBot="1">
      <c r="B209" s="862" t="s">
        <v>222</v>
      </c>
      <c r="C209" s="863"/>
      <c r="D209" s="863"/>
      <c r="E209" s="350"/>
      <c r="F209" s="350"/>
      <c r="G209" s="361"/>
      <c r="H209" s="359">
        <f>H210+H229</f>
        <v>81900</v>
      </c>
      <c r="I209" s="360">
        <f>I210+I229</f>
        <v>195304.1</v>
      </c>
      <c r="J209" s="359">
        <f>J210+J229</f>
        <v>36908</v>
      </c>
      <c r="K209" s="346">
        <f>J209/I209*100</f>
        <v>18.897708752658033</v>
      </c>
      <c r="L209" s="372"/>
      <c r="M209" s="372"/>
      <c r="N209" s="372"/>
      <c r="O209" s="372"/>
      <c r="P209" s="372"/>
      <c r="Q209" s="372"/>
      <c r="R209" s="372"/>
      <c r="S209" s="372"/>
      <c r="T209" s="372"/>
      <c r="U209" s="372"/>
      <c r="V209" s="372"/>
      <c r="W209" s="372"/>
      <c r="X209" s="372"/>
      <c r="Y209" s="372"/>
      <c r="Z209" s="372"/>
      <c r="AA209" s="372"/>
      <c r="AB209" s="372"/>
      <c r="AC209" s="372"/>
      <c r="AD209" s="372"/>
      <c r="AE209" s="372"/>
      <c r="AF209" s="372"/>
      <c r="AG209" s="372"/>
      <c r="AH209" s="372"/>
      <c r="AI209" s="372"/>
      <c r="AJ209" s="372"/>
      <c r="AK209" s="372"/>
      <c r="AL209" s="372"/>
      <c r="AM209" s="372"/>
      <c r="AN209" s="372"/>
      <c r="AO209" s="372"/>
      <c r="AP209" s="372"/>
      <c r="AQ209" s="372"/>
      <c r="AR209" s="372"/>
      <c r="AS209" s="372"/>
      <c r="AT209" s="372"/>
    </row>
    <row r="210" spans="1:46" ht="20.100000000000001" customHeight="1" thickBot="1">
      <c r="B210" s="879" t="s">
        <v>211</v>
      </c>
      <c r="C210" s="880"/>
      <c r="D210" s="880"/>
      <c r="E210" s="394"/>
      <c r="F210" s="394"/>
      <c r="G210" s="393"/>
      <c r="H210" s="393">
        <f>SUM(H211:H226)</f>
        <v>77500</v>
      </c>
      <c r="I210" s="393">
        <f>SUM(I211:I226)</f>
        <v>140554.1</v>
      </c>
      <c r="J210" s="393">
        <f t="shared" ref="J210" si="23">SUM(J211:J226)</f>
        <v>25587</v>
      </c>
      <c r="K210" s="648">
        <f>J210/I210*100</f>
        <v>18.204378242968367</v>
      </c>
    </row>
    <row r="211" spans="1:46" ht="24.75" customHeight="1">
      <c r="A211" s="649"/>
      <c r="B211" s="650" t="s">
        <v>207</v>
      </c>
      <c r="C211" s="651" t="s">
        <v>405</v>
      </c>
      <c r="D211" s="652" t="s">
        <v>221</v>
      </c>
      <c r="E211" s="598" t="s">
        <v>406</v>
      </c>
      <c r="F211" s="577">
        <v>2020</v>
      </c>
      <c r="G211" s="549">
        <f>0+7731</f>
        <v>7731</v>
      </c>
      <c r="H211" s="549">
        <v>18250</v>
      </c>
      <c r="I211" s="599">
        <f>18250+6767.4</f>
        <v>25017.4</v>
      </c>
      <c r="J211" s="549">
        <v>0</v>
      </c>
      <c r="K211" s="558">
        <f t="shared" ref="K211:K242" si="24">J211/I211*100</f>
        <v>0</v>
      </c>
    </row>
    <row r="212" spans="1:46" ht="18.95" customHeight="1">
      <c r="A212" s="653"/>
      <c r="B212" s="654" t="s">
        <v>207</v>
      </c>
      <c r="C212" s="655" t="s">
        <v>407</v>
      </c>
      <c r="D212" s="656" t="s">
        <v>408</v>
      </c>
      <c r="E212" s="547" t="s">
        <v>196</v>
      </c>
      <c r="F212" s="591" t="s">
        <v>339</v>
      </c>
      <c r="G212" s="550">
        <f t="shared" ref="G212:G214" si="25">J212</f>
        <v>351</v>
      </c>
      <c r="H212" s="553">
        <v>8500</v>
      </c>
      <c r="I212" s="616">
        <v>8500</v>
      </c>
      <c r="J212" s="553">
        <v>351</v>
      </c>
      <c r="K212" s="560">
        <f t="shared" si="24"/>
        <v>4.1294117647058819</v>
      </c>
    </row>
    <row r="213" spans="1:46" ht="18.95" customHeight="1">
      <c r="A213" s="653"/>
      <c r="B213" s="657" t="s">
        <v>207</v>
      </c>
      <c r="C213" s="655" t="s">
        <v>409</v>
      </c>
      <c r="D213" s="656" t="s">
        <v>410</v>
      </c>
      <c r="E213" s="547" t="s">
        <v>196</v>
      </c>
      <c r="F213" s="591" t="s">
        <v>339</v>
      </c>
      <c r="G213" s="550">
        <f t="shared" si="25"/>
        <v>357</v>
      </c>
      <c r="H213" s="553">
        <v>8500</v>
      </c>
      <c r="I213" s="616">
        <v>8500</v>
      </c>
      <c r="J213" s="553">
        <v>357</v>
      </c>
      <c r="K213" s="560">
        <f t="shared" si="24"/>
        <v>4.2</v>
      </c>
    </row>
    <row r="214" spans="1:46" ht="18.95" customHeight="1">
      <c r="A214" s="653"/>
      <c r="B214" s="657" t="s">
        <v>207</v>
      </c>
      <c r="C214" s="655" t="s">
        <v>411</v>
      </c>
      <c r="D214" s="656" t="s">
        <v>412</v>
      </c>
      <c r="E214" s="547" t="s">
        <v>190</v>
      </c>
      <c r="F214" s="591" t="s">
        <v>339</v>
      </c>
      <c r="G214" s="550">
        <f t="shared" si="25"/>
        <v>0</v>
      </c>
      <c r="H214" s="553">
        <v>0</v>
      </c>
      <c r="I214" s="616">
        <v>707.9</v>
      </c>
      <c r="J214" s="553">
        <v>0</v>
      </c>
      <c r="K214" s="560">
        <f t="shared" si="24"/>
        <v>0</v>
      </c>
    </row>
    <row r="215" spans="1:46" ht="18.95" customHeight="1">
      <c r="A215" s="653"/>
      <c r="B215" s="657" t="s">
        <v>207</v>
      </c>
      <c r="C215" s="655" t="s">
        <v>413</v>
      </c>
      <c r="D215" s="656" t="s">
        <v>414</v>
      </c>
      <c r="E215" s="547" t="s">
        <v>190</v>
      </c>
      <c r="F215" s="578">
        <v>2024</v>
      </c>
      <c r="G215" s="550">
        <v>3397</v>
      </c>
      <c r="H215" s="553">
        <v>0</v>
      </c>
      <c r="I215" s="616">
        <v>95.7</v>
      </c>
      <c r="J215" s="553">
        <v>0</v>
      </c>
      <c r="K215" s="560">
        <f t="shared" si="24"/>
        <v>0</v>
      </c>
    </row>
    <row r="216" spans="1:46" ht="18.95" customHeight="1">
      <c r="A216" s="653"/>
      <c r="B216" s="657" t="s">
        <v>207</v>
      </c>
      <c r="C216" s="655" t="s">
        <v>415</v>
      </c>
      <c r="D216" s="656" t="s">
        <v>416</v>
      </c>
      <c r="E216" s="547" t="s">
        <v>190</v>
      </c>
      <c r="F216" s="591" t="s">
        <v>339</v>
      </c>
      <c r="G216" s="550">
        <f t="shared" ref="G216" si="26">J216</f>
        <v>0</v>
      </c>
      <c r="H216" s="553">
        <v>0</v>
      </c>
      <c r="I216" s="616">
        <v>20000</v>
      </c>
      <c r="J216" s="553">
        <v>0</v>
      </c>
      <c r="K216" s="560">
        <f t="shared" si="24"/>
        <v>0</v>
      </c>
    </row>
    <row r="217" spans="1:46" ht="18.95" customHeight="1">
      <c r="A217" s="653"/>
      <c r="B217" s="657" t="s">
        <v>207</v>
      </c>
      <c r="C217" s="655" t="s">
        <v>417</v>
      </c>
      <c r="D217" s="656" t="s">
        <v>418</v>
      </c>
      <c r="E217" s="547" t="s">
        <v>196</v>
      </c>
      <c r="F217" s="617">
        <v>2022</v>
      </c>
      <c r="G217" s="550">
        <v>695</v>
      </c>
      <c r="H217" s="553">
        <v>1000</v>
      </c>
      <c r="I217" s="616">
        <v>1000</v>
      </c>
      <c r="J217" s="553">
        <v>0</v>
      </c>
      <c r="K217" s="560">
        <f t="shared" si="24"/>
        <v>0</v>
      </c>
    </row>
    <row r="218" spans="1:46" ht="18.95" customHeight="1">
      <c r="A218" s="653"/>
      <c r="B218" s="657" t="s">
        <v>207</v>
      </c>
      <c r="C218" s="655" t="s">
        <v>419</v>
      </c>
      <c r="D218" s="656" t="s">
        <v>420</v>
      </c>
      <c r="E218" s="547" t="s">
        <v>196</v>
      </c>
      <c r="F218" s="591" t="s">
        <v>339</v>
      </c>
      <c r="G218" s="550">
        <f t="shared" ref="G218" si="27">J218</f>
        <v>245</v>
      </c>
      <c r="H218" s="553">
        <v>250</v>
      </c>
      <c r="I218" s="616">
        <v>250</v>
      </c>
      <c r="J218" s="553">
        <v>245</v>
      </c>
      <c r="K218" s="560">
        <f t="shared" si="24"/>
        <v>98</v>
      </c>
    </row>
    <row r="219" spans="1:46" ht="18" customHeight="1">
      <c r="A219" s="653"/>
      <c r="B219" s="657" t="s">
        <v>207</v>
      </c>
      <c r="C219" s="655" t="s">
        <v>421</v>
      </c>
      <c r="D219" s="656" t="s">
        <v>422</v>
      </c>
      <c r="E219" s="547" t="s">
        <v>190</v>
      </c>
      <c r="F219" s="578">
        <v>2022</v>
      </c>
      <c r="G219" s="553">
        <v>18430</v>
      </c>
      <c r="H219" s="553">
        <v>0</v>
      </c>
      <c r="I219" s="616">
        <v>29226.7</v>
      </c>
      <c r="J219" s="553">
        <v>15053</v>
      </c>
      <c r="K219" s="560">
        <f t="shared" si="24"/>
        <v>51.50427520041606</v>
      </c>
    </row>
    <row r="220" spans="1:46" ht="18" customHeight="1">
      <c r="A220" s="653"/>
      <c r="B220" s="657" t="s">
        <v>207</v>
      </c>
      <c r="C220" s="655" t="s">
        <v>423</v>
      </c>
      <c r="D220" s="656" t="s">
        <v>418</v>
      </c>
      <c r="E220" s="547" t="s">
        <v>190</v>
      </c>
      <c r="F220" s="617">
        <v>2022</v>
      </c>
      <c r="G220" s="550">
        <v>10063</v>
      </c>
      <c r="H220" s="550">
        <v>0</v>
      </c>
      <c r="I220" s="602">
        <v>11405.6</v>
      </c>
      <c r="J220" s="553">
        <v>8979</v>
      </c>
      <c r="K220" s="560">
        <f t="shared" si="24"/>
        <v>78.724486217296757</v>
      </c>
    </row>
    <row r="221" spans="1:46" ht="18" customHeight="1">
      <c r="A221" s="653"/>
      <c r="B221" s="658" t="s">
        <v>207</v>
      </c>
      <c r="C221" s="659" t="s">
        <v>424</v>
      </c>
      <c r="D221" s="660" t="s">
        <v>425</v>
      </c>
      <c r="E221" s="547" t="s">
        <v>190</v>
      </c>
      <c r="F221" s="578">
        <v>2024</v>
      </c>
      <c r="G221" s="553">
        <v>6897</v>
      </c>
      <c r="H221" s="553">
        <v>0</v>
      </c>
      <c r="I221" s="616">
        <v>103.2</v>
      </c>
      <c r="J221" s="553">
        <v>0</v>
      </c>
      <c r="K221" s="552">
        <f t="shared" si="24"/>
        <v>0</v>
      </c>
    </row>
    <row r="222" spans="1:46" ht="18.75" customHeight="1">
      <c r="A222" s="653"/>
      <c r="B222" s="657" t="s">
        <v>207</v>
      </c>
      <c r="C222" s="655" t="s">
        <v>426</v>
      </c>
      <c r="D222" s="656" t="s">
        <v>427</v>
      </c>
      <c r="E222" s="547" t="s">
        <v>196</v>
      </c>
      <c r="F222" s="591" t="s">
        <v>339</v>
      </c>
      <c r="G222" s="550">
        <f t="shared" ref="G222" si="28">J222</f>
        <v>21</v>
      </c>
      <c r="H222" s="553">
        <v>20000</v>
      </c>
      <c r="I222" s="616">
        <v>14000</v>
      </c>
      <c r="J222" s="553">
        <v>21</v>
      </c>
      <c r="K222" s="560">
        <f t="shared" si="24"/>
        <v>0.15</v>
      </c>
    </row>
    <row r="223" spans="1:46" ht="18.75" customHeight="1">
      <c r="A223" s="653"/>
      <c r="B223" s="658" t="s">
        <v>207</v>
      </c>
      <c r="C223" s="655" t="s">
        <v>220</v>
      </c>
      <c r="D223" s="656" t="s">
        <v>428</v>
      </c>
      <c r="E223" s="547" t="s">
        <v>196</v>
      </c>
      <c r="F223" s="578">
        <v>2024</v>
      </c>
      <c r="G223" s="553">
        <v>652</v>
      </c>
      <c r="H223" s="553">
        <v>9000</v>
      </c>
      <c r="I223" s="616">
        <v>9000</v>
      </c>
      <c r="J223" s="553">
        <v>180</v>
      </c>
      <c r="K223" s="560">
        <f t="shared" si="24"/>
        <v>2</v>
      </c>
    </row>
    <row r="224" spans="1:46" ht="18.75" customHeight="1">
      <c r="A224" s="653"/>
      <c r="B224" s="657" t="s">
        <v>207</v>
      </c>
      <c r="C224" s="655" t="s">
        <v>219</v>
      </c>
      <c r="D224" s="656" t="s">
        <v>429</v>
      </c>
      <c r="E224" s="547" t="s">
        <v>196</v>
      </c>
      <c r="F224" s="622">
        <v>2025</v>
      </c>
      <c r="G224" s="553">
        <v>10309</v>
      </c>
      <c r="H224" s="553">
        <v>0</v>
      </c>
      <c r="I224" s="616">
        <v>747.6</v>
      </c>
      <c r="J224" s="553">
        <v>57</v>
      </c>
      <c r="K224" s="560">
        <f t="shared" si="24"/>
        <v>7.624398073836276</v>
      </c>
    </row>
    <row r="225" spans="1:53" ht="21" customHeight="1">
      <c r="A225" s="653"/>
      <c r="B225" s="657" t="s">
        <v>207</v>
      </c>
      <c r="C225" s="655" t="s">
        <v>430</v>
      </c>
      <c r="D225" s="656" t="s">
        <v>431</v>
      </c>
      <c r="E225" s="547" t="s">
        <v>196</v>
      </c>
      <c r="F225" s="591" t="s">
        <v>339</v>
      </c>
      <c r="G225" s="550">
        <f t="shared" ref="G225" si="29">J225</f>
        <v>344</v>
      </c>
      <c r="H225" s="553">
        <v>3000</v>
      </c>
      <c r="I225" s="616">
        <v>3000</v>
      </c>
      <c r="J225" s="553">
        <v>344</v>
      </c>
      <c r="K225" s="560">
        <f t="shared" si="24"/>
        <v>11.466666666666667</v>
      </c>
    </row>
    <row r="226" spans="1:53" ht="20.25" customHeight="1" thickBot="1">
      <c r="A226" s="661"/>
      <c r="B226" s="662" t="s">
        <v>207</v>
      </c>
      <c r="C226" s="663" t="s">
        <v>218</v>
      </c>
      <c r="D226" s="664" t="s">
        <v>432</v>
      </c>
      <c r="E226" s="571" t="s">
        <v>196</v>
      </c>
      <c r="F226" s="632">
        <v>2024</v>
      </c>
      <c r="G226" s="572">
        <v>554</v>
      </c>
      <c r="H226" s="572">
        <v>9000</v>
      </c>
      <c r="I226" s="606">
        <v>9000</v>
      </c>
      <c r="J226" s="665">
        <v>0</v>
      </c>
      <c r="K226" s="607">
        <f t="shared" si="24"/>
        <v>0</v>
      </c>
    </row>
    <row r="228" spans="1:53" s="330" customFormat="1" ht="20.25" customHeight="1" thickBot="1">
      <c r="A228" s="329"/>
      <c r="B228" s="369"/>
      <c r="C228" s="368"/>
      <c r="D228" s="666"/>
      <c r="E228" s="366"/>
      <c r="F228" s="365"/>
      <c r="G228" s="332"/>
      <c r="H228" s="667"/>
      <c r="I228" s="668"/>
      <c r="J228" s="332"/>
      <c r="K228" s="543" t="s">
        <v>212</v>
      </c>
      <c r="L228" s="329"/>
      <c r="M228" s="329"/>
      <c r="N228" s="329"/>
      <c r="O228" s="329"/>
      <c r="P228" s="329"/>
      <c r="Q228" s="329"/>
      <c r="R228" s="329"/>
      <c r="S228" s="329"/>
      <c r="T228" s="329"/>
      <c r="U228" s="329"/>
      <c r="V228" s="329"/>
      <c r="W228" s="329"/>
      <c r="X228" s="329"/>
      <c r="Y228" s="329"/>
      <c r="Z228" s="329"/>
      <c r="AA228" s="329"/>
      <c r="AB228" s="329"/>
      <c r="AC228" s="329"/>
      <c r="AD228" s="329"/>
      <c r="AE228" s="329"/>
      <c r="AF228" s="329"/>
      <c r="AG228" s="329"/>
      <c r="AH228" s="329"/>
      <c r="AI228" s="329"/>
      <c r="AJ228" s="329"/>
      <c r="AK228" s="329"/>
      <c r="AL228" s="329"/>
      <c r="AM228" s="329"/>
      <c r="AN228" s="329"/>
      <c r="AO228" s="329"/>
      <c r="AP228" s="329"/>
      <c r="AQ228" s="329"/>
      <c r="AR228" s="329"/>
      <c r="AS228" s="329"/>
      <c r="AT228" s="329"/>
      <c r="AU228" s="329"/>
      <c r="AV228" s="329"/>
      <c r="AW228" s="329"/>
      <c r="AX228" s="329"/>
      <c r="AY228" s="329"/>
      <c r="AZ228" s="329"/>
      <c r="BA228" s="329"/>
    </row>
    <row r="229" spans="1:53" ht="20.25" customHeight="1" thickBot="1">
      <c r="B229" s="881" t="s">
        <v>211</v>
      </c>
      <c r="C229" s="882"/>
      <c r="D229" s="882"/>
      <c r="E229" s="345"/>
      <c r="F229" s="345"/>
      <c r="G229" s="343"/>
      <c r="H229" s="343">
        <f>SUM(H230:H242)</f>
        <v>4400</v>
      </c>
      <c r="I229" s="343">
        <f>SUM(I230:I242)</f>
        <v>54750</v>
      </c>
      <c r="J229" s="343">
        <f>SUM(J230:J242)</f>
        <v>11321</v>
      </c>
      <c r="K229" s="342">
        <f>J229/I229*100</f>
        <v>20.677625570776257</v>
      </c>
    </row>
    <row r="230" spans="1:53" ht="18.75" customHeight="1">
      <c r="B230" s="654" t="s">
        <v>207</v>
      </c>
      <c r="C230" s="655" t="s">
        <v>217</v>
      </c>
      <c r="D230" s="656" t="s">
        <v>216</v>
      </c>
      <c r="E230" s="547" t="s">
        <v>196</v>
      </c>
      <c r="F230" s="622">
        <v>2025</v>
      </c>
      <c r="G230" s="550">
        <v>399</v>
      </c>
      <c r="H230" s="553">
        <v>0</v>
      </c>
      <c r="I230" s="616">
        <v>50</v>
      </c>
      <c r="J230" s="553">
        <v>6</v>
      </c>
      <c r="K230" s="560">
        <f t="shared" si="24"/>
        <v>12</v>
      </c>
    </row>
    <row r="231" spans="1:53" ht="18.75" customHeight="1">
      <c r="B231" s="657" t="s">
        <v>207</v>
      </c>
      <c r="C231" s="655" t="s">
        <v>433</v>
      </c>
      <c r="D231" s="656" t="s">
        <v>434</v>
      </c>
      <c r="E231" s="547" t="s">
        <v>196</v>
      </c>
      <c r="F231" s="591" t="s">
        <v>339</v>
      </c>
      <c r="G231" s="550">
        <f t="shared" ref="G231" si="30">J231</f>
        <v>0</v>
      </c>
      <c r="H231" s="553">
        <v>2000</v>
      </c>
      <c r="I231" s="616">
        <v>1200</v>
      </c>
      <c r="J231" s="553">
        <v>0</v>
      </c>
      <c r="K231" s="560">
        <f t="shared" si="24"/>
        <v>0</v>
      </c>
    </row>
    <row r="232" spans="1:53" ht="18.75" customHeight="1">
      <c r="B232" s="654" t="s">
        <v>207</v>
      </c>
      <c r="C232" s="655" t="s">
        <v>215</v>
      </c>
      <c r="D232" s="656" t="s">
        <v>435</v>
      </c>
      <c r="E232" s="547" t="s">
        <v>196</v>
      </c>
      <c r="F232" s="617">
        <v>2024</v>
      </c>
      <c r="G232" s="550">
        <v>1165</v>
      </c>
      <c r="H232" s="553">
        <v>1000</v>
      </c>
      <c r="I232" s="616">
        <v>7000</v>
      </c>
      <c r="J232" s="553">
        <v>0</v>
      </c>
      <c r="K232" s="560">
        <f t="shared" si="24"/>
        <v>0</v>
      </c>
    </row>
    <row r="233" spans="1:53" ht="15.75" customHeight="1">
      <c r="B233" s="657" t="s">
        <v>207</v>
      </c>
      <c r="C233" s="655" t="s">
        <v>436</v>
      </c>
      <c r="D233" s="656" t="s">
        <v>437</v>
      </c>
      <c r="E233" s="547" t="s">
        <v>196</v>
      </c>
      <c r="F233" s="622">
        <v>2025</v>
      </c>
      <c r="G233" s="550">
        <v>17484</v>
      </c>
      <c r="H233" s="553">
        <v>0</v>
      </c>
      <c r="I233" s="616">
        <v>17218</v>
      </c>
      <c r="J233" s="553">
        <v>7702</v>
      </c>
      <c r="K233" s="560">
        <f t="shared" si="24"/>
        <v>44.732256940411197</v>
      </c>
    </row>
    <row r="234" spans="1:53" ht="16.5" customHeight="1">
      <c r="B234" s="669" t="s">
        <v>207</v>
      </c>
      <c r="C234" s="655" t="s">
        <v>214</v>
      </c>
      <c r="D234" s="656" t="s">
        <v>213</v>
      </c>
      <c r="E234" s="547" t="s">
        <v>196</v>
      </c>
      <c r="F234" s="622">
        <v>2025</v>
      </c>
      <c r="G234" s="550">
        <v>157</v>
      </c>
      <c r="H234" s="553">
        <v>0</v>
      </c>
      <c r="I234" s="616">
        <v>9843</v>
      </c>
      <c r="J234" s="553">
        <v>0</v>
      </c>
      <c r="K234" s="560">
        <f t="shared" si="24"/>
        <v>0</v>
      </c>
    </row>
    <row r="235" spans="1:53" ht="18.75" customHeight="1">
      <c r="B235" s="657" t="s">
        <v>207</v>
      </c>
      <c r="C235" s="655" t="s">
        <v>210</v>
      </c>
      <c r="D235" s="656" t="s">
        <v>209</v>
      </c>
      <c r="E235" s="547" t="s">
        <v>196</v>
      </c>
      <c r="F235" s="622">
        <v>2025</v>
      </c>
      <c r="G235" s="550">
        <v>0</v>
      </c>
      <c r="H235" s="553">
        <v>0</v>
      </c>
      <c r="I235" s="616">
        <v>4000</v>
      </c>
      <c r="J235" s="553">
        <v>0</v>
      </c>
      <c r="K235" s="560">
        <f t="shared" si="24"/>
        <v>0</v>
      </c>
    </row>
    <row r="236" spans="1:53" ht="18.75" customHeight="1">
      <c r="B236" s="654" t="s">
        <v>207</v>
      </c>
      <c r="C236" s="655" t="s">
        <v>438</v>
      </c>
      <c r="D236" s="656" t="s">
        <v>439</v>
      </c>
      <c r="E236" s="547" t="s">
        <v>196</v>
      </c>
      <c r="F236" s="591" t="s">
        <v>339</v>
      </c>
      <c r="G236" s="550">
        <f t="shared" ref="G236" si="31">J236</f>
        <v>0</v>
      </c>
      <c r="H236" s="553">
        <v>0</v>
      </c>
      <c r="I236" s="616">
        <v>6000</v>
      </c>
      <c r="J236" s="553">
        <v>0</v>
      </c>
      <c r="K236" s="560">
        <f t="shared" si="24"/>
        <v>0</v>
      </c>
    </row>
    <row r="237" spans="1:53" ht="18.75" customHeight="1">
      <c r="B237" s="657" t="s">
        <v>207</v>
      </c>
      <c r="C237" s="655" t="s">
        <v>440</v>
      </c>
      <c r="D237" s="656" t="s">
        <v>441</v>
      </c>
      <c r="E237" s="547" t="s">
        <v>196</v>
      </c>
      <c r="F237" s="622">
        <v>2025</v>
      </c>
      <c r="G237" s="550">
        <v>1185</v>
      </c>
      <c r="H237" s="553">
        <v>1400</v>
      </c>
      <c r="I237" s="616">
        <v>515</v>
      </c>
      <c r="J237" s="553">
        <v>0</v>
      </c>
      <c r="K237" s="560">
        <f t="shared" si="24"/>
        <v>0</v>
      </c>
    </row>
    <row r="238" spans="1:53" ht="18.75" customHeight="1">
      <c r="B238" s="658" t="s">
        <v>207</v>
      </c>
      <c r="C238" s="659" t="s">
        <v>442</v>
      </c>
      <c r="D238" s="660" t="s">
        <v>443</v>
      </c>
      <c r="E238" s="547" t="s">
        <v>190</v>
      </c>
      <c r="F238" s="591" t="s">
        <v>339</v>
      </c>
      <c r="G238" s="550">
        <f t="shared" ref="G238" si="32">J238</f>
        <v>287</v>
      </c>
      <c r="H238" s="553">
        <v>0</v>
      </c>
      <c r="I238" s="616">
        <v>315</v>
      </c>
      <c r="J238" s="553">
        <v>287</v>
      </c>
      <c r="K238" s="552">
        <f t="shared" si="24"/>
        <v>91.111111111111114</v>
      </c>
    </row>
    <row r="239" spans="1:53" ht="18.75" customHeight="1">
      <c r="B239" s="657" t="s">
        <v>207</v>
      </c>
      <c r="C239" s="655" t="s">
        <v>444</v>
      </c>
      <c r="D239" s="656" t="s">
        <v>445</v>
      </c>
      <c r="E239" s="547" t="s">
        <v>190</v>
      </c>
      <c r="F239" s="617">
        <v>2016</v>
      </c>
      <c r="G239" s="553">
        <v>1312</v>
      </c>
      <c r="H239" s="553">
        <v>0</v>
      </c>
      <c r="I239" s="616">
        <v>258.3</v>
      </c>
      <c r="J239" s="553">
        <v>114</v>
      </c>
      <c r="K239" s="560">
        <f t="shared" si="24"/>
        <v>44.134727061556326</v>
      </c>
    </row>
    <row r="240" spans="1:53" ht="18.75" customHeight="1">
      <c r="B240" s="657" t="s">
        <v>207</v>
      </c>
      <c r="C240" s="655" t="s">
        <v>446</v>
      </c>
      <c r="D240" s="656" t="s">
        <v>447</v>
      </c>
      <c r="E240" s="547" t="s">
        <v>190</v>
      </c>
      <c r="F240" s="622">
        <v>2025</v>
      </c>
      <c r="G240" s="553">
        <v>0</v>
      </c>
      <c r="H240" s="553">
        <v>0</v>
      </c>
      <c r="I240" s="616">
        <v>140</v>
      </c>
      <c r="J240" s="553">
        <v>0</v>
      </c>
      <c r="K240" s="560">
        <f t="shared" si="24"/>
        <v>0</v>
      </c>
    </row>
    <row r="241" spans="2:11" ht="18.95" customHeight="1">
      <c r="B241" s="658" t="s">
        <v>207</v>
      </c>
      <c r="C241" s="655" t="s">
        <v>448</v>
      </c>
      <c r="D241" s="656" t="s">
        <v>449</v>
      </c>
      <c r="E241" s="547" t="s">
        <v>190</v>
      </c>
      <c r="F241" s="622">
        <v>2025</v>
      </c>
      <c r="G241" s="553">
        <v>17357</v>
      </c>
      <c r="H241" s="553">
        <v>0</v>
      </c>
      <c r="I241" s="616">
        <v>7660.7</v>
      </c>
      <c r="J241" s="553">
        <v>3212</v>
      </c>
      <c r="K241" s="560">
        <f t="shared" si="24"/>
        <v>41.92828331614605</v>
      </c>
    </row>
    <row r="242" spans="2:11" ht="18.95" customHeight="1" thickBot="1">
      <c r="B242" s="654" t="s">
        <v>207</v>
      </c>
      <c r="C242" s="655" t="s">
        <v>450</v>
      </c>
      <c r="D242" s="656" t="s">
        <v>451</v>
      </c>
      <c r="E242" s="547" t="s">
        <v>196</v>
      </c>
      <c r="F242" s="591" t="s">
        <v>339</v>
      </c>
      <c r="G242" s="553">
        <v>0</v>
      </c>
      <c r="H242" s="553">
        <v>0</v>
      </c>
      <c r="I242" s="616">
        <v>550</v>
      </c>
      <c r="J242" s="553">
        <v>0</v>
      </c>
      <c r="K242" s="560">
        <f t="shared" si="24"/>
        <v>0</v>
      </c>
    </row>
    <row r="243" spans="2:11" ht="39.75" customHeight="1" thickBot="1">
      <c r="B243" s="862" t="s">
        <v>206</v>
      </c>
      <c r="C243" s="863"/>
      <c r="D243" s="863"/>
      <c r="E243" s="350"/>
      <c r="F243" s="350"/>
      <c r="G243" s="361"/>
      <c r="H243" s="359">
        <f>H244+H246+H248</f>
        <v>23969</v>
      </c>
      <c r="I243" s="360">
        <f>I244+I246+I248</f>
        <v>25093.8</v>
      </c>
      <c r="J243" s="359">
        <f>J244+J246+J248</f>
        <v>702</v>
      </c>
      <c r="K243" s="346">
        <f>J243/I243*100</f>
        <v>2.797503765870454</v>
      </c>
    </row>
    <row r="244" spans="2:11" ht="20.100000000000001" customHeight="1" thickBot="1">
      <c r="B244" s="870" t="s">
        <v>205</v>
      </c>
      <c r="C244" s="871"/>
      <c r="D244" s="871"/>
      <c r="E244" s="345"/>
      <c r="F244" s="345"/>
      <c r="G244" s="343"/>
      <c r="H244" s="343">
        <f>SUM(H245:H245)</f>
        <v>0</v>
      </c>
      <c r="I244" s="353">
        <f>SUM(I245:I245)</f>
        <v>0</v>
      </c>
      <c r="J244" s="343">
        <f>SUM(J245:J245)</f>
        <v>0</v>
      </c>
      <c r="K244" s="342" t="s">
        <v>122</v>
      </c>
    </row>
    <row r="245" spans="2:11" ht="18.95" customHeight="1" thickBot="1">
      <c r="B245" s="341"/>
      <c r="C245" s="358"/>
      <c r="D245" s="338"/>
      <c r="E245" s="351"/>
      <c r="F245" s="357"/>
      <c r="G245" s="340"/>
      <c r="H245" s="336"/>
      <c r="I245" s="356"/>
      <c r="J245" s="355"/>
      <c r="K245" s="335"/>
    </row>
    <row r="246" spans="2:11" ht="18.95" customHeight="1" thickBot="1">
      <c r="B246" s="874" t="s">
        <v>204</v>
      </c>
      <c r="C246" s="875"/>
      <c r="D246" s="875"/>
      <c r="E246" s="345"/>
      <c r="F246" s="345"/>
      <c r="G246" s="343"/>
      <c r="H246" s="352">
        <f>SUM(H247:H247)</f>
        <v>400</v>
      </c>
      <c r="I246" s="353">
        <f>SUM(I247:I247)</f>
        <v>400</v>
      </c>
      <c r="J246" s="353">
        <f>SUM(J247:J247)</f>
        <v>0</v>
      </c>
      <c r="K246" s="342">
        <f>J246/I246*100</f>
        <v>0</v>
      </c>
    </row>
    <row r="247" spans="2:11" ht="18.95" customHeight="1" thickBot="1">
      <c r="B247" s="670" t="s">
        <v>203</v>
      </c>
      <c r="C247" s="671">
        <v>90125</v>
      </c>
      <c r="D247" s="672" t="s">
        <v>202</v>
      </c>
      <c r="E247" s="598" t="s">
        <v>196</v>
      </c>
      <c r="F247" s="673">
        <v>2025</v>
      </c>
      <c r="G247" s="674">
        <v>0</v>
      </c>
      <c r="H247" s="674">
        <v>400</v>
      </c>
      <c r="I247" s="675">
        <v>400</v>
      </c>
      <c r="J247" s="550">
        <v>0</v>
      </c>
      <c r="K247" s="560">
        <f t="shared" ref="K247" si="33">J247/I247*100</f>
        <v>0</v>
      </c>
    </row>
    <row r="248" spans="2:11" ht="18.95" customHeight="1" thickBot="1">
      <c r="B248" s="870" t="s">
        <v>201</v>
      </c>
      <c r="C248" s="871"/>
      <c r="D248" s="871"/>
      <c r="E248" s="345"/>
      <c r="F248" s="345"/>
      <c r="G248" s="343"/>
      <c r="H248" s="352">
        <f>SUM(H249:H260)</f>
        <v>23569</v>
      </c>
      <c r="I248" s="353">
        <f>SUM(I249:I260)</f>
        <v>24693.8</v>
      </c>
      <c r="J248" s="352">
        <f>SUM(J249:J260)</f>
        <v>702</v>
      </c>
      <c r="K248" s="342">
        <f>J248/I248*100</f>
        <v>2.8428188452162084</v>
      </c>
    </row>
    <row r="249" spans="2:11" ht="28.5" customHeight="1">
      <c r="B249" s="676" t="s">
        <v>195</v>
      </c>
      <c r="C249" s="651" t="s">
        <v>452</v>
      </c>
      <c r="D249" s="677" t="s">
        <v>194</v>
      </c>
      <c r="E249" s="547" t="s">
        <v>406</v>
      </c>
      <c r="F249" s="578">
        <v>2024</v>
      </c>
      <c r="G249" s="549">
        <v>0</v>
      </c>
      <c r="H249" s="549">
        <v>1000</v>
      </c>
      <c r="I249" s="599">
        <v>1000</v>
      </c>
      <c r="J249" s="549">
        <v>0</v>
      </c>
      <c r="K249" s="558">
        <f>J249/I249*100</f>
        <v>0</v>
      </c>
    </row>
    <row r="250" spans="2:11" ht="33" customHeight="1">
      <c r="B250" s="678" t="s">
        <v>195</v>
      </c>
      <c r="C250" s="679" t="s">
        <v>453</v>
      </c>
      <c r="D250" s="680" t="s">
        <v>454</v>
      </c>
      <c r="E250" s="547" t="s">
        <v>406</v>
      </c>
      <c r="F250" s="578">
        <v>2024</v>
      </c>
      <c r="G250" s="553">
        <v>12065</v>
      </c>
      <c r="H250" s="553">
        <v>5000</v>
      </c>
      <c r="I250" s="616">
        <v>5774.8</v>
      </c>
      <c r="J250" s="550">
        <v>545</v>
      </c>
      <c r="K250" s="560">
        <f t="shared" ref="K250:K263" si="34">J250/I250*100</f>
        <v>9.4375562790053333</v>
      </c>
    </row>
    <row r="251" spans="2:11" ht="18.95" customHeight="1">
      <c r="B251" s="678" t="s">
        <v>195</v>
      </c>
      <c r="C251" s="681" t="s">
        <v>455</v>
      </c>
      <c r="D251" s="680" t="s">
        <v>456</v>
      </c>
      <c r="E251" s="547" t="s">
        <v>196</v>
      </c>
      <c r="F251" s="682">
        <v>2016</v>
      </c>
      <c r="G251" s="553">
        <v>0</v>
      </c>
      <c r="H251" s="553">
        <v>1500</v>
      </c>
      <c r="I251" s="616">
        <v>1500</v>
      </c>
      <c r="J251" s="550">
        <v>0</v>
      </c>
      <c r="K251" s="552">
        <f t="shared" si="34"/>
        <v>0</v>
      </c>
    </row>
    <row r="252" spans="2:11" ht="18.95" customHeight="1">
      <c r="B252" s="678" t="s">
        <v>195</v>
      </c>
      <c r="C252" s="681" t="s">
        <v>200</v>
      </c>
      <c r="D252" s="680" t="s">
        <v>199</v>
      </c>
      <c r="E252" s="547" t="s">
        <v>196</v>
      </c>
      <c r="F252" s="578">
        <v>2024</v>
      </c>
      <c r="G252" s="553">
        <v>0</v>
      </c>
      <c r="H252" s="553">
        <v>2400</v>
      </c>
      <c r="I252" s="616">
        <v>2400</v>
      </c>
      <c r="J252" s="550">
        <v>0</v>
      </c>
      <c r="K252" s="560">
        <f t="shared" si="34"/>
        <v>0</v>
      </c>
    </row>
    <row r="253" spans="2:11" ht="18.95" customHeight="1">
      <c r="B253" s="678" t="s">
        <v>195</v>
      </c>
      <c r="C253" s="681" t="s">
        <v>198</v>
      </c>
      <c r="D253" s="680" t="s">
        <v>197</v>
      </c>
      <c r="E253" s="547" t="s">
        <v>196</v>
      </c>
      <c r="F253" s="578">
        <v>2024</v>
      </c>
      <c r="G253" s="553">
        <v>0</v>
      </c>
      <c r="H253" s="553">
        <v>2400</v>
      </c>
      <c r="I253" s="616">
        <v>2400</v>
      </c>
      <c r="J253" s="550">
        <v>0</v>
      </c>
      <c r="K253" s="560">
        <f t="shared" si="34"/>
        <v>0</v>
      </c>
    </row>
    <row r="254" spans="2:11" ht="18.95" customHeight="1">
      <c r="B254" s="678" t="s">
        <v>195</v>
      </c>
      <c r="C254" s="681" t="s">
        <v>457</v>
      </c>
      <c r="D254" s="680" t="s">
        <v>458</v>
      </c>
      <c r="E254" s="547" t="s">
        <v>196</v>
      </c>
      <c r="F254" s="622">
        <v>2025</v>
      </c>
      <c r="G254" s="553">
        <v>157</v>
      </c>
      <c r="H254" s="553">
        <v>158</v>
      </c>
      <c r="I254" s="616">
        <v>158</v>
      </c>
      <c r="J254" s="550">
        <v>157</v>
      </c>
      <c r="K254" s="560">
        <f t="shared" si="34"/>
        <v>99.367088607594937</v>
      </c>
    </row>
    <row r="255" spans="2:11" ht="18.95" customHeight="1">
      <c r="B255" s="678" t="s">
        <v>195</v>
      </c>
      <c r="C255" s="681" t="s">
        <v>459</v>
      </c>
      <c r="D255" s="680" t="s">
        <v>460</v>
      </c>
      <c r="E255" s="547" t="s">
        <v>196</v>
      </c>
      <c r="F255" s="591" t="s">
        <v>339</v>
      </c>
      <c r="G255" s="550">
        <f t="shared" ref="G255:G256" si="35">J255</f>
        <v>0</v>
      </c>
      <c r="H255" s="553">
        <v>2500</v>
      </c>
      <c r="I255" s="616">
        <v>2500</v>
      </c>
      <c r="J255" s="550">
        <v>0</v>
      </c>
      <c r="K255" s="560">
        <f t="shared" si="34"/>
        <v>0</v>
      </c>
    </row>
    <row r="256" spans="2:11" ht="18.95" customHeight="1">
      <c r="B256" s="678" t="s">
        <v>195</v>
      </c>
      <c r="C256" s="681" t="s">
        <v>461</v>
      </c>
      <c r="D256" s="680" t="s">
        <v>462</v>
      </c>
      <c r="E256" s="547" t="s">
        <v>196</v>
      </c>
      <c r="F256" s="591" t="s">
        <v>339</v>
      </c>
      <c r="G256" s="550">
        <f t="shared" si="35"/>
        <v>0</v>
      </c>
      <c r="H256" s="553">
        <v>2700</v>
      </c>
      <c r="I256" s="616">
        <v>2700</v>
      </c>
      <c r="J256" s="550">
        <v>0</v>
      </c>
      <c r="K256" s="560">
        <f t="shared" si="34"/>
        <v>0</v>
      </c>
    </row>
    <row r="257" spans="2:11" ht="27.75" customHeight="1">
      <c r="B257" s="683" t="s">
        <v>195</v>
      </c>
      <c r="C257" s="679" t="s">
        <v>463</v>
      </c>
      <c r="D257" s="680" t="s">
        <v>464</v>
      </c>
      <c r="E257" s="547" t="s">
        <v>406</v>
      </c>
      <c r="F257" s="622">
        <v>2025</v>
      </c>
      <c r="G257" s="553">
        <v>0</v>
      </c>
      <c r="H257" s="553">
        <v>350</v>
      </c>
      <c r="I257" s="616">
        <v>700</v>
      </c>
      <c r="J257" s="550">
        <v>0</v>
      </c>
      <c r="K257" s="552">
        <f t="shared" si="34"/>
        <v>0</v>
      </c>
    </row>
    <row r="258" spans="2:11" ht="18.95" customHeight="1">
      <c r="B258" s="683" t="s">
        <v>195</v>
      </c>
      <c r="C258" s="681" t="s">
        <v>465</v>
      </c>
      <c r="D258" s="684" t="s">
        <v>466</v>
      </c>
      <c r="E258" s="547" t="s">
        <v>196</v>
      </c>
      <c r="F258" s="591" t="s">
        <v>339</v>
      </c>
      <c r="G258" s="550">
        <f t="shared" ref="G258" si="36">J258</f>
        <v>0</v>
      </c>
      <c r="H258" s="553">
        <v>2500</v>
      </c>
      <c r="I258" s="616">
        <v>2500</v>
      </c>
      <c r="J258" s="550">
        <v>0</v>
      </c>
      <c r="K258" s="560">
        <f t="shared" si="34"/>
        <v>0</v>
      </c>
    </row>
    <row r="259" spans="2:11" ht="18.95" customHeight="1">
      <c r="B259" s="678" t="s">
        <v>195</v>
      </c>
      <c r="C259" s="681" t="s">
        <v>467</v>
      </c>
      <c r="D259" s="684" t="s">
        <v>468</v>
      </c>
      <c r="E259" s="547" t="s">
        <v>196</v>
      </c>
      <c r="F259" s="622">
        <v>2025</v>
      </c>
      <c r="G259" s="550">
        <v>0</v>
      </c>
      <c r="H259" s="550">
        <v>2061</v>
      </c>
      <c r="I259" s="616">
        <v>2061</v>
      </c>
      <c r="J259" s="550">
        <v>0</v>
      </c>
      <c r="K259" s="560">
        <f t="shared" si="34"/>
        <v>0</v>
      </c>
    </row>
    <row r="260" spans="2:11" ht="18.95" customHeight="1" thickBot="1">
      <c r="B260" s="685" t="s">
        <v>195</v>
      </c>
      <c r="C260" s="686" t="s">
        <v>469</v>
      </c>
      <c r="D260" s="687" t="s">
        <v>470</v>
      </c>
      <c r="E260" s="547" t="s">
        <v>196</v>
      </c>
      <c r="F260" s="578">
        <v>2024</v>
      </c>
      <c r="G260" s="572">
        <v>266</v>
      </c>
      <c r="H260" s="572">
        <v>1000</v>
      </c>
      <c r="I260" s="688">
        <v>1000</v>
      </c>
      <c r="J260" s="572">
        <v>0</v>
      </c>
      <c r="K260" s="607">
        <f t="shared" si="34"/>
        <v>0</v>
      </c>
    </row>
    <row r="261" spans="2:11" ht="39.75" customHeight="1" thickBot="1">
      <c r="B261" s="862" t="s">
        <v>193</v>
      </c>
      <c r="C261" s="863"/>
      <c r="D261" s="863"/>
      <c r="E261" s="350"/>
      <c r="F261" s="350"/>
      <c r="G261" s="349"/>
      <c r="H261" s="347">
        <f>H262</f>
        <v>0</v>
      </c>
      <c r="I261" s="348">
        <f>I262</f>
        <v>2971.7</v>
      </c>
      <c r="J261" s="347">
        <f>J262</f>
        <v>2972</v>
      </c>
      <c r="K261" s="346">
        <f t="shared" si="34"/>
        <v>100.01009523168558</v>
      </c>
    </row>
    <row r="262" spans="2:11" ht="20.100000000000001" customHeight="1" thickBot="1">
      <c r="B262" s="870" t="s">
        <v>192</v>
      </c>
      <c r="C262" s="871"/>
      <c r="D262" s="871"/>
      <c r="E262" s="345"/>
      <c r="F262" s="345"/>
      <c r="G262" s="343"/>
      <c r="H262" s="343">
        <f>SUM(H263:H263)</f>
        <v>0</v>
      </c>
      <c r="I262" s="344">
        <f>SUM(I263:I263)</f>
        <v>2971.7</v>
      </c>
      <c r="J262" s="343">
        <f>SUM(J263:J263)</f>
        <v>2972</v>
      </c>
      <c r="K262" s="342">
        <f t="shared" si="34"/>
        <v>100.01009523168558</v>
      </c>
    </row>
    <row r="263" spans="2:11" ht="18.75" customHeight="1" thickBot="1">
      <c r="B263" s="689" t="s">
        <v>191</v>
      </c>
      <c r="C263" s="690" t="s">
        <v>262</v>
      </c>
      <c r="D263" s="691" t="s">
        <v>261</v>
      </c>
      <c r="E263" s="692" t="s">
        <v>190</v>
      </c>
      <c r="F263" s="693">
        <v>2016</v>
      </c>
      <c r="G263" s="694" t="s">
        <v>122</v>
      </c>
      <c r="H263" s="694">
        <v>0</v>
      </c>
      <c r="I263" s="688">
        <v>2971.7</v>
      </c>
      <c r="J263" s="694">
        <v>2972</v>
      </c>
      <c r="K263" s="695">
        <f t="shared" si="34"/>
        <v>100.01009523168558</v>
      </c>
    </row>
  </sheetData>
  <mergeCells count="28">
    <mergeCell ref="B246:D246"/>
    <mergeCell ref="B248:D248"/>
    <mergeCell ref="B261:D261"/>
    <mergeCell ref="B262:D262"/>
    <mergeCell ref="B203:D203"/>
    <mergeCell ref="B209:D209"/>
    <mergeCell ref="B210:D210"/>
    <mergeCell ref="B229:D229"/>
    <mergeCell ref="B243:D243"/>
    <mergeCell ref="B244:D244"/>
    <mergeCell ref="B197:D197"/>
    <mergeCell ref="B21:D21"/>
    <mergeCell ref="B44:D44"/>
    <mergeCell ref="B45:D45"/>
    <mergeCell ref="B56:D56"/>
    <mergeCell ref="B57:D57"/>
    <mergeCell ref="B78:D78"/>
    <mergeCell ref="B88:D88"/>
    <mergeCell ref="B136:D136"/>
    <mergeCell ref="B185:D185"/>
    <mergeCell ref="B193:D193"/>
    <mergeCell ref="B196:D196"/>
    <mergeCell ref="B20:D20"/>
    <mergeCell ref="B3:D3"/>
    <mergeCell ref="B4:D4"/>
    <mergeCell ref="B7:D7"/>
    <mergeCell ref="B8:D8"/>
    <mergeCell ref="B10:D10"/>
  </mergeCells>
  <printOptions horizontalCentered="1"/>
  <pageMargins left="0.23622047244094491" right="0.23622047244094491" top="0.55118110236220474" bottom="0.55118110236220474" header="0.31496062992125984" footer="0.31496062992125984"/>
  <pageSetup paperSize="9" scale="60" fitToHeight="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8</vt:i4>
      </vt:variant>
      <vt:variant>
        <vt:lpstr>Pojmenované oblasti</vt:lpstr>
      </vt:variant>
      <vt:variant>
        <vt:i4>4</vt:i4>
      </vt:variant>
    </vt:vector>
  </HeadingPairs>
  <TitlesOfParts>
    <vt:vector size="12" baseType="lpstr">
      <vt:lpstr>Příloha č. 1 - MŠ, ZŠ</vt:lpstr>
      <vt:lpstr>Příloha č. 2 - SeS</vt:lpstr>
      <vt:lpstr>Příloha č. 3 - GC</vt:lpstr>
      <vt:lpstr>Příloha č. 4 - SOS</vt:lpstr>
      <vt:lpstr>Příloha č. 5 - Osmička pro rod.</vt:lpstr>
      <vt:lpstr>Příloha č. 6  - platy str.1 </vt:lpstr>
      <vt:lpstr>Příloha č. 6 - OOV str. 2</vt:lpstr>
      <vt:lpstr>KV  30.6.2026</vt:lpstr>
      <vt:lpstr>'KV  30.6.2026'!Oblast_tisku</vt:lpstr>
      <vt:lpstr>'Příloha č. 1 - MŠ, ZŠ'!Oblast_tisku</vt:lpstr>
      <vt:lpstr>'Příloha č. 6  - platy str.1 '!Oblast_tisku</vt:lpstr>
      <vt:lpstr>'Příloha č. 6 - OOV str. 2'!Oblast_tisku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Ivana.Simmerova</dc:creator>
  <cp:lastModifiedBy>Řechtáčková Pavla Bc. (P8)</cp:lastModifiedBy>
  <cp:lastPrinted>2026-09-15T06:47:12Z</cp:lastPrinted>
  <dcterms:created xsi:type="dcterms:W3CDTF">2014-08-04T06:13:08Z</dcterms:created>
  <dcterms:modified xsi:type="dcterms:W3CDTF">2026-09-15T06:47:25Z</dcterms:modified>
</cp:coreProperties>
</file>