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C:\Users\p08x3565\Desktop\Downloads\"/>
    </mc:Choice>
  </mc:AlternateContent>
  <bookViews>
    <workbookView xWindow="360" yWindow="315" windowWidth="9720" windowHeight="6030" tabRatio="659" activeTab="8"/>
  </bookViews>
  <sheets>
    <sheet name="Příloha č.1 MŠ+ZŠ" sheetId="155" r:id="rId1"/>
    <sheet name="Příloha č.2 - SeS " sheetId="156" r:id="rId2"/>
    <sheet name="Příloha č. 3 Osmička pro rod" sheetId="157" r:id="rId3"/>
    <sheet name="Příloha č. 4 - Geronto" sheetId="161" r:id="rId4"/>
    <sheet name="Příloha č. 5 - OÚSS " sheetId="162" r:id="rId5"/>
    <sheet name="Příloha č. 6 - Platy " sheetId="159" r:id="rId6"/>
    <sheet name="Příloha č. 6 - OOV " sheetId="160" r:id="rId7"/>
    <sheet name="Příloha č. 7 - KV" sheetId="158" r:id="rId8"/>
    <sheet name="Příloha č. 8 - Osmá správa maj." sheetId="152" r:id="rId9"/>
    <sheet name="Příloha č. 9 -Správa tep. hos." sheetId="153" r:id="rId10"/>
    <sheet name="Příloha č. 10-Centrum Palmovka" sheetId="154" r:id="rId11"/>
    <sheet name="Příloha č. 11 - IPODEC - ČI. M." sheetId="163" r:id="rId12"/>
  </sheets>
  <definedNames>
    <definedName name="_xlnm.Print_Area" localSheetId="2">'Příloha č. 3 Osmička pro rod'!$B$1:$G$63</definedName>
    <definedName name="_xlnm.Print_Area" localSheetId="6">'Příloha č. 6 - OOV '!$A$1:$G$52</definedName>
    <definedName name="_xlnm.Print_Area" localSheetId="7">'Příloha č. 7 - KV'!$B$1:$M$402</definedName>
    <definedName name="_xlnm.Print_Area" localSheetId="1">'Příloha č.2 - SeS '!$A$1:$G$52</definedName>
  </definedNames>
  <calcPr calcId="171027"/>
</workbook>
</file>

<file path=xl/calcChain.xml><?xml version="1.0" encoding="utf-8"?>
<calcChain xmlns="http://schemas.openxmlformats.org/spreadsheetml/2006/main">
  <c r="E61" i="162" l="1"/>
  <c r="D59" i="162"/>
  <c r="G59" i="162" s="1"/>
  <c r="C59" i="162"/>
  <c r="C61" i="162" s="1"/>
  <c r="G58" i="162"/>
  <c r="G57" i="162"/>
  <c r="G56" i="162"/>
  <c r="F56" i="162"/>
  <c r="G55" i="162"/>
  <c r="F55" i="162"/>
  <c r="E54" i="162"/>
  <c r="G54" i="162" s="1"/>
  <c r="D54" i="162"/>
  <c r="G53" i="162"/>
  <c r="F53" i="162"/>
  <c r="G52" i="162"/>
  <c r="F52" i="162"/>
  <c r="G51" i="162"/>
  <c r="F51" i="162"/>
  <c r="G49" i="162"/>
  <c r="C49" i="162"/>
  <c r="F49" i="162" s="1"/>
  <c r="G48" i="162"/>
  <c r="F48" i="162"/>
  <c r="G47" i="162"/>
  <c r="F47" i="162"/>
  <c r="F46" i="162"/>
  <c r="G45" i="162"/>
  <c r="F45" i="162"/>
  <c r="G44" i="162"/>
  <c r="F44" i="162"/>
  <c r="G43" i="162"/>
  <c r="F43" i="162"/>
  <c r="G42" i="162"/>
  <c r="F42" i="162"/>
  <c r="G41" i="162"/>
  <c r="F41" i="162"/>
  <c r="G40" i="162"/>
  <c r="G39" i="162"/>
  <c r="F39" i="162"/>
  <c r="G38" i="162"/>
  <c r="F38" i="162"/>
  <c r="G37" i="162"/>
  <c r="C37" i="162"/>
  <c r="F37" i="162" s="1"/>
  <c r="G35" i="162"/>
  <c r="F35" i="162"/>
  <c r="G34" i="162"/>
  <c r="F34" i="162"/>
  <c r="G33" i="162"/>
  <c r="F33" i="162"/>
  <c r="G32" i="162"/>
  <c r="F32" i="162"/>
  <c r="G31" i="162"/>
  <c r="F31" i="162"/>
  <c r="G30" i="162"/>
  <c r="C30" i="162"/>
  <c r="F30" i="162" s="1"/>
  <c r="G28" i="162"/>
  <c r="F28" i="162"/>
  <c r="G27" i="162"/>
  <c r="F27" i="162"/>
  <c r="G26" i="162"/>
  <c r="C26" i="162"/>
  <c r="F26" i="162" s="1"/>
  <c r="G24" i="162"/>
  <c r="F23" i="162"/>
  <c r="G22" i="162"/>
  <c r="F22" i="162"/>
  <c r="G21" i="162"/>
  <c r="F21" i="162"/>
  <c r="G20" i="162"/>
  <c r="F20" i="162"/>
  <c r="G19" i="162"/>
  <c r="F19" i="162"/>
  <c r="G18" i="162"/>
  <c r="F18" i="162"/>
  <c r="G17" i="162"/>
  <c r="F17" i="162"/>
  <c r="G16" i="162"/>
  <c r="F16" i="162"/>
  <c r="G15" i="162"/>
  <c r="F15" i="162"/>
  <c r="G14" i="162"/>
  <c r="F14" i="162"/>
  <c r="G13" i="162"/>
  <c r="F13" i="162"/>
  <c r="G12" i="162"/>
  <c r="F12" i="162"/>
  <c r="G11" i="162"/>
  <c r="F11" i="162"/>
  <c r="G10" i="162"/>
  <c r="C10" i="162"/>
  <c r="F10" i="162" s="1"/>
  <c r="G8" i="162"/>
  <c r="F59" i="162" l="1"/>
  <c r="D61" i="162"/>
  <c r="G61" i="162" s="1"/>
  <c r="C24" i="162"/>
  <c r="F24" i="162" s="1"/>
  <c r="C8" i="162"/>
  <c r="F61" i="162"/>
  <c r="F8" i="162" l="1"/>
  <c r="C54" i="162"/>
  <c r="F54" i="162" s="1"/>
  <c r="E62" i="161" l="1"/>
  <c r="E60" i="161"/>
  <c r="D60" i="161"/>
  <c r="D65" i="161" s="1"/>
  <c r="C60" i="161"/>
  <c r="C65" i="161" s="1"/>
  <c r="G58" i="161"/>
  <c r="G57" i="161"/>
  <c r="G55" i="161"/>
  <c r="F55" i="161"/>
  <c r="G54" i="161"/>
  <c r="F54" i="161"/>
  <c r="G52" i="161"/>
  <c r="F52" i="161"/>
  <c r="G51" i="161"/>
  <c r="F51" i="161"/>
  <c r="G50" i="161"/>
  <c r="F50" i="161"/>
  <c r="G49" i="161"/>
  <c r="F49" i="161"/>
  <c r="G46" i="161"/>
  <c r="F46" i="161"/>
  <c r="G45" i="161"/>
  <c r="F45" i="161"/>
  <c r="G42" i="161"/>
  <c r="F42" i="161"/>
  <c r="E41" i="161"/>
  <c r="D41" i="161"/>
  <c r="D20" i="161" s="1"/>
  <c r="C41" i="161"/>
  <c r="G39" i="161"/>
  <c r="F39" i="161"/>
  <c r="G38" i="161"/>
  <c r="F38" i="161"/>
  <c r="G37" i="161"/>
  <c r="F37" i="161"/>
  <c r="G36" i="161"/>
  <c r="F36" i="161"/>
  <c r="G35" i="161"/>
  <c r="F35" i="161"/>
  <c r="G33" i="161"/>
  <c r="F33" i="161"/>
  <c r="E32" i="161"/>
  <c r="G32" i="161" s="1"/>
  <c r="D32" i="161"/>
  <c r="C32" i="161"/>
  <c r="G31" i="161"/>
  <c r="F31" i="161"/>
  <c r="G30" i="161"/>
  <c r="F30" i="161"/>
  <c r="D29" i="161"/>
  <c r="G27" i="161"/>
  <c r="F27" i="161"/>
  <c r="G26" i="161"/>
  <c r="F26" i="161"/>
  <c r="G25" i="161"/>
  <c r="F25" i="161"/>
  <c r="G24" i="161"/>
  <c r="F24" i="161"/>
  <c r="G23" i="161"/>
  <c r="F23" i="161"/>
  <c r="E22" i="161"/>
  <c r="G22" i="161" s="1"/>
  <c r="D22" i="161"/>
  <c r="C22" i="161"/>
  <c r="G19" i="161"/>
  <c r="F19" i="161"/>
  <c r="G18" i="161"/>
  <c r="F18" i="161"/>
  <c r="G16" i="161"/>
  <c r="F16" i="161"/>
  <c r="G15" i="161"/>
  <c r="F15" i="161"/>
  <c r="G14" i="161"/>
  <c r="F14" i="161"/>
  <c r="G13" i="161"/>
  <c r="F13" i="161"/>
  <c r="E12" i="161"/>
  <c r="E10" i="161" s="1"/>
  <c r="D12" i="161"/>
  <c r="D10" i="161" s="1"/>
  <c r="C12" i="161"/>
  <c r="C10" i="161"/>
  <c r="G41" i="161" l="1"/>
  <c r="E29" i="161"/>
  <c r="G29" i="161" s="1"/>
  <c r="F41" i="161"/>
  <c r="G60" i="161"/>
  <c r="D53" i="161"/>
  <c r="F22" i="161"/>
  <c r="F32" i="161"/>
  <c r="E65" i="161"/>
  <c r="G65" i="161" s="1"/>
  <c r="F10" i="161"/>
  <c r="G10" i="161"/>
  <c r="F65" i="161"/>
  <c r="G12" i="161"/>
  <c r="F60" i="161"/>
  <c r="F12" i="161"/>
  <c r="C29" i="161"/>
  <c r="F29" i="161" s="1"/>
  <c r="F36" i="160"/>
  <c r="F40" i="160" s="1"/>
  <c r="B36" i="160"/>
  <c r="B40" i="160" s="1"/>
  <c r="E34" i="160"/>
  <c r="D33" i="160"/>
  <c r="E33" i="160" s="1"/>
  <c r="C33" i="160"/>
  <c r="B33" i="160"/>
  <c r="G31" i="160"/>
  <c r="E31" i="160"/>
  <c r="G30" i="160"/>
  <c r="E30" i="160"/>
  <c r="F28" i="160"/>
  <c r="G28" i="160" s="1"/>
  <c r="E28" i="160"/>
  <c r="D28" i="160"/>
  <c r="C28" i="160"/>
  <c r="B28" i="160"/>
  <c r="G25" i="160"/>
  <c r="E25" i="160"/>
  <c r="G23" i="160"/>
  <c r="E23" i="160"/>
  <c r="G21" i="160"/>
  <c r="F21" i="160"/>
  <c r="D21" i="160"/>
  <c r="D36" i="160" s="1"/>
  <c r="C21" i="160"/>
  <c r="C36" i="160" s="1"/>
  <c r="B21" i="160"/>
  <c r="G16" i="160"/>
  <c r="E16" i="160"/>
  <c r="E14" i="160" s="1"/>
  <c r="G14" i="160"/>
  <c r="F14" i="160"/>
  <c r="D14" i="160"/>
  <c r="C14" i="160"/>
  <c r="B14" i="160"/>
  <c r="K31" i="159"/>
  <c r="G31" i="159"/>
  <c r="E31" i="159"/>
  <c r="J30" i="159"/>
  <c r="K30" i="159" s="1"/>
  <c r="I30" i="159"/>
  <c r="H30" i="159"/>
  <c r="F30" i="159"/>
  <c r="D30" i="159"/>
  <c r="C30" i="159"/>
  <c r="B30" i="159"/>
  <c r="M28" i="159"/>
  <c r="K28" i="159"/>
  <c r="G28" i="159"/>
  <c r="E28" i="159"/>
  <c r="M27" i="159"/>
  <c r="K27" i="159"/>
  <c r="G27" i="159"/>
  <c r="E27" i="159"/>
  <c r="L26" i="159"/>
  <c r="J26" i="159"/>
  <c r="M26" i="159" s="1"/>
  <c r="I26" i="159"/>
  <c r="H26" i="159"/>
  <c r="F26" i="159"/>
  <c r="G26" i="159" s="1"/>
  <c r="D26" i="159"/>
  <c r="C26" i="159"/>
  <c r="B26" i="159"/>
  <c r="K24" i="159"/>
  <c r="K23" i="159"/>
  <c r="M22" i="159"/>
  <c r="K22" i="159"/>
  <c r="G22" i="159"/>
  <c r="E22" i="159"/>
  <c r="M21" i="159"/>
  <c r="K21" i="159"/>
  <c r="M20" i="159"/>
  <c r="K20" i="159"/>
  <c r="M19" i="159"/>
  <c r="K19" i="159"/>
  <c r="G19" i="159"/>
  <c r="E19" i="159"/>
  <c r="L17" i="159"/>
  <c r="L33" i="159" s="1"/>
  <c r="L35" i="159" s="1"/>
  <c r="J17" i="159"/>
  <c r="K17" i="159" s="1"/>
  <c r="I17" i="159"/>
  <c r="H17" i="159"/>
  <c r="F17" i="159"/>
  <c r="E17" i="159"/>
  <c r="D17" i="159"/>
  <c r="C17" i="159"/>
  <c r="B17" i="159"/>
  <c r="B33" i="159" s="1"/>
  <c r="B35" i="159" s="1"/>
  <c r="M13" i="159"/>
  <c r="K13" i="159"/>
  <c r="G13" i="159"/>
  <c r="E13" i="159"/>
  <c r="M12" i="159"/>
  <c r="K12" i="159"/>
  <c r="G12" i="159"/>
  <c r="E12" i="159"/>
  <c r="M11" i="159"/>
  <c r="I11" i="159"/>
  <c r="H11" i="159"/>
  <c r="G11" i="159"/>
  <c r="C11" i="159"/>
  <c r="E11" i="159" s="1"/>
  <c r="B11" i="159"/>
  <c r="F33" i="159" l="1"/>
  <c r="F35" i="159" s="1"/>
  <c r="K26" i="159"/>
  <c r="E30" i="159"/>
  <c r="J33" i="159"/>
  <c r="H33" i="159"/>
  <c r="H35" i="159" s="1"/>
  <c r="M17" i="159"/>
  <c r="C33" i="159"/>
  <c r="C35" i="159" s="1"/>
  <c r="K11" i="159"/>
  <c r="D33" i="159"/>
  <c r="G33" i="159" s="1"/>
  <c r="I33" i="159"/>
  <c r="I35" i="159" s="1"/>
  <c r="E26" i="159"/>
  <c r="G30" i="159"/>
  <c r="E20" i="161"/>
  <c r="C20" i="161"/>
  <c r="C40" i="160"/>
  <c r="E36" i="160"/>
  <c r="G36" i="160"/>
  <c r="D40" i="160"/>
  <c r="E21" i="160"/>
  <c r="M33" i="159"/>
  <c r="E33" i="159"/>
  <c r="D35" i="159"/>
  <c r="J35" i="159"/>
  <c r="G17" i="159"/>
  <c r="K33" i="159" l="1"/>
  <c r="G20" i="161"/>
  <c r="E53" i="161"/>
  <c r="C53" i="161"/>
  <c r="F53" i="161" s="1"/>
  <c r="F20" i="161"/>
  <c r="G40" i="160"/>
  <c r="E40" i="160"/>
  <c r="E35" i="159"/>
  <c r="G35" i="159"/>
  <c r="M35" i="159"/>
  <c r="K35" i="159"/>
  <c r="E61" i="161" l="1"/>
  <c r="G53" i="161"/>
  <c r="M370" i="158"/>
  <c r="M368" i="158"/>
  <c r="M367" i="158"/>
  <c r="M366" i="158"/>
  <c r="M362" i="158"/>
  <c r="M349" i="158"/>
  <c r="M348" i="158"/>
  <c r="M347" i="158"/>
  <c r="M324" i="158"/>
  <c r="M323" i="158"/>
  <c r="M322" i="158"/>
  <c r="M321" i="158"/>
  <c r="M320" i="158"/>
  <c r="M319" i="158"/>
  <c r="M318" i="158"/>
  <c r="M317" i="158"/>
  <c r="M316" i="158"/>
  <c r="M315" i="158"/>
  <c r="M314" i="158"/>
  <c r="M313" i="158"/>
  <c r="M312" i="158"/>
  <c r="M311" i="158"/>
  <c r="M310" i="158"/>
  <c r="M309" i="158"/>
  <c r="M308" i="158"/>
  <c r="M307" i="158"/>
  <c r="M305" i="158"/>
  <c r="M304" i="158"/>
  <c r="M303" i="158"/>
  <c r="M302" i="158"/>
  <c r="M301" i="158"/>
  <c r="M300" i="158"/>
  <c r="M299" i="158"/>
  <c r="M298" i="158"/>
  <c r="M297" i="158"/>
  <c r="M296" i="158"/>
  <c r="M295" i="158"/>
  <c r="M294" i="158"/>
  <c r="M293" i="158"/>
  <c r="M292" i="158"/>
  <c r="M291" i="158"/>
  <c r="M270" i="158"/>
  <c r="I270" i="158"/>
  <c r="M269" i="158"/>
  <c r="I269" i="158"/>
  <c r="M268" i="158"/>
  <c r="I268" i="158"/>
  <c r="M267" i="158"/>
  <c r="I267" i="158"/>
  <c r="M266" i="158"/>
  <c r="I266" i="158"/>
  <c r="M265" i="158"/>
  <c r="I265" i="158"/>
  <c r="I264" i="158"/>
  <c r="M263" i="158"/>
  <c r="I263" i="158"/>
  <c r="M262" i="158"/>
  <c r="I262" i="158"/>
  <c r="M261" i="158"/>
  <c r="I261" i="158"/>
  <c r="I259" i="158"/>
  <c r="M256" i="158"/>
  <c r="M255" i="158"/>
  <c r="M254" i="158"/>
  <c r="M253" i="158"/>
  <c r="M251" i="158"/>
  <c r="M249" i="158"/>
  <c r="M245" i="158"/>
  <c r="M244" i="158"/>
  <c r="M241" i="158"/>
  <c r="M239" i="158"/>
  <c r="I237" i="158"/>
  <c r="I236" i="158"/>
  <c r="I235" i="158"/>
  <c r="M214" i="158"/>
  <c r="M213" i="158"/>
  <c r="M212" i="158"/>
  <c r="M211" i="158"/>
  <c r="M209" i="158"/>
  <c r="M208" i="158"/>
  <c r="M207" i="158"/>
  <c r="M206" i="158"/>
  <c r="M205" i="158"/>
  <c r="M204" i="158"/>
  <c r="M203" i="158"/>
  <c r="M202" i="158"/>
  <c r="M201" i="158"/>
  <c r="M200" i="158"/>
  <c r="M199" i="158"/>
  <c r="M198" i="158"/>
  <c r="M197" i="158"/>
  <c r="M196" i="158"/>
  <c r="M195" i="158"/>
  <c r="M194" i="158"/>
  <c r="M193" i="158"/>
  <c r="M192" i="158"/>
  <c r="M191" i="158"/>
  <c r="M190" i="158"/>
  <c r="M189" i="158"/>
  <c r="M188" i="158"/>
  <c r="M187" i="158"/>
  <c r="M186" i="158"/>
  <c r="M185" i="158"/>
  <c r="M184" i="158"/>
  <c r="M183" i="158"/>
  <c r="M182" i="158"/>
  <c r="M181" i="158"/>
  <c r="M180" i="158"/>
  <c r="M179" i="158"/>
  <c r="M178" i="158"/>
  <c r="M177" i="158"/>
  <c r="M169" i="158"/>
  <c r="M168" i="158"/>
  <c r="M167" i="158"/>
  <c r="M166" i="158"/>
  <c r="M165" i="158"/>
  <c r="M164" i="158"/>
  <c r="M163" i="158"/>
  <c r="M162" i="158"/>
  <c r="M161" i="158"/>
  <c r="M160" i="158"/>
  <c r="M159" i="158"/>
  <c r="M158" i="158"/>
  <c r="M157" i="158"/>
  <c r="M156" i="158"/>
  <c r="M155" i="158"/>
  <c r="M154" i="158"/>
  <c r="M153" i="158"/>
  <c r="M152" i="158"/>
  <c r="M151" i="158"/>
  <c r="M150" i="158"/>
  <c r="M149" i="158"/>
  <c r="M148" i="158"/>
  <c r="M147" i="158"/>
  <c r="M146" i="158"/>
  <c r="M145" i="158"/>
  <c r="M144" i="158"/>
  <c r="M143" i="158"/>
  <c r="M142" i="158"/>
  <c r="M139" i="158"/>
  <c r="M137" i="158"/>
  <c r="M136" i="158"/>
  <c r="M135" i="158"/>
  <c r="M134" i="158"/>
  <c r="M133" i="158"/>
  <c r="M132" i="158"/>
  <c r="M131" i="158"/>
  <c r="M130" i="158"/>
  <c r="M129" i="158"/>
  <c r="M128" i="158"/>
  <c r="M127" i="158"/>
  <c r="M126" i="158"/>
  <c r="M125" i="158"/>
  <c r="M124" i="158"/>
  <c r="M123" i="158"/>
  <c r="M121" i="158"/>
  <c r="M114" i="158"/>
  <c r="M113" i="158"/>
  <c r="M112" i="158"/>
  <c r="M111" i="158"/>
  <c r="M110" i="158"/>
  <c r="M109" i="158"/>
  <c r="M108" i="158"/>
  <c r="M107" i="158"/>
  <c r="M106" i="158"/>
  <c r="M105" i="158"/>
  <c r="M104" i="158"/>
  <c r="M103" i="158"/>
  <c r="M102" i="158"/>
  <c r="M101" i="158"/>
  <c r="M100" i="158"/>
  <c r="M99" i="158"/>
  <c r="M98" i="158"/>
  <c r="M97" i="158"/>
  <c r="M96" i="158"/>
  <c r="M95" i="158"/>
  <c r="M94" i="158"/>
  <c r="M93" i="158"/>
  <c r="M92" i="158"/>
  <c r="M91" i="158"/>
  <c r="M90" i="158"/>
  <c r="M89" i="158"/>
  <c r="M88" i="158"/>
  <c r="M85" i="158"/>
  <c r="M84" i="158"/>
  <c r="M83" i="158"/>
  <c r="M82" i="158"/>
  <c r="M81" i="158"/>
  <c r="M80" i="158"/>
  <c r="M79" i="158"/>
  <c r="M78" i="158"/>
  <c r="M74" i="158"/>
  <c r="M73" i="158"/>
  <c r="M66" i="158"/>
  <c r="M65" i="158"/>
  <c r="M45" i="158"/>
  <c r="M44" i="158"/>
  <c r="M43" i="158"/>
  <c r="M42" i="158"/>
  <c r="M41" i="158"/>
  <c r="M40" i="158"/>
  <c r="M39" i="158"/>
  <c r="M38" i="158"/>
  <c r="M37" i="158"/>
  <c r="M36" i="158"/>
  <c r="M35" i="158"/>
  <c r="M34" i="158"/>
  <c r="M33" i="158"/>
  <c r="M32" i="158"/>
  <c r="M31" i="158"/>
  <c r="M30" i="158"/>
  <c r="M29" i="158"/>
  <c r="M28" i="158"/>
  <c r="M27" i="158"/>
  <c r="M26" i="158"/>
  <c r="M25" i="158"/>
  <c r="M24" i="158"/>
  <c r="M23" i="158"/>
  <c r="M22" i="158"/>
  <c r="M21" i="158"/>
  <c r="M20" i="158"/>
  <c r="M19" i="158"/>
  <c r="M18" i="158"/>
  <c r="M17" i="158"/>
  <c r="M16" i="158"/>
  <c r="M15" i="158"/>
  <c r="M14" i="158"/>
  <c r="G33" i="157" l="1"/>
  <c r="G32" i="157"/>
  <c r="F32" i="157"/>
  <c r="G31" i="157"/>
  <c r="F31" i="157"/>
  <c r="G30" i="157"/>
  <c r="E30" i="157"/>
  <c r="F30" i="157" s="1"/>
  <c r="D30" i="157"/>
  <c r="C30" i="157"/>
  <c r="G29" i="157"/>
  <c r="F29" i="157"/>
  <c r="G28" i="157"/>
  <c r="F28" i="157"/>
  <c r="E28" i="157"/>
  <c r="D28" i="157"/>
  <c r="C28" i="157"/>
  <c r="G27" i="157"/>
  <c r="F27" i="157"/>
  <c r="G26" i="157"/>
  <c r="F26" i="157"/>
  <c r="G25" i="157"/>
  <c r="F25" i="157"/>
  <c r="G24" i="157"/>
  <c r="F24" i="157"/>
  <c r="G23" i="157"/>
  <c r="F23" i="157"/>
  <c r="G22" i="157"/>
  <c r="F22" i="157"/>
  <c r="G21" i="157"/>
  <c r="E21" i="157"/>
  <c r="F21" i="157" s="1"/>
  <c r="D21" i="157"/>
  <c r="C21" i="157"/>
  <c r="C20" i="157" s="1"/>
  <c r="C11" i="157" s="1"/>
  <c r="E20" i="157"/>
  <c r="G20" i="157" s="1"/>
  <c r="D20" i="157"/>
  <c r="D11" i="157" s="1"/>
  <c r="G19" i="157"/>
  <c r="F19" i="157"/>
  <c r="G18" i="157"/>
  <c r="F18" i="157"/>
  <c r="G17" i="157"/>
  <c r="F17" i="157"/>
  <c r="G16" i="157"/>
  <c r="F16" i="157"/>
  <c r="E15" i="157"/>
  <c r="G15" i="157" s="1"/>
  <c r="D15" i="157"/>
  <c r="C15" i="157"/>
  <c r="G14" i="157"/>
  <c r="F14" i="157"/>
  <c r="G13" i="157"/>
  <c r="F13" i="157"/>
  <c r="G12" i="157"/>
  <c r="F12" i="157"/>
  <c r="E12" i="157"/>
  <c r="D12" i="157"/>
  <c r="C12" i="157"/>
  <c r="G9" i="157"/>
  <c r="F9" i="157"/>
  <c r="G8" i="157"/>
  <c r="F8" i="157"/>
  <c r="E8" i="157"/>
  <c r="D8" i="157"/>
  <c r="D35" i="157" s="1"/>
  <c r="C8" i="157"/>
  <c r="D36" i="157" l="1"/>
  <c r="G36" i="157" s="1"/>
  <c r="C35" i="157"/>
  <c r="F15" i="157"/>
  <c r="E11" i="157"/>
  <c r="F20" i="157"/>
  <c r="C36" i="157" l="1"/>
  <c r="F36" i="157" s="1"/>
  <c r="F11" i="157"/>
  <c r="E35" i="157"/>
  <c r="G11" i="157"/>
  <c r="D37" i="157"/>
  <c r="G35" i="157" l="1"/>
  <c r="E37" i="157"/>
  <c r="F35" i="157"/>
  <c r="C37" i="157"/>
  <c r="G37" i="156" l="1"/>
  <c r="G35" i="156"/>
  <c r="F35" i="156"/>
  <c r="G34" i="156"/>
  <c r="F34" i="156"/>
  <c r="G33" i="156"/>
  <c r="F33" i="156"/>
  <c r="G32" i="156"/>
  <c r="F32" i="156"/>
  <c r="G31" i="156"/>
  <c r="F31" i="156"/>
  <c r="G29" i="156"/>
  <c r="F29" i="156"/>
  <c r="G28" i="156"/>
  <c r="F28" i="156"/>
  <c r="E27" i="156"/>
  <c r="G27" i="156" s="1"/>
  <c r="D27" i="156"/>
  <c r="C27" i="156"/>
  <c r="F26" i="156"/>
  <c r="G25" i="156"/>
  <c r="F25" i="156"/>
  <c r="G24" i="156"/>
  <c r="F24" i="156"/>
  <c r="G23" i="156"/>
  <c r="F23" i="156"/>
  <c r="G22" i="156"/>
  <c r="F22" i="156"/>
  <c r="G21" i="156"/>
  <c r="F21" i="156"/>
  <c r="G20" i="156"/>
  <c r="F20" i="156"/>
  <c r="G19" i="156"/>
  <c r="F19" i="156"/>
  <c r="G18" i="156"/>
  <c r="F18" i="156"/>
  <c r="G17" i="156"/>
  <c r="E17" i="156"/>
  <c r="D17" i="156"/>
  <c r="C17" i="156"/>
  <c r="F17" i="156" s="1"/>
  <c r="G16" i="156"/>
  <c r="F16" i="156"/>
  <c r="G15" i="156"/>
  <c r="F15" i="156"/>
  <c r="G14" i="156"/>
  <c r="F14" i="156"/>
  <c r="F13" i="156"/>
  <c r="E13" i="156"/>
  <c r="E12" i="156" s="1"/>
  <c r="D13" i="156"/>
  <c r="C13" i="156"/>
  <c r="D12" i="156"/>
  <c r="C12" i="156"/>
  <c r="G11" i="156"/>
  <c r="F11" i="156"/>
  <c r="F10" i="156"/>
  <c r="E10" i="156"/>
  <c r="E36" i="156" s="1"/>
  <c r="D10" i="156"/>
  <c r="D36" i="156" s="1"/>
  <c r="D38" i="156" s="1"/>
  <c r="C10" i="156"/>
  <c r="C36" i="156" s="1"/>
  <c r="G55" i="155"/>
  <c r="G54" i="155"/>
  <c r="G53" i="155"/>
  <c r="G52" i="155"/>
  <c r="G51" i="155"/>
  <c r="G50" i="155"/>
  <c r="F50" i="155"/>
  <c r="G49" i="155"/>
  <c r="F49" i="155"/>
  <c r="G48" i="155"/>
  <c r="F48" i="155"/>
  <c r="G47" i="155"/>
  <c r="F47" i="155"/>
  <c r="G46" i="155"/>
  <c r="F46" i="155"/>
  <c r="G45" i="155"/>
  <c r="E45" i="155"/>
  <c r="F45" i="155" s="1"/>
  <c r="D45" i="155"/>
  <c r="C45" i="155"/>
  <c r="C16" i="155" s="1"/>
  <c r="C56" i="155" s="1"/>
  <c r="G44" i="155"/>
  <c r="F44" i="155"/>
  <c r="G43" i="155"/>
  <c r="F43" i="155"/>
  <c r="E42" i="155"/>
  <c r="G42" i="155" s="1"/>
  <c r="D42" i="155"/>
  <c r="C42" i="155"/>
  <c r="G41" i="155"/>
  <c r="G40" i="155"/>
  <c r="F40" i="155"/>
  <c r="G39" i="155"/>
  <c r="F39" i="155"/>
  <c r="G38" i="155"/>
  <c r="F38" i="155"/>
  <c r="E37" i="155"/>
  <c r="G37" i="155" s="1"/>
  <c r="D37" i="155"/>
  <c r="C37" i="155"/>
  <c r="G36" i="155"/>
  <c r="F36" i="155"/>
  <c r="G35" i="155"/>
  <c r="F35" i="155"/>
  <c r="G34" i="155"/>
  <c r="F34" i="155"/>
  <c r="G33" i="155"/>
  <c r="F33" i="155"/>
  <c r="G32" i="155"/>
  <c r="F32" i="155"/>
  <c r="G30" i="155"/>
  <c r="F30" i="155"/>
  <c r="G29" i="155"/>
  <c r="F29" i="155"/>
  <c r="G28" i="155"/>
  <c r="F28" i="155"/>
  <c r="E27" i="155"/>
  <c r="G27" i="155" s="1"/>
  <c r="D27" i="155"/>
  <c r="C27" i="155"/>
  <c r="G26" i="155"/>
  <c r="F26" i="155"/>
  <c r="G25" i="155"/>
  <c r="F25" i="155"/>
  <c r="G24" i="155"/>
  <c r="F24" i="155"/>
  <c r="G23" i="155"/>
  <c r="F23" i="155"/>
  <c r="G22" i="155"/>
  <c r="F22" i="155"/>
  <c r="G21" i="155"/>
  <c r="F21" i="155"/>
  <c r="G20" i="155"/>
  <c r="F20" i="155"/>
  <c r="G19" i="155"/>
  <c r="F19" i="155"/>
  <c r="G18" i="155"/>
  <c r="F18" i="155"/>
  <c r="E17" i="155"/>
  <c r="G17" i="155" s="1"/>
  <c r="D17" i="155"/>
  <c r="D16" i="155" s="1"/>
  <c r="D56" i="155" s="1"/>
  <c r="C17" i="155"/>
  <c r="E16" i="155"/>
  <c r="G15" i="155"/>
  <c r="G14" i="155"/>
  <c r="F14" i="155"/>
  <c r="G13" i="155"/>
  <c r="F13" i="155"/>
  <c r="G12" i="155"/>
  <c r="F12" i="155"/>
  <c r="G11" i="155"/>
  <c r="F11" i="155"/>
  <c r="G10" i="155"/>
  <c r="F10" i="155"/>
  <c r="E9" i="155"/>
  <c r="E56" i="155" s="1"/>
  <c r="D9" i="155"/>
  <c r="C9" i="155"/>
  <c r="C37" i="156" l="1"/>
  <c r="F37" i="156" s="1"/>
  <c r="E38" i="156"/>
  <c r="F36" i="156"/>
  <c r="G36" i="156"/>
  <c r="F12" i="156"/>
  <c r="G12" i="156"/>
  <c r="G10" i="156"/>
  <c r="G13" i="156"/>
  <c r="F27" i="156"/>
  <c r="D57" i="155"/>
  <c r="G57" i="155" s="1"/>
  <c r="C57" i="155"/>
  <c r="F57" i="155" s="1"/>
  <c r="E58" i="155"/>
  <c r="F56" i="155"/>
  <c r="G56" i="155"/>
  <c r="G16" i="155"/>
  <c r="F9" i="155"/>
  <c r="F16" i="155"/>
  <c r="F27" i="155"/>
  <c r="G9" i="155"/>
  <c r="F17" i="155"/>
  <c r="F37" i="155"/>
  <c r="F42" i="155"/>
  <c r="C38" i="156" l="1"/>
  <c r="C58" i="155"/>
  <c r="D58" i="155"/>
</calcChain>
</file>

<file path=xl/comments1.xml><?xml version="1.0" encoding="utf-8"?>
<comments xmlns="http://schemas.openxmlformats.org/spreadsheetml/2006/main">
  <authors>
    <author>Židovská Iveta Ing.</author>
  </authors>
  <commentList>
    <comment ref="E254" authorId="0" shapeId="0">
      <text>
        <r>
          <rPr>
            <b/>
            <sz val="9"/>
            <color indexed="81"/>
            <rFont val="Tahoma"/>
            <family val="2"/>
            <charset val="238"/>
          </rPr>
          <t>původní název Obnova interiérů jesle Mirovická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<sst xmlns="http://schemas.openxmlformats.org/spreadsheetml/2006/main" count="1814" uniqueCount="992">
  <si>
    <t>schválený</t>
  </si>
  <si>
    <t>upravený</t>
  </si>
  <si>
    <t>%</t>
  </si>
  <si>
    <t>rozpočet</t>
  </si>
  <si>
    <t>k SR</t>
  </si>
  <si>
    <t>VÝNOSY celkem</t>
  </si>
  <si>
    <t xml:space="preserve">Tržby    </t>
  </si>
  <si>
    <t xml:space="preserve">z toho:   </t>
  </si>
  <si>
    <t>VZP, ZP a léč. činnost</t>
  </si>
  <si>
    <t>NÁKLADY celkem</t>
  </si>
  <si>
    <t>Spotřebované nákupy</t>
  </si>
  <si>
    <t>spotřeba energie</t>
  </si>
  <si>
    <t>Služby</t>
  </si>
  <si>
    <t>opravy a udržování</t>
  </si>
  <si>
    <t>náklady na  reprezentaci</t>
  </si>
  <si>
    <t>ostatní služby   z toho:</t>
  </si>
  <si>
    <t>Osobní náklady</t>
  </si>
  <si>
    <t>ostatní osobní náklady</t>
  </si>
  <si>
    <t>zákon. sociální náklady</t>
  </si>
  <si>
    <t>Odpisy budov a zařízení</t>
  </si>
  <si>
    <t>ROZDÍL</t>
  </si>
  <si>
    <t>HOSPODÁŘSKÝ VÝSLEDEK</t>
  </si>
  <si>
    <t>Daně a poplatky, ost. náklady</t>
  </si>
  <si>
    <t>spotřeba ostatní</t>
  </si>
  <si>
    <t>ostatní</t>
  </si>
  <si>
    <t>spotřeba materiálu ošetřovatelského</t>
  </si>
  <si>
    <t>spotřeba materiálu zdravotnického</t>
  </si>
  <si>
    <t>nemateriální služby - stálé (účet.apod.)</t>
  </si>
  <si>
    <t xml:space="preserve">ostatní služby  </t>
  </si>
  <si>
    <t>Daně a poplatky</t>
  </si>
  <si>
    <t>Ostatní náklady</t>
  </si>
  <si>
    <t>(v tis. Kč)</t>
  </si>
  <si>
    <t>stanovený</t>
  </si>
  <si>
    <t>skuteč.</t>
  </si>
  <si>
    <t>skutečn.</t>
  </si>
  <si>
    <t>index</t>
  </si>
  <si>
    <t>O d v ě t v í</t>
  </si>
  <si>
    <t>plnění</t>
  </si>
  <si>
    <t>(v %)</t>
  </si>
  <si>
    <t>Stát. správa a úz.samospráva</t>
  </si>
  <si>
    <t>Příspěvkové organizace</t>
  </si>
  <si>
    <t>Zdravotnictví a sociální oblast</t>
  </si>
  <si>
    <t>Příspěvkové org. celkem</t>
  </si>
  <si>
    <t>(%)</t>
  </si>
  <si>
    <t>Státní správa a úz.samospráva</t>
  </si>
  <si>
    <t xml:space="preserve">Zdravot. a sociál. oblast </t>
  </si>
  <si>
    <t>Příspěv. org. celkem</t>
  </si>
  <si>
    <t>Čerpání rozpočtu mateřských a základních škol s právní subjektivitou</t>
  </si>
  <si>
    <t>Text</t>
  </si>
  <si>
    <t>potraviny</t>
  </si>
  <si>
    <t>plyn</t>
  </si>
  <si>
    <t>mzdové náklady</t>
  </si>
  <si>
    <t>Odpisy zařízení</t>
  </si>
  <si>
    <t>Příloha důvodové zprávy č. 2</t>
  </si>
  <si>
    <t>Příloha důvodové zprávy č. 4</t>
  </si>
  <si>
    <t xml:space="preserve">Čerpání rozpočtu Servisního střediska pro správu svěřeného majetku </t>
  </si>
  <si>
    <t xml:space="preserve">vodné </t>
  </si>
  <si>
    <t>Ostatní platby za provedené práce (v tis. Kč)</t>
  </si>
  <si>
    <t>na rok</t>
  </si>
  <si>
    <t>Úřad MČ Praha 8</t>
  </si>
  <si>
    <t>Gerontologické centrum Praha 8</t>
  </si>
  <si>
    <t xml:space="preserve">     Průměrný evid. počet zaměstnanců (přep. osoby)</t>
  </si>
  <si>
    <t xml:space="preserve">   Prostředky na platy  (tis.Kč)</t>
  </si>
  <si>
    <t>limit</t>
  </si>
  <si>
    <t>% plnění</t>
  </si>
  <si>
    <t>garanční prohlídky aut</t>
  </si>
  <si>
    <t>počet na</t>
  </si>
  <si>
    <t>(k RZ)</t>
  </si>
  <si>
    <t xml:space="preserve">  OÚSS v Praze 8</t>
  </si>
  <si>
    <t>po změnách</t>
  </si>
  <si>
    <t>k RZ</t>
  </si>
  <si>
    <t>z toho: úhrada dovážené stravy</t>
  </si>
  <si>
    <t>z toho: tržby za PS</t>
  </si>
  <si>
    <t>Tabulka č. 1</t>
  </si>
  <si>
    <t>Tabulka č. 2</t>
  </si>
  <si>
    <t xml:space="preserve"> Úřad MČ Praha 8 - hlavní činnost</t>
  </si>
  <si>
    <t xml:space="preserve"> Úřad MČ Praha 8 - zdaňovaná činnost</t>
  </si>
  <si>
    <t>Název akce</t>
  </si>
  <si>
    <t>Adresa akce</t>
  </si>
  <si>
    <t>ZŠ Burešova</t>
  </si>
  <si>
    <t>OÚSS v Praze 8</t>
  </si>
  <si>
    <t>SeS MČ Praha 8 - hlavní činnost</t>
  </si>
  <si>
    <t>SeS MČ Praha 8 - doplňková činnost</t>
  </si>
  <si>
    <t>27a</t>
  </si>
  <si>
    <t>výplaty nemocenské 1%</t>
  </si>
  <si>
    <t>24a</t>
  </si>
  <si>
    <t>Příloha důvodové zprávy č. 1</t>
  </si>
  <si>
    <t>pokrytí z RF</t>
  </si>
  <si>
    <t>Národní kulturní památka Kobyliská střelnice</t>
  </si>
  <si>
    <t xml:space="preserve">  Gerontologické centrum Praha 8</t>
  </si>
  <si>
    <t xml:space="preserve">  SeS MČ Praha 8 - doplňková činnost</t>
  </si>
  <si>
    <r>
      <t xml:space="preserve">      </t>
    </r>
    <r>
      <rPr>
        <b/>
        <u/>
        <sz val="11"/>
        <rFont val="Arial CE"/>
        <family val="2"/>
        <charset val="238"/>
      </rPr>
      <t>MČ CELKEM</t>
    </r>
  </si>
  <si>
    <t>ZŠ Libčická</t>
  </si>
  <si>
    <t>050312</t>
  </si>
  <si>
    <t>Prosecká 30</t>
  </si>
  <si>
    <t>080112</t>
  </si>
  <si>
    <t>skuteč-</t>
  </si>
  <si>
    <t>nost</t>
  </si>
  <si>
    <t>Příloha důvodové zprávy č. 5</t>
  </si>
  <si>
    <t xml:space="preserve">% plnění </t>
  </si>
  <si>
    <t xml:space="preserve">z toho : tržby za DSS </t>
  </si>
  <si>
    <t>zákonné sociální náklady</t>
  </si>
  <si>
    <t>MŠ Korycanská</t>
  </si>
  <si>
    <t xml:space="preserve">MŠ Štěpničná </t>
  </si>
  <si>
    <t>050308</t>
  </si>
  <si>
    <t>051508</t>
  </si>
  <si>
    <t>050213</t>
  </si>
  <si>
    <t>Šimůnkova 1600</t>
  </si>
  <si>
    <t xml:space="preserve">ZŠ Palmovka </t>
  </si>
  <si>
    <t>NEINVESTIČNÍ PŘÍSPĚVEK</t>
  </si>
  <si>
    <t>Mzdové prostředky (ze školného)</t>
  </si>
  <si>
    <t>Mzdové prostředky (MČ Praha 8)</t>
  </si>
  <si>
    <t>020614</t>
  </si>
  <si>
    <t>Rekonstrukce dolní části Thomayerových sadů</t>
  </si>
  <si>
    <t>p.č. 9/3, k.ú.Libeň</t>
  </si>
  <si>
    <t>021914</t>
  </si>
  <si>
    <t>MŠ Šiškova</t>
  </si>
  <si>
    <t>ZŠ Žernosecká</t>
  </si>
  <si>
    <t>ZŠ Mazurská</t>
  </si>
  <si>
    <t>2014/15</t>
  </si>
  <si>
    <t>MŠ U Sluncové</t>
  </si>
  <si>
    <t>044114</t>
  </si>
  <si>
    <t>2014/2015</t>
  </si>
  <si>
    <t>050214</t>
  </si>
  <si>
    <t>2012/2015</t>
  </si>
  <si>
    <t>2014/16</t>
  </si>
  <si>
    <t>2009/16</t>
  </si>
  <si>
    <t>050414</t>
  </si>
  <si>
    <t>050814</t>
  </si>
  <si>
    <t>051014</t>
  </si>
  <si>
    <t>080214</t>
  </si>
  <si>
    <t>080514</t>
  </si>
  <si>
    <t>pokrytí z IF (opravy a údržba)</t>
  </si>
  <si>
    <t>spotřeba poh. hmot</t>
  </si>
  <si>
    <t>příspěvek na provoz čerpaný</t>
  </si>
  <si>
    <t>granty UZ 98</t>
  </si>
  <si>
    <t>dotace SR (MPSV)</t>
  </si>
  <si>
    <t>PŘÍSPĚVKY A DOTACE CELKEM</t>
  </si>
  <si>
    <t>příspěvek na investice</t>
  </si>
  <si>
    <t>PŘÍSPĚVEK CELKEM</t>
  </si>
  <si>
    <t>ORJ</t>
  </si>
  <si>
    <t>ORG</t>
  </si>
  <si>
    <t>0105</t>
  </si>
  <si>
    <t>010115</t>
  </si>
  <si>
    <t>p.č . 2364/1 k.ú.Kobylisy</t>
  </si>
  <si>
    <t>2015/2016</t>
  </si>
  <si>
    <t>010215</t>
  </si>
  <si>
    <t xml:space="preserve">p.č. 1307/1, 1307/25, 1307/17, k.ú. Troja </t>
  </si>
  <si>
    <t>010315</t>
  </si>
  <si>
    <t>p.č. 396/1 k.ú.Libeň</t>
  </si>
  <si>
    <t>0203</t>
  </si>
  <si>
    <t>0202</t>
  </si>
  <si>
    <t>PD - úprava pěších cest Thomayerovy sady</t>
  </si>
  <si>
    <t>020115</t>
  </si>
  <si>
    <t>Pasportizace zeleně MČ Praha 8</t>
  </si>
  <si>
    <t>MČ PRAHA 8</t>
  </si>
  <si>
    <t>020315</t>
  </si>
  <si>
    <t>p.č.2621/50, 2621/94 k.ú.Kobylisy</t>
  </si>
  <si>
    <t>020415</t>
  </si>
  <si>
    <t>Revitalizace nám. Krynická a Pomořanská - studie a PD</t>
  </si>
  <si>
    <t>020615</t>
  </si>
  <si>
    <t>plošně MČP8-parky</t>
  </si>
  <si>
    <t>020715</t>
  </si>
  <si>
    <t>Psí louka s prvky agility - studie a PD</t>
  </si>
  <si>
    <t>Sokolovská – p.č. 769/10, 843/3, 854/63, 844/22, k.ú. Karlín</t>
  </si>
  <si>
    <t>020915</t>
  </si>
  <si>
    <t>Fr. Kadlece x Na Stráži p.č.3828 k.ú.Libeň</t>
  </si>
  <si>
    <t>021015</t>
  </si>
  <si>
    <t>PD na výstavbu podzemních kontejnerů - I. etapa</t>
  </si>
  <si>
    <t>Karlín, Libeň, Kobylisy, Troja</t>
  </si>
  <si>
    <t>021115</t>
  </si>
  <si>
    <t>Úprava parkových cest Ďáblice - II. etapa - PD</t>
  </si>
  <si>
    <t xml:space="preserve">Žernosecká x Kubíkova – p.č. 2621/22, k.ú. Kobylisy </t>
  </si>
  <si>
    <t>021215</t>
  </si>
  <si>
    <t>Úprava cest u ÚMČ Praha 8 - PD</t>
  </si>
  <si>
    <t>021315</t>
  </si>
  <si>
    <t>Drobný mobiliář</t>
  </si>
  <si>
    <t>021415</t>
  </si>
  <si>
    <t>021515</t>
  </si>
  <si>
    <t>Revitalizace parku Pod Plynojemem - studie a PD</t>
  </si>
  <si>
    <t>0414</t>
  </si>
  <si>
    <t>042715</t>
  </si>
  <si>
    <t>Elektronický vstup na čipy</t>
  </si>
  <si>
    <t>043515</t>
  </si>
  <si>
    <t>Rekonstrukce obou zahrad MŠ</t>
  </si>
  <si>
    <t>MŠ Klíčanská</t>
  </si>
  <si>
    <t>ZŠ Palmovka</t>
  </si>
  <si>
    <t>MŠ Štěpničná</t>
  </si>
  <si>
    <t>ZŠ B. Hrabala</t>
  </si>
  <si>
    <t>040915</t>
  </si>
  <si>
    <t>041515</t>
  </si>
  <si>
    <t>041615</t>
  </si>
  <si>
    <t>041715</t>
  </si>
  <si>
    <t>042415</t>
  </si>
  <si>
    <t xml:space="preserve">ZŠ Burešova </t>
  </si>
  <si>
    <t>043615</t>
  </si>
  <si>
    <t>ZŠ Ústavní (Bendovka)</t>
  </si>
  <si>
    <t>043715</t>
  </si>
  <si>
    <t>044215</t>
  </si>
  <si>
    <t>044715</t>
  </si>
  <si>
    <t>MŠ Sokolovská</t>
  </si>
  <si>
    <t>044915</t>
  </si>
  <si>
    <t>045015</t>
  </si>
  <si>
    <t>PORG Lindnerova</t>
  </si>
  <si>
    <t>KD Ládví</t>
  </si>
  <si>
    <t>045215</t>
  </si>
  <si>
    <t>045315</t>
  </si>
  <si>
    <t>045415</t>
  </si>
  <si>
    <t xml:space="preserve">ZŠ Libčická </t>
  </si>
  <si>
    <t>046015</t>
  </si>
  <si>
    <t>046115</t>
  </si>
  <si>
    <t>ZŠ Glowackého</t>
  </si>
  <si>
    <t>ZŠ Hovorčovická</t>
  </si>
  <si>
    <t>Snížení energetické náročnosti na budově MŠ Šiškova včetně doplatku PD</t>
  </si>
  <si>
    <t>Snížení energetické náročnosti na budově MŠ Bojasova včetně doplatku PD</t>
  </si>
  <si>
    <t>0422</t>
  </si>
  <si>
    <t>047115</t>
  </si>
  <si>
    <t>047215</t>
  </si>
  <si>
    <t>047315</t>
  </si>
  <si>
    <t>047415</t>
  </si>
  <si>
    <t>Snížení energetické náročnosti na budově Gerontologického centra včetně doplatku PD</t>
  </si>
  <si>
    <t>0522</t>
  </si>
  <si>
    <t>Snížení energetické náročnosti na budově Gerontologického centra (TDI a BOZP)</t>
  </si>
  <si>
    <t>0524</t>
  </si>
  <si>
    <t>PD úprava kotelny a ÚV Gerontologického centra</t>
  </si>
  <si>
    <t>80033050209</t>
  </si>
  <si>
    <t>parc. č. 691 na k. ú. Libeň</t>
  </si>
  <si>
    <t>050115</t>
  </si>
  <si>
    <t>050215</t>
  </si>
  <si>
    <t>Rekonstrukce kotelny a ÚT v Gerontologickém centru</t>
  </si>
  <si>
    <t>0617</t>
  </si>
  <si>
    <t>Karlínské náměstí</t>
  </si>
  <si>
    <t>0731</t>
  </si>
  <si>
    <t>070115</t>
  </si>
  <si>
    <t>0804</t>
  </si>
  <si>
    <t>Palmovka v k.ú. Libeň</t>
  </si>
  <si>
    <t>2014/2016</t>
  </si>
  <si>
    <t xml:space="preserve">Nákup pozemku (z r. 2014) </t>
  </si>
  <si>
    <t>parc. č . 4030/47, k.ú. Libeň</t>
  </si>
  <si>
    <t>2015/2015</t>
  </si>
  <si>
    <t>080315</t>
  </si>
  <si>
    <t>080415</t>
  </si>
  <si>
    <t>080515</t>
  </si>
  <si>
    <t>0931</t>
  </si>
  <si>
    <t>Implementace ISMS</t>
  </si>
  <si>
    <t>VÝNOSY CELKEM</t>
  </si>
  <si>
    <t xml:space="preserve">stravné </t>
  </si>
  <si>
    <t xml:space="preserve">školné </t>
  </si>
  <si>
    <t>rodiče - platby</t>
  </si>
  <si>
    <t>ostatní + fondy</t>
  </si>
  <si>
    <t xml:space="preserve">účelová dotace MHMP </t>
  </si>
  <si>
    <t xml:space="preserve"> NÁKLADY  CELKEM</t>
  </si>
  <si>
    <t xml:space="preserve">spotřební materiál </t>
  </si>
  <si>
    <t xml:space="preserve">drobný hmotný majetek </t>
  </si>
  <si>
    <t xml:space="preserve">elektřina </t>
  </si>
  <si>
    <t xml:space="preserve">teplo </t>
  </si>
  <si>
    <t xml:space="preserve">ostatní </t>
  </si>
  <si>
    <t xml:space="preserve">Služby  </t>
  </si>
  <si>
    <t xml:space="preserve">výkony spojů </t>
  </si>
  <si>
    <t xml:space="preserve">nájemné a služby </t>
  </si>
  <si>
    <t xml:space="preserve">úklid </t>
  </si>
  <si>
    <t>náklady na leasing</t>
  </si>
  <si>
    <t xml:space="preserve">opravy a udržování </t>
  </si>
  <si>
    <t xml:space="preserve">cestovné </t>
  </si>
  <si>
    <t xml:space="preserve">náklady na reprezentaci </t>
  </si>
  <si>
    <t>Přímé náklady na vzdělávání</t>
  </si>
  <si>
    <t xml:space="preserve">platy </t>
  </si>
  <si>
    <t>Účelová dotace MHMP</t>
  </si>
  <si>
    <t xml:space="preserve">odvody </t>
  </si>
  <si>
    <t xml:space="preserve">Odpisy zařízení </t>
  </si>
  <si>
    <t xml:space="preserve">UZ 091 - Integrace - asistenti  </t>
  </si>
  <si>
    <t>UZ 098 (sport)</t>
  </si>
  <si>
    <t>státní dotace MHMP</t>
  </si>
  <si>
    <r>
      <t>Mzdové prostředky</t>
    </r>
    <r>
      <rPr>
        <b/>
        <sz val="10"/>
        <color theme="1"/>
        <rFont val="Arial CE"/>
        <family val="2"/>
        <charset val="238"/>
      </rPr>
      <t xml:space="preserve"> - fond odměn                                      </t>
    </r>
  </si>
  <si>
    <t>% plnění k SR</t>
  </si>
  <si>
    <t>% plnění k RZ</t>
  </si>
  <si>
    <r>
      <t>ostatní (soc. poj.</t>
    </r>
    <r>
      <rPr>
        <sz val="10"/>
        <rFont val="Arial CE"/>
        <charset val="238"/>
      </rPr>
      <t>+ FKSP + ONIV</t>
    </r>
    <r>
      <rPr>
        <sz val="10"/>
        <color theme="1"/>
        <rFont val="Arial ce"/>
        <charset val="238"/>
      </rPr>
      <t>)</t>
    </r>
  </si>
  <si>
    <t xml:space="preserve"> </t>
  </si>
  <si>
    <t xml:space="preserve"> TRŽBY celkem </t>
  </si>
  <si>
    <t xml:space="preserve"> NÁKLADY  celkem </t>
  </si>
  <si>
    <t xml:space="preserve">Spotřebované nákupy </t>
  </si>
  <si>
    <t xml:space="preserve">Služby    </t>
  </si>
  <si>
    <t>úklid chodníků, sekání trávy, praní prádla (518435, 518436)</t>
  </si>
  <si>
    <t>cestovné (512300)</t>
  </si>
  <si>
    <t>projektová dokumentace, revize (518432, 518438)</t>
  </si>
  <si>
    <t>Daně a poplatky, ostatní náklady(541300, 549400, 549334, 556300, 591300)</t>
  </si>
  <si>
    <t>ostatní-přefakturace</t>
  </si>
  <si>
    <t xml:space="preserve">zákonné sociální pojištění </t>
  </si>
  <si>
    <t>jiný drobný dlouhod. hmotný majetek</t>
  </si>
  <si>
    <t xml:space="preserve">ostatní osobní náklady </t>
  </si>
  <si>
    <t xml:space="preserve">opravná položka </t>
  </si>
  <si>
    <t>Náklady z drob. dlouh.majetku</t>
  </si>
  <si>
    <t>Čerpání rozpočtu příspěvkové organizace Osmička pro rodinu</t>
  </si>
  <si>
    <t>mzdové náklady, z toho:</t>
  </si>
  <si>
    <t xml:space="preserve">spotřeba materiálu </t>
  </si>
  <si>
    <t xml:space="preserve">spotřeba energie </t>
  </si>
  <si>
    <t xml:space="preserve">náklady na  reprezentaci </t>
  </si>
  <si>
    <t xml:space="preserve">prostředky na platy </t>
  </si>
  <si>
    <t xml:space="preserve">výplaty nemocenské </t>
  </si>
  <si>
    <t xml:space="preserve">zákonné sociální náklady </t>
  </si>
  <si>
    <t xml:space="preserve">tržby z vlastní činnosti </t>
  </si>
  <si>
    <t xml:space="preserve">úroky a pod. </t>
  </si>
  <si>
    <t xml:space="preserve">kolky, správní poplatky </t>
  </si>
  <si>
    <t xml:space="preserve">jiné sociální pojištění-Kooperativa </t>
  </si>
  <si>
    <t xml:space="preserve">jiné ostatní náklady </t>
  </si>
  <si>
    <t xml:space="preserve">               Příloha důvodové zprávy č. 3</t>
  </si>
  <si>
    <t>mzd. náklady</t>
  </si>
  <si>
    <t>granty MHMP UZ 81</t>
  </si>
  <si>
    <t>ostatní dotace</t>
  </si>
  <si>
    <t>Školství</t>
  </si>
  <si>
    <t>Kultura</t>
  </si>
  <si>
    <t>Osmička pro rodinu</t>
  </si>
  <si>
    <t>UZ 081 - Podpora vzdělávání</t>
  </si>
  <si>
    <t>UZ 096 - Posílení mzdových pr.</t>
  </si>
  <si>
    <t>Příloha důvodové zprávy č. 11</t>
  </si>
  <si>
    <t>domácí ošetřovatelská péče-zdr.výkony</t>
  </si>
  <si>
    <t>dětské jesle</t>
  </si>
  <si>
    <t>pečovatelská služba</t>
  </si>
  <si>
    <t>denní stacionář</t>
  </si>
  <si>
    <t>odlehčovací služby - DSS</t>
  </si>
  <si>
    <t>kluby seniorů</t>
  </si>
  <si>
    <t>ostatní pokuty a penále</t>
  </si>
  <si>
    <t xml:space="preserve">% plnění k RZ </t>
  </si>
  <si>
    <t xml:space="preserve">            v působnosti Městské části Praha 8 za rok 2016</t>
  </si>
  <si>
    <t xml:space="preserve">Schválený rozpočet (SR) na rok 2016              </t>
  </si>
  <si>
    <t>Rozpočet po změnách (RZ)  na rok 2016</t>
  </si>
  <si>
    <t>Skutečnost       k 31.12.2016</t>
  </si>
  <si>
    <t>Obědy pro všechny děti</t>
  </si>
  <si>
    <t xml:space="preserve">                   Městské části Praha 8 za rok 2016</t>
  </si>
  <si>
    <t>Schválený rozpočet (SR)       na rok 2016</t>
  </si>
  <si>
    <t>Rozpočet po změnách (RZ)        na rok 2016</t>
  </si>
  <si>
    <t>Skutečnost         k 31.12.2016</t>
  </si>
  <si>
    <t>náhr. platu za dočasnou PN</t>
  </si>
  <si>
    <t>za rok 2016</t>
  </si>
  <si>
    <t>Schválený rozpočet (SR) na rok 2016</t>
  </si>
  <si>
    <t>Rozpočet po změnách (RZ) na rok 2016</t>
  </si>
  <si>
    <t>Skutečnost    k 31.12.2016</t>
  </si>
  <si>
    <t>OON</t>
  </si>
  <si>
    <t>Ostatní sociální náklady</t>
  </si>
  <si>
    <t>Náklady z drobného …</t>
  </si>
  <si>
    <t>Čerpání kapitálových výdajů MČ Praha 8 za rok 2016 (v tis. Kč)</t>
  </si>
  <si>
    <t>Zdroj financování (UZ)</t>
  </si>
  <si>
    <t>Rok zahájení/ ukončení akce</t>
  </si>
  <si>
    <t>Profinancováno od počátku akce k 31.12.2016</t>
  </si>
  <si>
    <t>Kryto rozpočtem roku 2016</t>
  </si>
  <si>
    <t>Skutečnost čerpání k 31.12.2016</t>
  </si>
  <si>
    <t>Plnění k RZ    v %</t>
  </si>
  <si>
    <t>Kapitola  01 - rozvoj obce</t>
  </si>
  <si>
    <t>odboru územnho rozvoje a výstavby</t>
  </si>
  <si>
    <t>Pasportizace budov na území Prahy 8</t>
  </si>
  <si>
    <t>MČ Praha 8</t>
  </si>
  <si>
    <t>2016</t>
  </si>
  <si>
    <t>Digitální archiv dokumentace stavebního úřadu</t>
  </si>
  <si>
    <t>Veřejné osvětlení</t>
  </si>
  <si>
    <t>Kapitola  02 - městská infrastruktura</t>
  </si>
  <si>
    <t>odbor životního prostředí a speciálních projektů</t>
  </si>
  <si>
    <t xml:space="preserve">p.č. 9/3, 30,37,38 k.ú.Libeňp.č. 9/3, 30,37,38 k.ú.Libeň
</t>
  </si>
  <si>
    <t>2014/2017</t>
  </si>
  <si>
    <t>Vybudování parku v ulici Žernosecká -  studie a PD</t>
  </si>
  <si>
    <t>2015/2017</t>
  </si>
  <si>
    <t>mezi ul. Krynická x Pomořanská</t>
  </si>
  <si>
    <t>Veřejné knihovničky  - PD</t>
  </si>
  <si>
    <t>Úprava parku v ulici Fr. Kadlece (psí louka) - studie a PD</t>
  </si>
  <si>
    <t>parcela č. 28/1, 28/2, 30, 72/3, 3704/1, 3709/4 k. ú. Libeň</t>
  </si>
  <si>
    <t>plošně MČ P 8 - parky</t>
  </si>
  <si>
    <t xml:space="preserve">Lanové centrum s rozhlednou a občerstvením - studie </t>
  </si>
  <si>
    <t>ul. Čimická x Lindavská - p.č. 856/2, 585/215, 600/141, 603/6</t>
  </si>
  <si>
    <t>2016/2017</t>
  </si>
  <si>
    <t>p.č. 4030/52, k.ú. Libeň</t>
  </si>
  <si>
    <t>020116</t>
  </si>
  <si>
    <t>PD - výstavba podzemních kontejnerů - II. etapa</t>
  </si>
  <si>
    <t>020216</t>
  </si>
  <si>
    <t>Úprava parkových cest na sídlišti Ďáblice - II. etapa</t>
  </si>
  <si>
    <t>2017/2017</t>
  </si>
  <si>
    <t>020316</t>
  </si>
  <si>
    <t xml:space="preserve">Úprava pěších cest v Thomayerových sadech </t>
  </si>
  <si>
    <t>p.č. 9/3, k.ú. Libeň</t>
  </si>
  <si>
    <t>020416</t>
  </si>
  <si>
    <t xml:space="preserve">Vybudování parku u ul. Žernosecká </t>
  </si>
  <si>
    <t xml:space="preserve">p.č. 2621/50, 2621/94, k.ú. Kobylisy </t>
  </si>
  <si>
    <t>020516</t>
  </si>
  <si>
    <t xml:space="preserve">Revitalizace náměstíčka ulice Krynická x Pomořanská  </t>
  </si>
  <si>
    <t xml:space="preserve">p.č. 1324/67, 1324/68, 1324/69, 1324/32 </t>
  </si>
  <si>
    <t>020616</t>
  </si>
  <si>
    <t xml:space="preserve">Revitalizace parku Pod Plynojemem  </t>
  </si>
  <si>
    <t>p.č. 4030/52 k.ú.Libeň</t>
  </si>
  <si>
    <t>020716</t>
  </si>
  <si>
    <t>Revitalizace parku Pod Okrouhlíkem - PD</t>
  </si>
  <si>
    <t>park Pod Okrouhlíkem, k.ú.Kobylisy</t>
  </si>
  <si>
    <t>020816</t>
  </si>
  <si>
    <t>Výstavba parku s volným pohybem psů Karlín včetně agility prvků</t>
  </si>
  <si>
    <t xml:space="preserve">Sokolovská – p.č. 769/10, 843/3, 854/63, 844/22, k.ú. Karlín </t>
  </si>
  <si>
    <t>020916</t>
  </si>
  <si>
    <t>Florenc - revitalizace zelených ploch u metra - studie a PD</t>
  </si>
  <si>
    <t>p.č. 882/2, 882/3, 882/4, 882/5 k.ú.Karlín</t>
  </si>
  <si>
    <t>021016</t>
  </si>
  <si>
    <t>Úprava pěších cest na území MČ Praha 8</t>
  </si>
  <si>
    <t>021116</t>
  </si>
  <si>
    <t>Úprava parku v ulici Fr.Kadlece (psí louka)</t>
  </si>
  <si>
    <t>p.č. 3828 k.ú.Libeň</t>
  </si>
  <si>
    <t>2016/2016</t>
  </si>
  <si>
    <t>021216</t>
  </si>
  <si>
    <t xml:space="preserve">Revitalizace ploch malého rozsahu </t>
  </si>
  <si>
    <t>vybraná místa v Praze 8</t>
  </si>
  <si>
    <t>021316</t>
  </si>
  <si>
    <t xml:space="preserve">Výsadby stromů v Praze 8 </t>
  </si>
  <si>
    <t>021416</t>
  </si>
  <si>
    <t>Úpravy cesty a vstupu na hřiště u SVJ Chvatěrubská</t>
  </si>
  <si>
    <t>k. ú. Čimice</t>
  </si>
  <si>
    <t>021516</t>
  </si>
  <si>
    <t>Realizace podzemních kontejnerů I. etapa</t>
  </si>
  <si>
    <t>území městské části Praha 8</t>
  </si>
  <si>
    <t>021616</t>
  </si>
  <si>
    <t>Revitalizace - Lustigův park</t>
  </si>
  <si>
    <t>Lustigův Park</t>
  </si>
  <si>
    <t>21716</t>
  </si>
  <si>
    <t>Vytvoření vjezdu z ulice Lindavská do areálu Bikeparku</t>
  </si>
  <si>
    <t>Lindavská 785/1, 181 00 Praha 8-Bohnice</t>
  </si>
  <si>
    <t>080266021116</t>
  </si>
  <si>
    <t>Úprava parku v ulici Fr. Kadlece (psí louka)</t>
  </si>
  <si>
    <t>84</t>
  </si>
  <si>
    <t>odbor kancelář tajemníka</t>
  </si>
  <si>
    <t>Revitalizace veřejného prostranství - Karlínské náměstí</t>
  </si>
  <si>
    <t>str. 2</t>
  </si>
  <si>
    <t>Kapitola  03 - doprava</t>
  </si>
  <si>
    <t>odbor dopravy</t>
  </si>
  <si>
    <t>030116</t>
  </si>
  <si>
    <t>Rekonstrukce chodníků</t>
  </si>
  <si>
    <t>0319</t>
  </si>
  <si>
    <t>030216</t>
  </si>
  <si>
    <t>Bezpečnostní a telematické prvky v dopravě, zklidňování dopravy</t>
  </si>
  <si>
    <t>030316</t>
  </si>
  <si>
    <t>Předprojektová a projektová příprava</t>
  </si>
  <si>
    <t>030416</t>
  </si>
  <si>
    <t>Cyklostojany</t>
  </si>
  <si>
    <t>k.ú. Karlín, Libeň</t>
  </si>
  <si>
    <t>030516</t>
  </si>
  <si>
    <t>Technologické vybavení parkoviště Bulovka</t>
  </si>
  <si>
    <t>parkoviště Bulovka</t>
  </si>
  <si>
    <t>030616</t>
  </si>
  <si>
    <t>Technologické vybavení parkoviště Nekvasilova</t>
  </si>
  <si>
    <t>parkoviště Nekvasilova</t>
  </si>
  <si>
    <t>030716</t>
  </si>
  <si>
    <t>Technologické vybavení parkoviště Karlínské nám.</t>
  </si>
  <si>
    <t>parkoviště Karlínské náměstí</t>
  </si>
  <si>
    <t>Kapitola  04 - školství, mládež a sport</t>
  </si>
  <si>
    <t>0401</t>
  </si>
  <si>
    <t>10297040914</t>
  </si>
  <si>
    <t>1027041014</t>
  </si>
  <si>
    <t>MŠ Bojasova</t>
  </si>
  <si>
    <t>0402</t>
  </si>
  <si>
    <t>044416</t>
  </si>
  <si>
    <t>Rekonstrukce venkovního hřiště, roh ulic Nad Rokoskou a S. K. Neummana</t>
  </si>
  <si>
    <t>Nad Rokoskou 113/4, 182 00 Praha 8-Libeň</t>
  </si>
  <si>
    <t>98</t>
  </si>
  <si>
    <t>odbor školství</t>
  </si>
  <si>
    <t>MŠ Na Přesypu</t>
  </si>
  <si>
    <t>040116</t>
  </si>
  <si>
    <t>Elektrický kotel do ŠK</t>
  </si>
  <si>
    <t>040316</t>
  </si>
  <si>
    <t>Multifunkční tlaková pánev s míchadlem</t>
  </si>
  <si>
    <t>ZŠ a MŠ Na Slovance</t>
  </si>
  <si>
    <t>040416</t>
  </si>
  <si>
    <t>Nové plynové kotle pro ŠK</t>
  </si>
  <si>
    <t>ZŠ  Hovorčovická</t>
  </si>
  <si>
    <t>040516</t>
  </si>
  <si>
    <t>Založení přírodní učebny</t>
  </si>
  <si>
    <t>040616</t>
  </si>
  <si>
    <t>Server počítačové učebny</t>
  </si>
  <si>
    <t>040716</t>
  </si>
  <si>
    <t>Myčka  nádobí</t>
  </si>
  <si>
    <t>040816</t>
  </si>
  <si>
    <t>Výstavba hřiště pro MŠ Lindnerova - náhrada</t>
  </si>
  <si>
    <t>MŠ Na Korábě</t>
  </si>
  <si>
    <t>040916</t>
  </si>
  <si>
    <t>Interaktivní technika pro školy zřizované MČ Praha 8</t>
  </si>
  <si>
    <t>ZŠ MČ Praha 8</t>
  </si>
  <si>
    <t>042316</t>
  </si>
  <si>
    <t>Zřízení multifunkčního sportovního hřiště</t>
  </si>
  <si>
    <t>042816</t>
  </si>
  <si>
    <t>Vybudování víceúčelového sportoviště - PD v ZŠ Mazurská</t>
  </si>
  <si>
    <t>042716</t>
  </si>
  <si>
    <t>Herní prvky včetně dopadových ploch v ZŠ a MŠ Na Slovance</t>
  </si>
  <si>
    <t>042616</t>
  </si>
  <si>
    <t>Úprava zahrady včetně herního prvku v MŠ Sokolovská</t>
  </si>
  <si>
    <t>044016</t>
  </si>
  <si>
    <t>Venkovní učebna / altán pro výuku předmětů přírodních věd</t>
  </si>
  <si>
    <t>044216</t>
  </si>
  <si>
    <t>MŠ Klíčanská - rekonstrukce venkovní herní plochy</t>
  </si>
  <si>
    <t>044316</t>
  </si>
  <si>
    <t>MŠ Krynická - rekonstrukce zahrady MŠ Krynická</t>
  </si>
  <si>
    <t>MŠ Krynická</t>
  </si>
  <si>
    <t>047516</t>
  </si>
  <si>
    <t>Modernizace odborných učeben ZŠ a MŠ v Praze 8</t>
  </si>
  <si>
    <t>ZŠ a MŠ</t>
  </si>
  <si>
    <t>2017</t>
  </si>
  <si>
    <t>047816</t>
  </si>
  <si>
    <t>MŠ Štěpničná - modernizace odborných učeben "Pól růstu"</t>
  </si>
  <si>
    <t>047916</t>
  </si>
  <si>
    <t>MŠ Libčická - modernizace odborných učeben "Pól růstu"</t>
  </si>
  <si>
    <t xml:space="preserve">MŠ Libčická </t>
  </si>
  <si>
    <t>048016</t>
  </si>
  <si>
    <t>MŠ Na Korábě - modernizace odborných učeben "Pól růstu"</t>
  </si>
  <si>
    <t>048116</t>
  </si>
  <si>
    <t>ZŠ Lyčkovo nám.- modernizace odborných učeben "Pól růstu"</t>
  </si>
  <si>
    <t xml:space="preserve">ZŠ Lyčkovo nám. </t>
  </si>
  <si>
    <t>048216</t>
  </si>
  <si>
    <t>ZŠ Hovorčovická - modernizace odborných učeben "Pól růstu"</t>
  </si>
  <si>
    <t xml:space="preserve">ZŠ Hovorčovická </t>
  </si>
  <si>
    <t>048316</t>
  </si>
  <si>
    <t>ZŠ U Šk. zahrady - modernizace odborných učeben "Pól růstu"</t>
  </si>
  <si>
    <t>ZŠ U Šk. zahrady</t>
  </si>
  <si>
    <t>048416</t>
  </si>
  <si>
    <t>ZŠ Na Šutce - modernizace odborných učeben "Pól růstu"</t>
  </si>
  <si>
    <t>ZŠ Na Šutce</t>
  </si>
  <si>
    <t>048516</t>
  </si>
  <si>
    <t>ZŠ P. Strozziho - modernizace odborných učeben "Pól růstu"</t>
  </si>
  <si>
    <t>ZŠ P. Strozziho</t>
  </si>
  <si>
    <t>048616</t>
  </si>
  <si>
    <t>ZŠ Dolákova - modernizace odborných učeben "Pól růstu"</t>
  </si>
  <si>
    <t xml:space="preserve">ZŠ Dolákova </t>
  </si>
  <si>
    <t>048716</t>
  </si>
  <si>
    <t>ZŠ Ústavní - modernizace odborných učeben "Pól růstu"</t>
  </si>
  <si>
    <t xml:space="preserve">ZŠ Ústavní </t>
  </si>
  <si>
    <t>048816</t>
  </si>
  <si>
    <t>ZŠ Burešova - modernizace odborných učeben "Pól růstu"</t>
  </si>
  <si>
    <t>048916</t>
  </si>
  <si>
    <t>ZŠ B Hrabala - modernizace odborných učeben "Pól růstu"</t>
  </si>
  <si>
    <t>049016</t>
  </si>
  <si>
    <t>ZŠ Libčická - modernizace odborných učeben "Pól růstu"</t>
  </si>
  <si>
    <t>049116</t>
  </si>
  <si>
    <t>ZŠ Palmovka - modernizace odborných učeben "Pól růstu"</t>
  </si>
  <si>
    <t>049216</t>
  </si>
  <si>
    <t>ZŠ Na Slovance - modernizace odborných učeben "Pól růstu"</t>
  </si>
  <si>
    <t>ZŠ Na Slovance</t>
  </si>
  <si>
    <t>049316</t>
  </si>
  <si>
    <t>ZŠ Žernosecká - modernizace odborných učeben "Pól růstu"</t>
  </si>
  <si>
    <t xml:space="preserve">ZŠ Žernosecká </t>
  </si>
  <si>
    <t>049416</t>
  </si>
  <si>
    <t>ZŠ Glowackého - modernizace odborných učeben "Pól růstu"</t>
  </si>
  <si>
    <t xml:space="preserve">ZŠ Glowackého </t>
  </si>
  <si>
    <t>049516</t>
  </si>
  <si>
    <t>ZŠ Mazurská - modernizace odborných učeben "Pól růstu"</t>
  </si>
  <si>
    <t xml:space="preserve">ZŠ Mazurská </t>
  </si>
  <si>
    <t>049616</t>
  </si>
  <si>
    <t>PD výstavba školního hřiště Na Korábě</t>
  </si>
  <si>
    <t>str. 3</t>
  </si>
  <si>
    <t>Servisní středisko pro správu svěřeného majetku MČ Praha 8</t>
  </si>
  <si>
    <t>80191040615</t>
  </si>
  <si>
    <t>MŠ U Sluncové - nástavba třídy vč. PD</t>
  </si>
  <si>
    <t>33966/84</t>
  </si>
  <si>
    <t>ZŠ B. Hrabala (obj. Na Korábě) - výměna oken včetně PD</t>
  </si>
  <si>
    <t>ZŠ B. Hrabala (obj. Na Korábě)</t>
  </si>
  <si>
    <t>ZŠ U Školské zahrady - PD na výstavbu tělocvičny</t>
  </si>
  <si>
    <t xml:space="preserve">ZŠ Lyčkovo nám. (obj. Pernerova) </t>
  </si>
  <si>
    <t>ZŠ Lyčkovo nám. (obj. Pernerova) - PD na půdní vestavbu</t>
  </si>
  <si>
    <t>ZŠ Lyčkovo nám.</t>
  </si>
  <si>
    <t>ZŠ Lyčkovo nám. - PD na půdní vestavbu</t>
  </si>
  <si>
    <t>Rekonstrukce gastroprovozu ZŠ Mazurská</t>
  </si>
  <si>
    <t>Rekonstrukce gastroprovozu ZŠ Dolákova vč. TDI a BOZP</t>
  </si>
  <si>
    <t>ZŠ Dolákova</t>
  </si>
  <si>
    <t>041016</t>
  </si>
  <si>
    <t>Stavební úprava gastroprovozu ZŠ P. Strozziho, zvýšení kapacity mycího centra</t>
  </si>
  <si>
    <t>Rekonstrukce gastroprovozu MŠ Na Přesypu vč. PD, TDI a BOZP</t>
  </si>
  <si>
    <t>041116</t>
  </si>
  <si>
    <t>ZŠ Lyčkovo náměstí - půdní vestavba, II.etapa (příp. kap. na ŠR 2016/2017)</t>
  </si>
  <si>
    <t>041216</t>
  </si>
  <si>
    <t>ZŠ Lyčkovo náměstí, levé křídlo - studie a PD</t>
  </si>
  <si>
    <t>041316</t>
  </si>
  <si>
    <t>ZŠ Lyčkovo náměstí, pravé křídlo - výstavba tělocvičny, ŠK a ŠJ - PD</t>
  </si>
  <si>
    <t>041416</t>
  </si>
  <si>
    <t>Stavební úpravy interiérů KD Ládví</t>
  </si>
  <si>
    <t>041516</t>
  </si>
  <si>
    <t>Stavební úprava střechy KD Ládví</t>
  </si>
  <si>
    <t>041616</t>
  </si>
  <si>
    <t>Projektová příprava</t>
  </si>
  <si>
    <t>041716</t>
  </si>
  <si>
    <t>Investiční akce malého rozsahu</t>
  </si>
  <si>
    <t>041816</t>
  </si>
  <si>
    <t>ZŠ Mazurská - zázemí pro školní družinu (altán, domeček, herní prvky)</t>
  </si>
  <si>
    <t>041916</t>
  </si>
  <si>
    <t>MŠ Sokolovská - úprava zahrady včetně herního prvku</t>
  </si>
  <si>
    <t>042016</t>
  </si>
  <si>
    <t xml:space="preserve">MŠ Šiškova - revitalizace zahrady po S.E.N. </t>
  </si>
  <si>
    <t>042116</t>
  </si>
  <si>
    <t>ZŠ Hovorčovická - rekonstrukce vnitřního atria školy a osazení herními prvky</t>
  </si>
  <si>
    <t>042216</t>
  </si>
  <si>
    <t>Snížení energetické náročnosti školských a jiných objektů</t>
  </si>
  <si>
    <t>042416</t>
  </si>
  <si>
    <t>ZŠ Na Šutce - zřízení hřiště v areálu školy</t>
  </si>
  <si>
    <t>040216</t>
  </si>
  <si>
    <t>Rekonstrukce učebny fyziky a chemie v ZŠ Libčická</t>
  </si>
  <si>
    <t>MŠ Řešovská - projektová příprava na realizaci energeticky úsporných opatření</t>
  </si>
  <si>
    <t>MŠ Řešovská</t>
  </si>
  <si>
    <t>MŠ Chabařovická – projektová příprava na realizaci energeticky úsporných opatření</t>
  </si>
  <si>
    <t>MŠ Chabařovická</t>
  </si>
  <si>
    <t>MŠ Šimůnkova – projektová příprava na realizaci energeticky úsporných opatření</t>
  </si>
  <si>
    <t>MŠ Šimůnkova</t>
  </si>
  <si>
    <t>042916</t>
  </si>
  <si>
    <t>ZŠ a MŠ U Školské zahrady - akustické panely do tříd školní družiny v ZŠ a MŠ</t>
  </si>
  <si>
    <t>ZŠ a MŠ U Školské zahrady</t>
  </si>
  <si>
    <t>043016</t>
  </si>
  <si>
    <t>ZŠ Lyčkovo nám. – zvýšení protipožární odolnosti dveří v budově ZŠ</t>
  </si>
  <si>
    <t>ZŠ Lyčkovo</t>
  </si>
  <si>
    <t>043116</t>
  </si>
  <si>
    <t>ZŠ Libčická – rekonstrukce a modernizace VZT v tělocvičnách</t>
  </si>
  <si>
    <t>043216</t>
  </si>
  <si>
    <t>ZŠ Ústavní – veřejné osvětlení</t>
  </si>
  <si>
    <t>ZŠ Ústavní</t>
  </si>
  <si>
    <t>043316</t>
  </si>
  <si>
    <t>ZŠ P. Strozziho – venkovní žaluzie, výměna oken za otevíratelná vŠJ a zajištění akustiky v ŠJ</t>
  </si>
  <si>
    <t>043416</t>
  </si>
  <si>
    <t>ZŠ Dolákova – stavební úpravy tříd – zkapacitnění</t>
  </si>
  <si>
    <t>043516</t>
  </si>
  <si>
    <t>ZŠ Žernosecká – rekonstrukce školního hřiště II. etapa</t>
  </si>
  <si>
    <t>ZŠ Ústavní (Bendovka) - projektová příprava na realizaci energeticky úsporných opatření</t>
  </si>
  <si>
    <t>043616</t>
  </si>
  <si>
    <t>MŠ Ústavní – zastínění oken na jižní straně</t>
  </si>
  <si>
    <t>MŠ Ústavní</t>
  </si>
  <si>
    <t>MŠ Korycanská - projektová příprava na realizaci energeticky úsporných opatření</t>
  </si>
  <si>
    <t>043716</t>
  </si>
  <si>
    <t>ZŠ U Šk. zahrady - zateplení a výměna střešního pláště objektu dílen</t>
  </si>
  <si>
    <t>043816</t>
  </si>
  <si>
    <t>ZŠ U Šk. zahrady - rekonstrukce šaten a soc. zařízení tělocvičny</t>
  </si>
  <si>
    <t>043916</t>
  </si>
  <si>
    <t>ZŠ Palmovka - rekonstrukce a modernizace soc. zařízení</t>
  </si>
  <si>
    <t>Ubytovna U Pazderek – projektová příprava na realizaci energeticky úsporných opatření</t>
  </si>
  <si>
    <t>Ubytovna U Pazderek</t>
  </si>
  <si>
    <t>MŠ Sokolovská – projektová příprava na realizaci energeticky úsporných opatření</t>
  </si>
  <si>
    <t>MŠ U Sluncové – projektová příprava na realizaci energeticky úsporných opatření</t>
  </si>
  <si>
    <t>MČ U Sluncové</t>
  </si>
  <si>
    <t>PORG Lindnerova – projektová příprava na realizaci energeticky úsporných opatření</t>
  </si>
  <si>
    <t>KD Krakov – rekonstrukce foyer vč. PD</t>
  </si>
  <si>
    <t>KD Krakov</t>
  </si>
  <si>
    <t>80093042516</t>
  </si>
  <si>
    <t>ZŠ Libčická - rekonstrukce gastroprovozu ZŠ Libčická</t>
  </si>
  <si>
    <t>044516</t>
  </si>
  <si>
    <t>ZŠ a MŠ Lyčkovo nám. (Pernerova) - PD na stavební úpravy objektu</t>
  </si>
  <si>
    <t>ZŠ a MŠ Lyčkovo nám. (Pernerova)</t>
  </si>
  <si>
    <t>044616</t>
  </si>
  <si>
    <t>ZŠ Petra Strozziho - rekonstrukce areálového chodníku a schodů</t>
  </si>
  <si>
    <t>ZŠ Petra Strozziho</t>
  </si>
  <si>
    <t>044716</t>
  </si>
  <si>
    <t>MŠ Štěpničná - modernizace letních sociálních zařízení a pobytové plochy</t>
  </si>
  <si>
    <t>044816</t>
  </si>
  <si>
    <t>ZŠ Na Slovance - PD rekonstrukce gastroprovozu ZŠ Na Slovance</t>
  </si>
  <si>
    <t>str. 4</t>
  </si>
  <si>
    <t>044916</t>
  </si>
  <si>
    <t>KD Krakov - modernizace jeviště v 0. NP</t>
  </si>
  <si>
    <t>045016</t>
  </si>
  <si>
    <t>ZŠ Libčická - univerzální stroj s el. pohonem do školní kuchyně</t>
  </si>
  <si>
    <t>045116</t>
  </si>
  <si>
    <t>KD Krakov - rekonstrukce a modernizace sociálního zařízení a ZTI</t>
  </si>
  <si>
    <t>045216</t>
  </si>
  <si>
    <t>ZŠ Burešova - rekonstrukce prostor bývalého fitness</t>
  </si>
  <si>
    <t>045316</t>
  </si>
  <si>
    <t>ZŠ a MŠ P. Strozziho - projektová a inženýrská činnost - pořístavba tříd v areálu ZŠ</t>
  </si>
  <si>
    <t xml:space="preserve">ZŠ a MŠ P. Strozziho </t>
  </si>
  <si>
    <t>045416</t>
  </si>
  <si>
    <t>ZŠ Na Korábě - PD na vybudování půdní vestavby</t>
  </si>
  <si>
    <t>ZŠ Na Korábě</t>
  </si>
  <si>
    <t>046816</t>
  </si>
  <si>
    <t>KD Ládví - projekt. příprava likvidace ekol. závadných materiálů</t>
  </si>
  <si>
    <t>046916</t>
  </si>
  <si>
    <t>ZŠ a MŠ Ústavní - PD na vybudování venkovní pobytové plochy</t>
  </si>
  <si>
    <t>ZŠ a MŠ Ústavní</t>
  </si>
  <si>
    <t>047016</t>
  </si>
  <si>
    <t>ZŠ Žernosecká - PD rekonstrukce stavební úpravy objektu bývalé trafostanice v areálu ZŠ</t>
  </si>
  <si>
    <t>047116</t>
  </si>
  <si>
    <t>ZŠ Žernosecká - PD instalace akustických podhledů v ŠJ</t>
  </si>
  <si>
    <t>047216</t>
  </si>
  <si>
    <t>ZŠ Na Slovance - PD instalace markýzy na jižní straně budovy ZŠ</t>
  </si>
  <si>
    <t>047316</t>
  </si>
  <si>
    <t>MŠ U Sluncové - PD rekonstrukce teras a pobytové plochy</t>
  </si>
  <si>
    <t>047416</t>
  </si>
  <si>
    <t>KD Ládví - PD rekonstrukce proskleného pláště v atriu a přilehlých prostorech</t>
  </si>
  <si>
    <t>047616</t>
  </si>
  <si>
    <t>ZŠ a MŠ Na Slovance - PD na rekonstrukci podhledů a elektrorozvodů</t>
  </si>
  <si>
    <t>047716</t>
  </si>
  <si>
    <t>ZŠ Dolákova - PD na rekonstrukci podhledů a elektrorozvodů</t>
  </si>
  <si>
    <t>MŠ Bojasova - rekonstrukce a modernizace VZT a MaR</t>
  </si>
  <si>
    <t>049716</t>
  </si>
  <si>
    <t>Příprava projektové dokumentace na investiční akce roku 2017</t>
  </si>
  <si>
    <t>049816</t>
  </si>
  <si>
    <t>Studie a DÚR – rozšíření kapacity ZŠ Žernosecká</t>
  </si>
  <si>
    <t>049916</t>
  </si>
  <si>
    <t>MŠ Poznaňská – PD – úprava vnitřních rozvodů ÚT a vodovodu</t>
  </si>
  <si>
    <t>MŠ Poznaňská</t>
  </si>
  <si>
    <t>410015</t>
  </si>
  <si>
    <t>Ubytovna U Pazderek – studie a PD – stavební úpravy ubytovny</t>
  </si>
  <si>
    <t>045516</t>
  </si>
  <si>
    <t>ZŠ na Šutce - bezpečnostní úpravy schodiště ke sportovištím u ZŠ</t>
  </si>
  <si>
    <t>ZŠ na Šutce</t>
  </si>
  <si>
    <t>045616</t>
  </si>
  <si>
    <t>MŠ Chabařovická - el. branka a brána do areálu MŠ</t>
  </si>
  <si>
    <t>045716</t>
  </si>
  <si>
    <t>MŠ Na Pěšinách - dod. a montáž brány na dálk. ovládání bezpeč. zábradlí</t>
  </si>
  <si>
    <t>MŠ Na Pěšinách</t>
  </si>
  <si>
    <t>045816</t>
  </si>
  <si>
    <t>MŠ Řešovská - el. brána a branka do areálu MŠ</t>
  </si>
  <si>
    <t>045916</t>
  </si>
  <si>
    <t>ZŠ a MŠ Na Slovance - el. ovládání vrat do kuchyně a instalace kamery v ZŠ a MŠ</t>
  </si>
  <si>
    <t>046016</t>
  </si>
  <si>
    <t>ZŠ Libčická -  dod. a montáž vstupních vrat na dálk. ovládání</t>
  </si>
  <si>
    <t>046116</t>
  </si>
  <si>
    <t>ZŠ Glowackého - dod. a montáž venkovních žaluzií do 4 učeben</t>
  </si>
  <si>
    <t>046216</t>
  </si>
  <si>
    <t>ZŠ Libčická - PD na rek. rozvodů elektro, podhledů a osvětl. těles</t>
  </si>
  <si>
    <t>046316</t>
  </si>
  <si>
    <t xml:space="preserve">ZŠ Žernosecká - PD na rekonstrukci podhledů a elektrorozvodů </t>
  </si>
  <si>
    <t>046416</t>
  </si>
  <si>
    <t>ZŠ Glowackého  - PD na úpravu školní zahrady</t>
  </si>
  <si>
    <t>046516</t>
  </si>
  <si>
    <t>ZŠ Libčická - PD na úpravu školní zahrady</t>
  </si>
  <si>
    <t>046616</t>
  </si>
  <si>
    <t>KD Krakov - rekonstrukce a modernizace soc. zařízení</t>
  </si>
  <si>
    <t>046716</t>
  </si>
  <si>
    <t>ZŠ Glowackého - PD na rekonstrukci šaten</t>
  </si>
  <si>
    <t>odbor právních služeb</t>
  </si>
  <si>
    <t xml:space="preserve">Projektová příprava - realizace systému nuceného větrání s rekuperací odpadního tepla v ZŠ </t>
  </si>
  <si>
    <t xml:space="preserve">Projektová příprava - realizace systému nuceného větrání s rekuperací odpadního tepla v MŠ </t>
  </si>
  <si>
    <t>str. 5</t>
  </si>
  <si>
    <t>Kapitola  05 - zdravotnictví a sociální oblast</t>
  </si>
  <si>
    <t>0501</t>
  </si>
  <si>
    <t>Dům se sociálním bydlením Prosecká (z roku 2015)</t>
  </si>
  <si>
    <t>000/098/084</t>
  </si>
  <si>
    <t>2012/2016</t>
  </si>
  <si>
    <t>0501/03</t>
  </si>
  <si>
    <t>(103070)50214</t>
  </si>
  <si>
    <t>10275050314</t>
  </si>
  <si>
    <t>Snížení energetické náročnosti objektu FOKUS, Dolákova</t>
  </si>
  <si>
    <t>Dolákova</t>
  </si>
  <si>
    <t>odbor sociálních věcí</t>
  </si>
  <si>
    <t>80033020509</t>
  </si>
  <si>
    <t>Výstavba objektu DSS II</t>
  </si>
  <si>
    <t>90</t>
  </si>
  <si>
    <t>50213</t>
  </si>
  <si>
    <t>PD DSS II.</t>
  </si>
  <si>
    <t>PD - rekonstrukce komunikace S.K.Neumanna</t>
  </si>
  <si>
    <t>PD - rekonstrukce rozvodů vody a kanalizace (z r. 2015)</t>
  </si>
  <si>
    <t>poliklinika Mazurská 484</t>
  </si>
  <si>
    <t>2013</t>
  </si>
  <si>
    <t>Rekonstrukce vodoinstalace SV a TUV a kanalizace (z r. 2015)</t>
  </si>
  <si>
    <t>PD na rekonstrukci slaboproudých rozvodů Polikliniky Mazurská (z r. 2015)</t>
  </si>
  <si>
    <t>poliklinika Mazurská 485</t>
  </si>
  <si>
    <t>50414</t>
  </si>
  <si>
    <t>Rekonstrukce slaboproudých rozvodů (z r. 2015)</t>
  </si>
  <si>
    <t>2014</t>
  </si>
  <si>
    <t>50215</t>
  </si>
  <si>
    <t>050116</t>
  </si>
  <si>
    <t>Obnova vozového parku OÚSS</t>
  </si>
  <si>
    <t>Bulovka 1462/10</t>
  </si>
  <si>
    <t>050216</t>
  </si>
  <si>
    <t>Telefonní ústředna OÚSS</t>
  </si>
  <si>
    <t>050316</t>
  </si>
  <si>
    <t>Stavební úpravy interiérů jesle Mirovická</t>
  </si>
  <si>
    <t>Mirovická 1282/6</t>
  </si>
  <si>
    <t>2016/16</t>
  </si>
  <si>
    <t>050416</t>
  </si>
  <si>
    <t>PD - rekonstrukce slaboproudých elektrických rozvodů OÚSS</t>
  </si>
  <si>
    <t>050516</t>
  </si>
  <si>
    <t>Nákup nábytkové sestavy OÚSS</t>
  </si>
  <si>
    <t>Bulovka 1462/10-12</t>
  </si>
  <si>
    <t>Kapitola  06 - kultura a cestovní ruch</t>
  </si>
  <si>
    <t>0601</t>
  </si>
  <si>
    <t>24516060110</t>
  </si>
  <si>
    <t>k.ú. Kobylisy</t>
  </si>
  <si>
    <t>odbor kultury, sportu, mládeže a památkové péče</t>
  </si>
  <si>
    <t>060116</t>
  </si>
  <si>
    <t>Rekonstrukce kapličky sv. Jana Nepomuckého v Čimicích</t>
  </si>
  <si>
    <t>k.ú. Čimice</t>
  </si>
  <si>
    <t>060216</t>
  </si>
  <si>
    <t>Restaurování soch andělů v kapli Libeňského zámku</t>
  </si>
  <si>
    <t>Zenklova 1/35</t>
  </si>
  <si>
    <t>060316</t>
  </si>
  <si>
    <t>Instalace kódů na památky</t>
  </si>
  <si>
    <t>060416</t>
  </si>
  <si>
    <t>Vánoční osvětlení Prahy 2016</t>
  </si>
  <si>
    <t>060516</t>
  </si>
  <si>
    <t>PD - oplocení areálu Kobyliské střelnice</t>
  </si>
  <si>
    <t>Střelničná x Žernosecká</t>
  </si>
  <si>
    <t>060616</t>
  </si>
  <si>
    <t>Obnova havarijního stavu sedaček pro diváky v divadle Karla Hackera</t>
  </si>
  <si>
    <t>Klapkova 26</t>
  </si>
  <si>
    <t>060716</t>
  </si>
  <si>
    <t>Rekonstrukce topného systému v divadle Karla Hackera</t>
  </si>
  <si>
    <t>060816</t>
  </si>
  <si>
    <t>Nákup fotoaparátu</t>
  </si>
  <si>
    <t>060916</t>
  </si>
  <si>
    <t>Půjčka TJ AC Praha 1890</t>
  </si>
  <si>
    <t xml:space="preserve"> U Pekařky 1597/10, Praha 8</t>
  </si>
  <si>
    <t>061016</t>
  </si>
  <si>
    <t>Betonové patky pod vánoční stromy</t>
  </si>
  <si>
    <t>Těšínská  a Burešova</t>
  </si>
  <si>
    <t>Kapitola  07 - bezpečnost</t>
  </si>
  <si>
    <t>odbor kancelář starosty</t>
  </si>
  <si>
    <t>Rozvoj MKS Bezpečná osmička</t>
  </si>
  <si>
    <t>ÚMČ</t>
  </si>
  <si>
    <t>070116</t>
  </si>
  <si>
    <t>Obnova MKS</t>
  </si>
  <si>
    <t>str. 6</t>
  </si>
  <si>
    <t>Kapitola  08 - hospodářství</t>
  </si>
  <si>
    <t>odbor správy majetku</t>
  </si>
  <si>
    <t xml:space="preserve">Centrum Palmovka - výstavba budovy s kancel. a komerčními prostorami - kapitálová půjčka </t>
  </si>
  <si>
    <t>Rekonstrukce sociálních bytů</t>
  </si>
  <si>
    <t>Burešova 1151/12, k.ú. Kobylisy</t>
  </si>
  <si>
    <t>Taussigova 1172/1, k.ú. Kobylisy</t>
  </si>
  <si>
    <t>Bínova 532 až 534, k.ú. Střížkov</t>
  </si>
  <si>
    <t>Přestavba nebytových prostor (lesní školka)</t>
  </si>
  <si>
    <t>Libčická 2/333 - vstupní rampa, k.ú. Kobylisy</t>
  </si>
  <si>
    <t>080116</t>
  </si>
  <si>
    <t>Rekonstrukce střechy dvorního objektu</t>
  </si>
  <si>
    <t>Pernerova 427/7, k.ú. Karlín</t>
  </si>
  <si>
    <t>080216</t>
  </si>
  <si>
    <t>Rekonstrukce nebytových prostor prádelny</t>
  </si>
  <si>
    <t>Bulovka 1462/10, k.ú. Libeň</t>
  </si>
  <si>
    <t>080316</t>
  </si>
  <si>
    <t>Rekonstrukce statiky-AIKIDO</t>
  </si>
  <si>
    <t>Křižíkova 290/48, k.ú. Karlín</t>
  </si>
  <si>
    <t>080416</t>
  </si>
  <si>
    <t xml:space="preserve">Nákup pozemků pro rok 2016 </t>
  </si>
  <si>
    <t>080516</t>
  </si>
  <si>
    <t>Studie a projektová dokumentace OKC Draháň</t>
  </si>
  <si>
    <t>Čimická 780/61,                  k.ú. Čimice</t>
  </si>
  <si>
    <t>080616</t>
  </si>
  <si>
    <t>Zateplení střechy</t>
  </si>
  <si>
    <t>Bínova 532 až 534,              k.ú. Střížkov</t>
  </si>
  <si>
    <t>080716</t>
  </si>
  <si>
    <t>Projektová dokumentace výstavby "startovacích bytů"</t>
  </si>
  <si>
    <t>na pozemku parcela číslo 527/97,  k.ú. Střížkov</t>
  </si>
  <si>
    <t>080816</t>
  </si>
  <si>
    <t>Studie a projektová dokumentace multifunkční sportovní haly</t>
  </si>
  <si>
    <t>080916</t>
  </si>
  <si>
    <t>081016</t>
  </si>
  <si>
    <t>Antigraffity program</t>
  </si>
  <si>
    <t>081116</t>
  </si>
  <si>
    <t>Antigraffity nástřiky</t>
  </si>
  <si>
    <t>081216</t>
  </si>
  <si>
    <t>Rekonstrukce HDV elektro</t>
  </si>
  <si>
    <t>Křižíkova 35/46, 290/48, 167/50, k.ú. Karlín</t>
  </si>
  <si>
    <t>081316</t>
  </si>
  <si>
    <t>Rekonstrukce fasády severního štítu</t>
  </si>
  <si>
    <t>081416</t>
  </si>
  <si>
    <t>Modernizace výtahů</t>
  </si>
  <si>
    <t>081516</t>
  </si>
  <si>
    <t>Nákup DHM - skříně TRAKA klíčový depozit</t>
  </si>
  <si>
    <t>NP Nekvasilova 625/2,            k.ú. Karlín</t>
  </si>
  <si>
    <t>081616</t>
  </si>
  <si>
    <t>Rekonstrukce kotelny</t>
  </si>
  <si>
    <t>DPS Křižíkova 290/48,             k.ú. Karlín</t>
  </si>
  <si>
    <t>081716</t>
  </si>
  <si>
    <t>DPS Křižíkova 35/46, 290/48, 167/50,  k.ú. Karlín</t>
  </si>
  <si>
    <t>081816</t>
  </si>
  <si>
    <t>Mobilní kluziště - pořízení + provoz</t>
  </si>
  <si>
    <t>081916</t>
  </si>
  <si>
    <t>rekonstrukce prádelny</t>
  </si>
  <si>
    <t>Taussigova 1172/1,             k.ú. Kobylisy</t>
  </si>
  <si>
    <t>082016</t>
  </si>
  <si>
    <t>Burešova 1151/12,              k.ú. Kobylisy</t>
  </si>
  <si>
    <t>082116</t>
  </si>
  <si>
    <t xml:space="preserve">rekonstrukce fasády </t>
  </si>
  <si>
    <t>Březinova 485/18,               k.ú. Karlín</t>
  </si>
  <si>
    <t>082216</t>
  </si>
  <si>
    <t>rekonstrukce střešní krytiny + fasády</t>
  </si>
  <si>
    <t>Uzavřená 652/10,                k.ú. Kobylisy</t>
  </si>
  <si>
    <t>082316</t>
  </si>
  <si>
    <t>rekonstrukce fasády</t>
  </si>
  <si>
    <t>Vosmíkových 510/18,          k.ú. Libeň</t>
  </si>
  <si>
    <t>082416</t>
  </si>
  <si>
    <t>rekonstrukce zahrady sídla Kolpingovy nadace</t>
  </si>
  <si>
    <t>Bohnická 3/32,                   k.ú. Bohnice</t>
  </si>
  <si>
    <t>082516</t>
  </si>
  <si>
    <t>architektonická soutěž - startovací byty</t>
  </si>
  <si>
    <t>na pozemku parc.č. 527/97, k.ú. Střížkov</t>
  </si>
  <si>
    <t>PD rekonstrukce rozvodů vody a kanalizace</t>
  </si>
  <si>
    <t>Poliklinika Mazurská 484, k.ú. Troja</t>
  </si>
  <si>
    <t>Rekonstrukce vodoinstalace SV,TUV a kanalizace</t>
  </si>
  <si>
    <t xml:space="preserve">PD rekonstrukce slaboproudých rozvodů </t>
  </si>
  <si>
    <t>str. 7</t>
  </si>
  <si>
    <t>Kapitola  09 - vnitřní správa</t>
  </si>
  <si>
    <t>Revitalizace u KD Ládví - studie a PD</t>
  </si>
  <si>
    <t>Revitalizace náměstí a parku u KD Krakov - studie a PD</t>
  </si>
  <si>
    <t xml:space="preserve">Revitalizace třešňového sadu - studie a PD </t>
  </si>
  <si>
    <t>090216</t>
  </si>
  <si>
    <t>Revitalizace náměstí a parku u KD Krakov</t>
  </si>
  <si>
    <t>090316</t>
  </si>
  <si>
    <t xml:space="preserve">Revitalizace třešňového sadu ulice Na Truhlářce </t>
  </si>
  <si>
    <t>090116</t>
  </si>
  <si>
    <t>Interaktivní úřední deska</t>
  </si>
  <si>
    <t>090416</t>
  </si>
  <si>
    <t>Automat.systém řízení a monitoringu bezpeč.sítě</t>
  </si>
  <si>
    <t>090516</t>
  </si>
  <si>
    <t>Obnova výpočetní techniky vč. tisk. zařízení</t>
  </si>
  <si>
    <t>090616</t>
  </si>
  <si>
    <t>Programové vybavení včetně implementace</t>
  </si>
  <si>
    <t>090716</t>
  </si>
  <si>
    <t>Portál mobilních služeb</t>
  </si>
  <si>
    <t>090816</t>
  </si>
  <si>
    <t>Obnova serverové infrastruktury</t>
  </si>
  <si>
    <t>090916</t>
  </si>
  <si>
    <t>Pořízení digitální databáze dokumentů</t>
  </si>
  <si>
    <t>091016</t>
  </si>
  <si>
    <t>Obnova síťové infrastruktury</t>
  </si>
  <si>
    <t>091315</t>
  </si>
  <si>
    <t>Digitalizace správní archiv</t>
  </si>
  <si>
    <t>091415</t>
  </si>
  <si>
    <t>091116</t>
  </si>
  <si>
    <t xml:space="preserve">Nákup 2 ks motocyklů </t>
  </si>
  <si>
    <t>091216</t>
  </si>
  <si>
    <t xml:space="preserve">PD pro tvorbu vstupní části do Proseckých skal včetně stezky </t>
  </si>
  <si>
    <t>vstup do Proseckých skal a příslušná část Proseckých skal</t>
  </si>
  <si>
    <t>091316</t>
  </si>
  <si>
    <t xml:space="preserve">PD - Revitalizace Elsnicova náměstí </t>
  </si>
  <si>
    <t xml:space="preserve">p.č. 3969/2, 3994/3, k.ú. Libeň </t>
  </si>
  <si>
    <t>091416</t>
  </si>
  <si>
    <t xml:space="preserve">PD - Revitalizace parku Dlážděnka (naučná stezka) </t>
  </si>
  <si>
    <t>p.č. 699/1, 693 k.ú.Libeň</t>
  </si>
  <si>
    <t>091516</t>
  </si>
  <si>
    <t>PD - Rekonstrukce Libeňského podzámčí - I. etapa</t>
  </si>
  <si>
    <t>k.ú. Libeň</t>
  </si>
  <si>
    <t>091616</t>
  </si>
  <si>
    <t>Vytvoření komunitní zahrady Prahy 8</t>
  </si>
  <si>
    <t>část zahrádkářské kolonie Pod Plynojemem, případně alternace</t>
  </si>
  <si>
    <t>091716</t>
  </si>
  <si>
    <t>Přenosné sportoviště</t>
  </si>
  <si>
    <t>091816</t>
  </si>
  <si>
    <t>Revitalizace náměstí KD Ládví</t>
  </si>
  <si>
    <t>091916</t>
  </si>
  <si>
    <t>Rekonstrukce okolí bikrosové dráhy</t>
  </si>
  <si>
    <t>Plnění počtů zaměstnanců a prostředků na platy za rok 2016</t>
  </si>
  <si>
    <t>16/15</t>
  </si>
  <si>
    <t xml:space="preserve"> r.2016 (SR)</t>
  </si>
  <si>
    <t>r. 2016 (RZ)</t>
  </si>
  <si>
    <t>na r.2016</t>
  </si>
  <si>
    <t xml:space="preserve">  Dotace UZ 13305</t>
  </si>
  <si>
    <t xml:space="preserve">  Granty UZ 81</t>
  </si>
  <si>
    <t xml:space="preserve">  SeS MČ Praha 8 - hlavní činnost</t>
  </si>
  <si>
    <t>Plnění ostatních plateb za provedené práce za rok 2016</t>
  </si>
  <si>
    <t>na r. 2016</t>
  </si>
  <si>
    <t>Čerpání rozpočtu Gerontologického centra v Praze 8  za rok 2016</t>
  </si>
  <si>
    <t xml:space="preserve">skutečnost </t>
  </si>
  <si>
    <t>k 31.12.2016</t>
  </si>
  <si>
    <t>(SR) 2016</t>
  </si>
  <si>
    <t>(RZ) 2016</t>
  </si>
  <si>
    <t>odpis transferu</t>
  </si>
  <si>
    <t>mzdové náklady prac. v ev. stavu z toho:</t>
  </si>
  <si>
    <t xml:space="preserve">  MN z nenárok. zdr. UZ 13305</t>
  </si>
  <si>
    <t xml:space="preserve">  MN z nenárok. zdr. UZ 81</t>
  </si>
  <si>
    <t>zákon. SP 25% + zákon. ZP 9% z toho:</t>
  </si>
  <si>
    <t xml:space="preserve">  SP z nenárok. zdr. UZ 13305</t>
  </si>
  <si>
    <t xml:space="preserve">  SP z nenárok. zdr. UZ 81</t>
  </si>
  <si>
    <t>32a</t>
  </si>
  <si>
    <t>příspěvek na provoz poskytnutý</t>
  </si>
  <si>
    <t>33a</t>
  </si>
  <si>
    <t>33b</t>
  </si>
  <si>
    <t>33c</t>
  </si>
  <si>
    <t>36a</t>
  </si>
  <si>
    <t>nedočerpaný příspěvek od MČ</t>
  </si>
  <si>
    <t xml:space="preserve">           Čerpání rozpočtu OÚSS v Praze 8 za rok 2016</t>
  </si>
  <si>
    <t xml:space="preserve">      (v tis. Kč)</t>
  </si>
  <si>
    <t>skutečnost</t>
  </si>
  <si>
    <t xml:space="preserve">           tržby za dováženou stravu</t>
  </si>
  <si>
    <t xml:space="preserve">            tržby za dováženou stravu</t>
  </si>
  <si>
    <t>ostatní výnosy - úroky</t>
  </si>
  <si>
    <t>10a</t>
  </si>
  <si>
    <t>10b</t>
  </si>
  <si>
    <t>spotřeba materiálu</t>
  </si>
  <si>
    <t>cestovné</t>
  </si>
  <si>
    <t>mzdové náklady z toho:</t>
  </si>
  <si>
    <t>prostředky na platy z dotace MPSV, HMP</t>
  </si>
  <si>
    <t>zákonné sociální pojištění</t>
  </si>
  <si>
    <t>odstupné</t>
  </si>
  <si>
    <t>24b</t>
  </si>
  <si>
    <t>ostatní sociální  náklady</t>
  </si>
  <si>
    <t>34a</t>
  </si>
  <si>
    <t xml:space="preserve">příspěvek na provoz čerpaný </t>
  </si>
  <si>
    <t>dotace MPSV UZ 13305</t>
  </si>
  <si>
    <t>dotace HMP UZ 81</t>
  </si>
  <si>
    <t>prostředky na platy</t>
  </si>
  <si>
    <t>použití vlastního rezervního fondu</t>
  </si>
  <si>
    <t xml:space="preserve">použití vlastního investičního fondu </t>
  </si>
  <si>
    <t>kolky, správní poplatky</t>
  </si>
  <si>
    <t>jiné sociální pojištění-Kooperativa</t>
  </si>
  <si>
    <t>jiné ostatní náklady</t>
  </si>
  <si>
    <t>dotace SR (MPSV) 13305</t>
  </si>
  <si>
    <t>dotace MHMP 81</t>
  </si>
  <si>
    <t>poštovné</t>
  </si>
  <si>
    <t>údržba prádla</t>
  </si>
  <si>
    <t>likvidace odpadu</t>
  </si>
  <si>
    <t>poplatky za telefon, Internet</t>
  </si>
  <si>
    <t>Příloha důvodové zprávy č. 6</t>
  </si>
  <si>
    <t>Příloha důvodové zprávy č.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</si>
</sst>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Kč&quot;_-;\-* #,##0.00\ &quot;Kč&quot;_-;_-* &quot;-&quot;??\ &quot;Kč&quot;_-;_-@_-"/>
    <numFmt numFmtId="43" formatCode="_-* #,##0.00\ _K_č_-;\-* #,##0.00\ _K_č_-;_-* &quot;-&quot;??\ _K_č_-;_-@_-"/>
    <numFmt numFmtId="164" formatCode="#,##0.0"/>
  </numFmts>
  <fonts count="8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i/>
      <sz val="10"/>
      <name val="Arial CE"/>
      <charset val="238"/>
    </font>
    <font>
      <sz val="10"/>
      <name val="Arial CE"/>
      <charset val="238"/>
    </font>
    <font>
      <b/>
      <sz val="14"/>
      <name val="Arial CE"/>
      <charset val="238"/>
    </font>
    <font>
      <b/>
      <u/>
      <sz val="10"/>
      <name val="Arial CE"/>
      <charset val="238"/>
    </font>
    <font>
      <b/>
      <sz val="11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color indexed="10"/>
      <name val="Arial CE"/>
      <family val="2"/>
      <charset val="238"/>
    </font>
    <font>
      <sz val="12"/>
      <name val="Arial CE"/>
      <family val="2"/>
      <charset val="238"/>
    </font>
    <font>
      <sz val="11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u/>
      <sz val="11"/>
      <name val="Arial CE"/>
      <family val="2"/>
      <charset val="238"/>
    </font>
    <font>
      <b/>
      <u/>
      <sz val="10"/>
      <name val="Arial CE"/>
      <family val="2"/>
      <charset val="238"/>
    </font>
    <font>
      <sz val="10"/>
      <color indexed="10"/>
      <name val="Arial CE"/>
      <family val="2"/>
      <charset val="238"/>
    </font>
    <font>
      <b/>
      <sz val="14"/>
      <name val="Arial CE"/>
      <family val="2"/>
      <charset val="238"/>
    </font>
    <font>
      <b/>
      <sz val="10"/>
      <color indexed="49"/>
      <name val="Arial CE"/>
      <family val="2"/>
      <charset val="238"/>
    </font>
    <font>
      <sz val="10"/>
      <color indexed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name val="Arial CE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 CE"/>
      <family val="2"/>
      <charset val="238"/>
    </font>
    <font>
      <b/>
      <sz val="10"/>
      <color rgb="FFFF0000"/>
      <name val="Arial CE"/>
      <family val="2"/>
      <charset val="238"/>
    </font>
    <font>
      <b/>
      <sz val="12"/>
      <color rgb="FFFF0000"/>
      <name val="Arial CE"/>
      <family val="2"/>
      <charset val="238"/>
    </font>
    <font>
      <b/>
      <sz val="11"/>
      <color rgb="FFFF0000"/>
      <name val="Arial CE"/>
      <family val="2"/>
      <charset val="238"/>
    </font>
    <font>
      <sz val="10"/>
      <color theme="1"/>
      <name val="Arial ce"/>
      <charset val="238"/>
    </font>
    <font>
      <b/>
      <sz val="10"/>
      <color theme="1"/>
      <name val="Arial CE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 ce"/>
      <charset val="238"/>
    </font>
    <font>
      <i/>
      <sz val="10"/>
      <color theme="1"/>
      <name val="Arial CE"/>
      <charset val="238"/>
    </font>
    <font>
      <u/>
      <sz val="10"/>
      <name val="Arial"/>
      <family val="2"/>
      <charset val="238"/>
    </font>
    <font>
      <b/>
      <sz val="18"/>
      <name val="Arial"/>
      <family val="2"/>
      <charset val="238"/>
    </font>
    <font>
      <sz val="18"/>
      <name val="Arial"/>
      <family val="2"/>
      <charset val="238"/>
    </font>
    <font>
      <sz val="14"/>
      <name val="Arial CE"/>
      <family val="2"/>
      <charset val="238"/>
    </font>
    <font>
      <sz val="14"/>
      <name val="Times New Roman"/>
      <family val="1"/>
      <charset val="238"/>
    </font>
    <font>
      <sz val="8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Arial CE"/>
      <family val="2"/>
      <charset val="238"/>
    </font>
    <font>
      <sz val="10"/>
      <color indexed="48"/>
      <name val="Arial CE"/>
      <family val="2"/>
      <charset val="238"/>
    </font>
    <font>
      <sz val="10"/>
      <color indexed="48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0"/>
      <color theme="3" tint="0.39997558519241921"/>
      <name val="Arial"/>
      <family val="2"/>
      <charset val="238"/>
    </font>
    <font>
      <sz val="10"/>
      <color rgb="FF00B0F0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B0F0"/>
      <name val="Calibri"/>
      <family val="2"/>
      <charset val="238"/>
      <scheme val="minor"/>
    </font>
    <font>
      <i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74">
    <border>
      <left/>
      <right/>
      <top/>
      <bottom/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58">
    <xf numFmtId="0" fontId="0" fillId="0" borderId="0"/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4" borderId="0" applyNumberFormat="0" applyBorder="0" applyAlignment="0" applyProtection="0"/>
    <xf numFmtId="0" fontId="29" fillId="6" borderId="0" applyNumberFormat="0" applyBorder="0" applyAlignment="0" applyProtection="0"/>
    <xf numFmtId="0" fontId="29" fillId="3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6" borderId="0" applyNumberFormat="0" applyBorder="0" applyAlignment="0" applyProtection="0"/>
    <xf numFmtId="0" fontId="29" fillId="4" borderId="0" applyNumberFormat="0" applyBorder="0" applyAlignment="0" applyProtection="0"/>
    <xf numFmtId="0" fontId="30" fillId="6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8" borderId="0" applyNumberFormat="0" applyBorder="0" applyAlignment="0" applyProtection="0"/>
    <xf numFmtId="0" fontId="30" fillId="6" borderId="0" applyNumberFormat="0" applyBorder="0" applyAlignment="0" applyProtection="0"/>
    <xf numFmtId="0" fontId="30" fillId="3" borderId="0" applyNumberFormat="0" applyBorder="0" applyAlignment="0" applyProtection="0"/>
    <xf numFmtId="0" fontId="31" fillId="0" borderId="1" applyNumberFormat="0" applyFill="0" applyAlignment="0" applyProtection="0"/>
    <xf numFmtId="0" fontId="32" fillId="11" borderId="0" applyNumberFormat="0" applyBorder="0" applyAlignment="0" applyProtection="0"/>
    <xf numFmtId="0" fontId="33" fillId="12" borderId="2" applyNumberFormat="0" applyAlignment="0" applyProtection="0"/>
    <xf numFmtId="0" fontId="34" fillId="0" borderId="3" applyNumberFormat="0" applyFill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7" borderId="0" applyNumberFormat="0" applyBorder="0" applyAlignment="0" applyProtection="0"/>
    <xf numFmtId="0" fontId="9" fillId="4" borderId="6" applyNumberFormat="0" applyFont="0" applyAlignment="0" applyProtection="0"/>
    <xf numFmtId="0" fontId="39" fillId="0" borderId="7" applyNumberFormat="0" applyFill="0" applyAlignment="0" applyProtection="0"/>
    <xf numFmtId="0" fontId="40" fillId="6" borderId="0" applyNumberFormat="0" applyBorder="0" applyAlignment="0" applyProtection="0"/>
    <xf numFmtId="0" fontId="39" fillId="0" borderId="0" applyNumberFormat="0" applyFill="0" applyBorder="0" applyAlignment="0" applyProtection="0"/>
    <xf numFmtId="0" fontId="41" fillId="7" borderId="8" applyNumberFormat="0" applyAlignment="0" applyProtection="0"/>
    <xf numFmtId="0" fontId="42" fillId="13" borderId="8" applyNumberFormat="0" applyAlignment="0" applyProtection="0"/>
    <xf numFmtId="0" fontId="43" fillId="13" borderId="9" applyNumberFormat="0" applyAlignment="0" applyProtection="0"/>
    <xf numFmtId="0" fontId="44" fillId="0" borderId="0" applyNumberFormat="0" applyFill="0" applyBorder="0" applyAlignment="0" applyProtection="0"/>
    <xf numFmtId="0" fontId="30" fillId="14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6" fillId="0" borderId="0"/>
    <xf numFmtId="44" fontId="9" fillId="0" borderId="0" applyFont="0" applyFill="0" applyBorder="0" applyAlignment="0" applyProtection="0"/>
    <xf numFmtId="0" fontId="47" fillId="0" borderId="0"/>
    <xf numFmtId="0" fontId="5" fillId="0" borderId="0"/>
    <xf numFmtId="0" fontId="20" fillId="0" borderId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0" fontId="9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20">
    <xf numFmtId="0" fontId="0" fillId="0" borderId="0" xfId="0"/>
    <xf numFmtId="0" fontId="12" fillId="0" borderId="0" xfId="0" applyFont="1"/>
    <xf numFmtId="0" fontId="8" fillId="0" borderId="0" xfId="0" applyFont="1"/>
    <xf numFmtId="0" fontId="16" fillId="0" borderId="0" xfId="0" applyFont="1"/>
    <xf numFmtId="0" fontId="14" fillId="0" borderId="0" xfId="0" applyFont="1" applyBorder="1"/>
    <xf numFmtId="0" fontId="16" fillId="0" borderId="0" xfId="0" applyFont="1" applyBorder="1"/>
    <xf numFmtId="0" fontId="0" fillId="0" borderId="0" xfId="0" applyFont="1"/>
    <xf numFmtId="0" fontId="0" fillId="0" borderId="0" xfId="0"/>
    <xf numFmtId="0" fontId="0" fillId="0" borderId="0" xfId="0" applyBorder="1"/>
    <xf numFmtId="0" fontId="18" fillId="0" borderId="0" xfId="0" applyFont="1"/>
    <xf numFmtId="0" fontId="7" fillId="0" borderId="0" xfId="0" applyFont="1"/>
    <xf numFmtId="0" fontId="15" fillId="0" borderId="0" xfId="0" applyFont="1" applyBorder="1"/>
    <xf numFmtId="49" fontId="20" fillId="0" borderId="28" xfId="0" applyNumberFormat="1" applyFont="1" applyFill="1" applyBorder="1" applyAlignment="1">
      <alignment horizontal="center" vertical="center" wrapText="1"/>
    </xf>
    <xf numFmtId="0" fontId="14" fillId="0" borderId="43" xfId="0" applyFont="1" applyFill="1" applyBorder="1" applyAlignment="1">
      <alignment horizontal="left" vertical="center" indent="1"/>
    </xf>
    <xf numFmtId="0" fontId="14" fillId="0" borderId="43" xfId="0" applyFont="1" applyFill="1" applyBorder="1" applyAlignment="1">
      <alignment horizontal="left" vertical="center" wrapText="1" indent="1"/>
    </xf>
    <xf numFmtId="0" fontId="14" fillId="0" borderId="43" xfId="47" applyFont="1" applyFill="1" applyBorder="1" applyAlignment="1">
      <alignment horizontal="left" vertical="center" wrapText="1" indent="1"/>
    </xf>
    <xf numFmtId="0" fontId="53" fillId="0" borderId="43" xfId="0" applyFont="1" applyFill="1" applyBorder="1" applyAlignment="1">
      <alignment horizontal="left" vertical="center" indent="1"/>
    </xf>
    <xf numFmtId="0" fontId="53" fillId="0" borderId="13" xfId="0" applyFont="1" applyFill="1" applyBorder="1" applyAlignment="1">
      <alignment horizontal="left" vertical="center" indent="1"/>
    </xf>
    <xf numFmtId="0" fontId="52" fillId="0" borderId="25" xfId="0" applyFont="1" applyFill="1" applyBorder="1" applyAlignment="1">
      <alignment horizontal="left" vertical="center" indent="1"/>
    </xf>
    <xf numFmtId="0" fontId="52" fillId="0" borderId="26" xfId="0" applyFont="1" applyFill="1" applyBorder="1" applyAlignment="1">
      <alignment horizontal="left" vertical="center" indent="1"/>
    </xf>
    <xf numFmtId="0" fontId="0" fillId="0" borderId="48" xfId="0" applyFont="1" applyFill="1" applyBorder="1" applyAlignment="1">
      <alignment horizontal="left" vertical="center" indent="1"/>
    </xf>
    <xf numFmtId="0" fontId="52" fillId="0" borderId="48" xfId="0" applyFont="1" applyFill="1" applyBorder="1" applyAlignment="1">
      <alignment horizontal="left" vertical="center" indent="1"/>
    </xf>
    <xf numFmtId="3" fontId="52" fillId="0" borderId="25" xfId="0" applyNumberFormat="1" applyFont="1" applyFill="1" applyBorder="1" applyAlignment="1">
      <alignment horizontal="right" vertical="center" indent="1"/>
    </xf>
    <xf numFmtId="0" fontId="21" fillId="0" borderId="10" xfId="47" applyFont="1" applyFill="1" applyBorder="1" applyAlignment="1">
      <alignment horizontal="left" vertical="center" indent="1"/>
    </xf>
    <xf numFmtId="3" fontId="21" fillId="0" borderId="43" xfId="47" applyNumberFormat="1" applyFont="1" applyFill="1" applyBorder="1" applyAlignment="1">
      <alignment horizontal="right" vertical="center" indent="1"/>
    </xf>
    <xf numFmtId="164" fontId="21" fillId="0" borderId="43" xfId="47" applyNumberFormat="1" applyFont="1" applyFill="1" applyBorder="1" applyAlignment="1">
      <alignment horizontal="right" vertical="center" indent="1"/>
    </xf>
    <xf numFmtId="2" fontId="21" fillId="0" borderId="43" xfId="47" applyNumberFormat="1" applyFont="1" applyFill="1" applyBorder="1" applyAlignment="1">
      <alignment horizontal="right" vertical="center" indent="1"/>
    </xf>
    <xf numFmtId="2" fontId="21" fillId="0" borderId="12" xfId="47" applyNumberFormat="1" applyFont="1" applyFill="1" applyBorder="1" applyAlignment="1">
      <alignment horizontal="right" vertical="center" indent="1"/>
    </xf>
    <xf numFmtId="3" fontId="20" fillId="0" borderId="26" xfId="47" applyNumberFormat="1" applyFont="1" applyFill="1" applyBorder="1" applyAlignment="1">
      <alignment horizontal="right" vertical="center" indent="1"/>
    </xf>
    <xf numFmtId="164" fontId="20" fillId="0" borderId="26" xfId="47" applyNumberFormat="1" applyFont="1" applyFill="1" applyBorder="1" applyAlignment="1">
      <alignment horizontal="right" vertical="center" indent="1"/>
    </xf>
    <xf numFmtId="2" fontId="20" fillId="0" borderId="26" xfId="47" applyNumberFormat="1" applyFont="1" applyFill="1" applyBorder="1" applyAlignment="1">
      <alignment horizontal="right" vertical="center" indent="1"/>
    </xf>
    <xf numFmtId="2" fontId="20" fillId="0" borderId="24" xfId="47" applyNumberFormat="1" applyFont="1" applyFill="1" applyBorder="1" applyAlignment="1">
      <alignment horizontal="right" vertical="center" indent="1"/>
    </xf>
    <xf numFmtId="0" fontId="21" fillId="0" borderId="10" xfId="47" applyFont="1" applyFill="1" applyBorder="1" applyAlignment="1">
      <alignment horizontal="left" vertical="center" wrapText="1" indent="1"/>
    </xf>
    <xf numFmtId="0" fontId="21" fillId="0" borderId="43" xfId="47" applyFont="1" applyFill="1" applyBorder="1" applyAlignment="1">
      <alignment horizontal="left" vertical="center" wrapText="1" indent="1"/>
    </xf>
    <xf numFmtId="3" fontId="54" fillId="0" borderId="43" xfId="47" applyNumberFormat="1" applyFont="1" applyFill="1" applyBorder="1" applyAlignment="1">
      <alignment horizontal="right" vertical="center" indent="1"/>
    </xf>
    <xf numFmtId="0" fontId="20" fillId="0" borderId="19" xfId="47" applyFont="1" applyFill="1" applyBorder="1" applyAlignment="1">
      <alignment horizontal="left" vertical="center" wrapText="1" indent="1"/>
    </xf>
    <xf numFmtId="0" fontId="20" fillId="0" borderId="19" xfId="47" applyFont="1" applyFill="1" applyBorder="1" applyAlignment="1">
      <alignment horizontal="left" vertical="center" indent="1"/>
    </xf>
    <xf numFmtId="0" fontId="20" fillId="0" borderId="69" xfId="47" applyFont="1" applyFill="1" applyBorder="1" applyAlignment="1">
      <alignment horizontal="left" vertical="center" indent="1"/>
    </xf>
    <xf numFmtId="3" fontId="20" fillId="0" borderId="48" xfId="47" applyNumberFormat="1" applyFont="1" applyFill="1" applyBorder="1" applyAlignment="1">
      <alignment horizontal="right" vertical="center" indent="1"/>
    </xf>
    <xf numFmtId="164" fontId="20" fillId="0" borderId="48" xfId="47" applyNumberFormat="1" applyFont="1" applyFill="1" applyBorder="1" applyAlignment="1">
      <alignment horizontal="right" vertical="center" indent="1"/>
    </xf>
    <xf numFmtId="2" fontId="20" fillId="0" borderId="48" xfId="47" applyNumberFormat="1" applyFont="1" applyFill="1" applyBorder="1" applyAlignment="1">
      <alignment horizontal="right" vertical="center" indent="1"/>
    </xf>
    <xf numFmtId="2" fontId="20" fillId="0" borderId="67" xfId="47" applyNumberFormat="1" applyFont="1" applyFill="1" applyBorder="1" applyAlignment="1">
      <alignment horizontal="right" vertical="center" indent="1"/>
    </xf>
    <xf numFmtId="0" fontId="20" fillId="0" borderId="40" xfId="47" applyFont="1" applyFill="1" applyBorder="1" applyAlignment="1">
      <alignment horizontal="left" vertical="center" indent="1"/>
    </xf>
    <xf numFmtId="3" fontId="20" fillId="0" borderId="25" xfId="47" applyNumberFormat="1" applyFont="1" applyFill="1" applyBorder="1" applyAlignment="1">
      <alignment horizontal="right" vertical="center" indent="1"/>
    </xf>
    <xf numFmtId="164" fontId="20" fillId="0" borderId="25" xfId="47" applyNumberFormat="1" applyFont="1" applyFill="1" applyBorder="1" applyAlignment="1">
      <alignment horizontal="right" vertical="center" indent="1"/>
    </xf>
    <xf numFmtId="2" fontId="20" fillId="0" borderId="25" xfId="47" applyNumberFormat="1" applyFont="1" applyFill="1" applyBorder="1" applyAlignment="1">
      <alignment horizontal="right" vertical="center" indent="1"/>
    </xf>
    <xf numFmtId="2" fontId="20" fillId="0" borderId="42" xfId="47" applyNumberFormat="1" applyFont="1" applyFill="1" applyBorder="1" applyAlignment="1">
      <alignment horizontal="right" vertical="center" indent="1"/>
    </xf>
    <xf numFmtId="0" fontId="20" fillId="0" borderId="18" xfId="47" applyFont="1" applyFill="1" applyBorder="1" applyAlignment="1">
      <alignment horizontal="left" vertical="center" wrapText="1" indent="1"/>
    </xf>
    <xf numFmtId="3" fontId="20" fillId="0" borderId="13" xfId="47" applyNumberFormat="1" applyFont="1" applyFill="1" applyBorder="1" applyAlignment="1">
      <alignment horizontal="right" vertical="center" indent="1"/>
    </xf>
    <xf numFmtId="164" fontId="20" fillId="0" borderId="13" xfId="47" applyNumberFormat="1" applyFont="1" applyFill="1" applyBorder="1" applyAlignment="1">
      <alignment horizontal="right" vertical="center" indent="1"/>
    </xf>
    <xf numFmtId="2" fontId="20" fillId="0" borderId="13" xfId="47" applyNumberFormat="1" applyFont="1" applyFill="1" applyBorder="1" applyAlignment="1">
      <alignment horizontal="right" vertical="center" indent="1"/>
    </xf>
    <xf numFmtId="2" fontId="20" fillId="0" borderId="44" xfId="47" applyNumberFormat="1" applyFont="1" applyFill="1" applyBorder="1" applyAlignment="1">
      <alignment horizontal="right" vertical="center" indent="1"/>
    </xf>
    <xf numFmtId="0" fontId="20" fillId="0" borderId="69" xfId="47" applyFont="1" applyFill="1" applyBorder="1" applyAlignment="1">
      <alignment horizontal="left" vertical="center" wrapText="1" indent="1"/>
    </xf>
    <xf numFmtId="0" fontId="21" fillId="0" borderId="41" xfId="47" applyFont="1" applyFill="1" applyBorder="1" applyAlignment="1">
      <alignment horizontal="left" vertical="center" indent="1"/>
    </xf>
    <xf numFmtId="3" fontId="21" fillId="0" borderId="46" xfId="47" applyNumberFormat="1" applyFont="1" applyFill="1" applyBorder="1" applyAlignment="1">
      <alignment horizontal="right" vertical="center" indent="1"/>
    </xf>
    <xf numFmtId="164" fontId="21" fillId="0" borderId="46" xfId="47" applyNumberFormat="1" applyFont="1" applyFill="1" applyBorder="1" applyAlignment="1">
      <alignment horizontal="right" vertical="center" indent="1"/>
    </xf>
    <xf numFmtId="2" fontId="21" fillId="0" borderId="46" xfId="47" applyNumberFormat="1" applyFont="1" applyFill="1" applyBorder="1" applyAlignment="1">
      <alignment horizontal="right" vertical="center" indent="1"/>
    </xf>
    <xf numFmtId="2" fontId="21" fillId="0" borderId="45" xfId="47" applyNumberFormat="1" applyFont="1" applyFill="1" applyBorder="1" applyAlignment="1">
      <alignment horizontal="right" vertical="center" indent="1"/>
    </xf>
    <xf numFmtId="0" fontId="20" fillId="0" borderId="40" xfId="47" applyFont="1" applyFill="1" applyBorder="1" applyAlignment="1">
      <alignment horizontal="left" vertical="center" wrapText="1" indent="1"/>
    </xf>
    <xf numFmtId="164" fontId="21" fillId="0" borderId="10" xfId="47" applyNumberFormat="1" applyFont="1" applyFill="1" applyBorder="1" applyAlignment="1">
      <alignment horizontal="left" vertical="center" indent="1"/>
    </xf>
    <xf numFmtId="0" fontId="21" fillId="0" borderId="18" xfId="47" applyFont="1" applyFill="1" applyBorder="1" applyAlignment="1">
      <alignment horizontal="left" vertical="center" indent="1"/>
    </xf>
    <xf numFmtId="3" fontId="21" fillId="0" borderId="13" xfId="47" applyNumberFormat="1" applyFont="1" applyFill="1" applyBorder="1" applyAlignment="1">
      <alignment horizontal="right" vertical="center" indent="1"/>
    </xf>
    <xf numFmtId="164" fontId="21" fillId="0" borderId="13" xfId="47" applyNumberFormat="1" applyFont="1" applyFill="1" applyBorder="1" applyAlignment="1">
      <alignment horizontal="right" vertical="center" indent="1"/>
    </xf>
    <xf numFmtId="2" fontId="21" fillId="0" borderId="13" xfId="47" applyNumberFormat="1" applyFont="1" applyFill="1" applyBorder="1" applyAlignment="1">
      <alignment horizontal="right" vertical="center" indent="1"/>
    </xf>
    <xf numFmtId="2" fontId="21" fillId="0" borderId="44" xfId="47" applyNumberFormat="1" applyFont="1" applyFill="1" applyBorder="1" applyAlignment="1">
      <alignment horizontal="right" vertical="center" indent="1"/>
    </xf>
    <xf numFmtId="3" fontId="54" fillId="0" borderId="12" xfId="47" applyNumberFormat="1" applyFont="1" applyFill="1" applyBorder="1" applyAlignment="1">
      <alignment horizontal="right" vertical="center" indent="1"/>
    </xf>
    <xf numFmtId="0" fontId="46" fillId="0" borderId="0" xfId="0" applyFont="1"/>
    <xf numFmtId="4" fontId="0" fillId="0" borderId="0" xfId="0" applyNumberFormat="1" applyBorder="1"/>
    <xf numFmtId="4" fontId="55" fillId="0" borderId="0" xfId="0" applyNumberFormat="1" applyFont="1" applyBorder="1"/>
    <xf numFmtId="3" fontId="7" fillId="0" borderId="43" xfId="0" applyNumberFormat="1" applyFont="1" applyFill="1" applyBorder="1" applyAlignment="1">
      <alignment horizontal="right" vertical="center" indent="1"/>
    </xf>
    <xf numFmtId="164" fontId="7" fillId="0" borderId="43" xfId="0" applyNumberFormat="1" applyFont="1" applyFill="1" applyBorder="1" applyAlignment="1">
      <alignment horizontal="right" vertical="center" indent="1"/>
    </xf>
    <xf numFmtId="4" fontId="7" fillId="0" borderId="43" xfId="0" applyNumberFormat="1" applyFont="1" applyFill="1" applyBorder="1" applyAlignment="1">
      <alignment horizontal="right" vertical="center" indent="1"/>
    </xf>
    <xf numFmtId="4" fontId="7" fillId="0" borderId="12" xfId="0" applyNumberFormat="1" applyFont="1" applyFill="1" applyBorder="1" applyAlignment="1">
      <alignment horizontal="right" vertical="center" indent="1"/>
    </xf>
    <xf numFmtId="3" fontId="52" fillId="0" borderId="24" xfId="0" applyNumberFormat="1" applyFont="1" applyFill="1" applyBorder="1" applyAlignment="1">
      <alignment horizontal="right" vertical="center" indent="1"/>
    </xf>
    <xf numFmtId="164" fontId="0" fillId="0" borderId="21" xfId="0" applyNumberFormat="1" applyFont="1" applyFill="1" applyBorder="1" applyAlignment="1">
      <alignment horizontal="right" vertical="center" indent="1"/>
    </xf>
    <xf numFmtId="3" fontId="0" fillId="0" borderId="67" xfId="0" applyNumberFormat="1" applyFont="1" applyFill="1" applyBorder="1" applyAlignment="1">
      <alignment horizontal="right" vertical="center" indent="1"/>
    </xf>
    <xf numFmtId="164" fontId="0" fillId="0" borderId="68" xfId="0" applyNumberFormat="1" applyFont="1" applyFill="1" applyBorder="1" applyAlignment="1">
      <alignment horizontal="right" vertical="center" indent="1"/>
    </xf>
    <xf numFmtId="3" fontId="7" fillId="0" borderId="10" xfId="0" applyNumberFormat="1" applyFont="1" applyFill="1" applyBorder="1" applyAlignment="1">
      <alignment horizontal="right" vertical="center" indent="1"/>
    </xf>
    <xf numFmtId="3" fontId="56" fillId="0" borderId="12" xfId="0" applyNumberFormat="1" applyFont="1" applyFill="1" applyBorder="1" applyAlignment="1">
      <alignment horizontal="right" vertical="center" indent="1"/>
    </xf>
    <xf numFmtId="164" fontId="56" fillId="0" borderId="12" xfId="0" applyNumberFormat="1" applyFont="1" applyFill="1" applyBorder="1" applyAlignment="1">
      <alignment horizontal="right" vertical="center" indent="1"/>
    </xf>
    <xf numFmtId="3" fontId="56" fillId="0" borderId="10" xfId="0" applyNumberFormat="1" applyFont="1" applyFill="1" applyBorder="1" applyAlignment="1">
      <alignment horizontal="right" vertical="center" indent="1"/>
    </xf>
    <xf numFmtId="0" fontId="52" fillId="0" borderId="0" xfId="0" applyFont="1"/>
    <xf numFmtId="0" fontId="52" fillId="0" borderId="0" xfId="0" applyFont="1" applyBorder="1"/>
    <xf numFmtId="3" fontId="52" fillId="0" borderId="67" xfId="0" applyNumberFormat="1" applyFont="1" applyFill="1" applyBorder="1" applyAlignment="1">
      <alignment horizontal="right" vertical="center" indent="1"/>
    </xf>
    <xf numFmtId="3" fontId="52" fillId="0" borderId="44" xfId="0" applyNumberFormat="1" applyFont="1" applyFill="1" applyBorder="1" applyAlignment="1">
      <alignment horizontal="right" vertical="center" indent="1"/>
    </xf>
    <xf numFmtId="164" fontId="0" fillId="0" borderId="44" xfId="0" applyNumberFormat="1" applyFont="1" applyFill="1" applyBorder="1" applyAlignment="1">
      <alignment horizontal="right" vertical="center" indent="1"/>
    </xf>
    <xf numFmtId="164" fontId="0" fillId="0" borderId="67" xfId="0" applyNumberFormat="1" applyFont="1" applyFill="1" applyBorder="1" applyAlignment="1">
      <alignment horizontal="right" vertical="center" indent="1"/>
    </xf>
    <xf numFmtId="164" fontId="7" fillId="0" borderId="10" xfId="0" applyNumberFormat="1" applyFont="1" applyFill="1" applyBorder="1" applyAlignment="1">
      <alignment horizontal="right" vertical="center" indent="1"/>
    </xf>
    <xf numFmtId="3" fontId="52" fillId="0" borderId="42" xfId="0" applyNumberFormat="1" applyFont="1" applyFill="1" applyBorder="1" applyAlignment="1">
      <alignment horizontal="right" vertical="center" indent="1"/>
    </xf>
    <xf numFmtId="164" fontId="0" fillId="0" borderId="50" xfId="0" applyNumberFormat="1" applyFont="1" applyFill="1" applyBorder="1" applyAlignment="1">
      <alignment horizontal="right" vertical="center" indent="1"/>
    </xf>
    <xf numFmtId="164" fontId="0" fillId="0" borderId="42" xfId="0" applyNumberFormat="1" applyFont="1" applyFill="1" applyBorder="1" applyAlignment="1">
      <alignment horizontal="right" vertical="center" indent="1"/>
    </xf>
    <xf numFmtId="3" fontId="7" fillId="0" borderId="12" xfId="0" applyNumberFormat="1" applyFont="1" applyFill="1" applyBorder="1" applyAlignment="1">
      <alignment horizontal="right" vertical="center" indent="1"/>
    </xf>
    <xf numFmtId="164" fontId="7" fillId="0" borderId="12" xfId="0" applyNumberFormat="1" applyFont="1" applyFill="1" applyBorder="1" applyAlignment="1">
      <alignment horizontal="right" vertical="center" indent="1"/>
    </xf>
    <xf numFmtId="0" fontId="20" fillId="0" borderId="39" xfId="42" applyFont="1" applyBorder="1"/>
    <xf numFmtId="0" fontId="20" fillId="0" borderId="49" xfId="42" applyFont="1" applyBorder="1"/>
    <xf numFmtId="0" fontId="20" fillId="0" borderId="18" xfId="42" applyFont="1" applyBorder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9" fillId="0" borderId="0" xfId="0" applyFont="1" applyAlignment="1">
      <alignment horizontal="center"/>
    </xf>
    <xf numFmtId="0" fontId="52" fillId="0" borderId="14" xfId="0" applyFont="1" applyBorder="1" applyAlignment="1">
      <alignment horizontal="center" vertical="center"/>
    </xf>
    <xf numFmtId="0" fontId="7" fillId="0" borderId="43" xfId="0" applyFont="1" applyFill="1" applyBorder="1" applyAlignment="1">
      <alignment horizontal="left" vertical="center"/>
    </xf>
    <xf numFmtId="0" fontId="7" fillId="0" borderId="43" xfId="0" applyFont="1" applyFill="1" applyBorder="1" applyAlignment="1">
      <alignment horizontal="left" vertical="center" wrapText="1"/>
    </xf>
    <xf numFmtId="0" fontId="7" fillId="0" borderId="43" xfId="42" applyFont="1" applyFill="1" applyBorder="1" applyAlignment="1">
      <alignment horizontal="left" vertical="center" wrapText="1"/>
    </xf>
    <xf numFmtId="0" fontId="20" fillId="0" borderId="41" xfId="42" applyFont="1" applyBorder="1"/>
    <xf numFmtId="0" fontId="20" fillId="0" borderId="47" xfId="42" applyFont="1" applyBorder="1"/>
    <xf numFmtId="3" fontId="53" fillId="0" borderId="43" xfId="0" applyNumberFormat="1" applyFont="1" applyFill="1" applyBorder="1" applyAlignment="1">
      <alignment horizontal="right" vertical="center"/>
    </xf>
    <xf numFmtId="164" fontId="53" fillId="0" borderId="43" xfId="0" applyNumberFormat="1" applyFont="1" applyFill="1" applyBorder="1" applyAlignment="1">
      <alignment horizontal="right" vertical="center"/>
    </xf>
    <xf numFmtId="4" fontId="53" fillId="0" borderId="43" xfId="0" applyNumberFormat="1" applyFont="1" applyFill="1" applyBorder="1" applyAlignment="1">
      <alignment vertical="center"/>
    </xf>
    <xf numFmtId="3" fontId="0" fillId="0" borderId="25" xfId="0" applyNumberFormat="1" applyBorder="1" applyAlignment="1">
      <alignment horizontal="right"/>
    </xf>
    <xf numFmtId="164" fontId="0" fillId="0" borderId="25" xfId="0" applyNumberFormat="1" applyBorder="1" applyAlignment="1">
      <alignment horizontal="right"/>
    </xf>
    <xf numFmtId="4" fontId="52" fillId="0" borderId="25" xfId="0" applyNumberFormat="1" applyFont="1" applyFill="1" applyBorder="1" applyAlignment="1">
      <alignment vertical="center"/>
    </xf>
    <xf numFmtId="3" fontId="0" fillId="0" borderId="26" xfId="0" applyNumberFormat="1" applyBorder="1" applyAlignment="1">
      <alignment horizontal="right"/>
    </xf>
    <xf numFmtId="164" fontId="0" fillId="0" borderId="26" xfId="0" applyNumberFormat="1" applyBorder="1" applyAlignment="1">
      <alignment horizontal="right"/>
    </xf>
    <xf numFmtId="4" fontId="52" fillId="0" borderId="26" xfId="0" applyNumberFormat="1" applyFont="1" applyFill="1" applyBorder="1" applyAlignment="1">
      <alignment vertical="center"/>
    </xf>
    <xf numFmtId="3" fontId="0" fillId="0" borderId="48" xfId="0" applyNumberFormat="1" applyBorder="1" applyAlignment="1">
      <alignment horizontal="right"/>
    </xf>
    <xf numFmtId="164" fontId="0" fillId="0" borderId="48" xfId="0" applyNumberFormat="1" applyBorder="1" applyAlignment="1">
      <alignment horizontal="right"/>
    </xf>
    <xf numFmtId="4" fontId="52" fillId="0" borderId="48" xfId="0" applyNumberFormat="1" applyFont="1" applyFill="1" applyBorder="1" applyAlignment="1">
      <alignment vertical="center"/>
    </xf>
    <xf numFmtId="3" fontId="53" fillId="0" borderId="43" xfId="0" applyNumberFormat="1" applyFont="1" applyFill="1" applyBorder="1" applyAlignment="1">
      <alignment vertical="center"/>
    </xf>
    <xf numFmtId="164" fontId="53" fillId="0" borderId="43" xfId="0" applyNumberFormat="1" applyFont="1" applyFill="1" applyBorder="1" applyAlignment="1">
      <alignment vertical="center"/>
    </xf>
    <xf numFmtId="3" fontId="0" fillId="0" borderId="25" xfId="0" applyNumberFormat="1" applyBorder="1"/>
    <xf numFmtId="164" fontId="0" fillId="0" borderId="25" xfId="0" applyNumberFormat="1" applyBorder="1"/>
    <xf numFmtId="3" fontId="0" fillId="0" borderId="26" xfId="0" applyNumberFormat="1" applyBorder="1"/>
    <xf numFmtId="164" fontId="0" fillId="0" borderId="26" xfId="0" applyNumberFormat="1" applyBorder="1"/>
    <xf numFmtId="3" fontId="0" fillId="0" borderId="48" xfId="0" applyNumberFormat="1" applyBorder="1"/>
    <xf numFmtId="164" fontId="0" fillId="0" borderId="48" xfId="0" applyNumberFormat="1" applyBorder="1"/>
    <xf numFmtId="3" fontId="0" fillId="0" borderId="25" xfId="0" applyNumberFormat="1" applyBorder="1" applyAlignment="1"/>
    <xf numFmtId="164" fontId="0" fillId="0" borderId="25" xfId="0" applyNumberFormat="1" applyBorder="1" applyAlignment="1"/>
    <xf numFmtId="3" fontId="0" fillId="0" borderId="26" xfId="0" applyNumberFormat="1" applyBorder="1" applyAlignment="1"/>
    <xf numFmtId="164" fontId="0" fillId="0" borderId="26" xfId="0" applyNumberFormat="1" applyBorder="1" applyAlignment="1"/>
    <xf numFmtId="3" fontId="52" fillId="0" borderId="26" xfId="0" applyNumberFormat="1" applyFont="1" applyFill="1" applyBorder="1" applyAlignment="1">
      <alignment vertical="center"/>
    </xf>
    <xf numFmtId="164" fontId="52" fillId="0" borderId="26" xfId="0" applyNumberFormat="1" applyFont="1" applyFill="1" applyBorder="1" applyAlignment="1">
      <alignment vertical="center"/>
    </xf>
    <xf numFmtId="3" fontId="0" fillId="0" borderId="48" xfId="0" applyNumberFormat="1" applyBorder="1" applyAlignment="1"/>
    <xf numFmtId="164" fontId="0" fillId="0" borderId="48" xfId="0" applyNumberFormat="1" applyBorder="1" applyAlignment="1"/>
    <xf numFmtId="0" fontId="52" fillId="0" borderId="63" xfId="0" applyFont="1" applyFill="1" applyBorder="1" applyAlignment="1">
      <alignment horizontal="left" vertical="center" indent="1"/>
    </xf>
    <xf numFmtId="3" fontId="0" fillId="0" borderId="63" xfId="0" applyNumberFormat="1" applyBorder="1" applyAlignment="1">
      <alignment horizontal="right"/>
    </xf>
    <xf numFmtId="164" fontId="0" fillId="0" borderId="63" xfId="0" applyNumberFormat="1" applyBorder="1" applyAlignment="1">
      <alignment horizontal="right"/>
    </xf>
    <xf numFmtId="4" fontId="52" fillId="0" borderId="63" xfId="0" applyNumberFormat="1" applyFont="1" applyFill="1" applyBorder="1" applyAlignment="1">
      <alignment vertical="center"/>
    </xf>
    <xf numFmtId="0" fontId="14" fillId="0" borderId="13" xfId="0" applyFont="1" applyFill="1" applyBorder="1" applyAlignment="1">
      <alignment horizontal="left" vertical="center" indent="1"/>
    </xf>
    <xf numFmtId="3" fontId="53" fillId="0" borderId="13" xfId="0" applyNumberFormat="1" applyFont="1" applyFill="1" applyBorder="1" applyAlignment="1">
      <alignment vertical="center"/>
    </xf>
    <xf numFmtId="164" fontId="53" fillId="0" borderId="13" xfId="0" applyNumberFormat="1" applyFont="1" applyFill="1" applyBorder="1" applyAlignment="1">
      <alignment horizontal="right" vertical="center"/>
    </xf>
    <xf numFmtId="4" fontId="53" fillId="0" borderId="13" xfId="0" applyNumberFormat="1" applyFont="1" applyFill="1" applyBorder="1" applyAlignment="1">
      <alignment vertical="center"/>
    </xf>
    <xf numFmtId="164" fontId="53" fillId="0" borderId="13" xfId="0" applyNumberFormat="1" applyFont="1" applyFill="1" applyBorder="1" applyAlignment="1">
      <alignment vertical="center"/>
    </xf>
    <xf numFmtId="0" fontId="12" fillId="18" borderId="0" xfId="0" applyFont="1" applyFill="1"/>
    <xf numFmtId="164" fontId="54" fillId="0" borderId="43" xfId="47" applyNumberFormat="1" applyFont="1" applyFill="1" applyBorder="1" applyAlignment="1">
      <alignment horizontal="right" vertical="center" indent="1"/>
    </xf>
    <xf numFmtId="0" fontId="20" fillId="0" borderId="38" xfId="0" applyFont="1" applyFill="1" applyBorder="1" applyAlignment="1">
      <alignment horizontal="left" vertical="center" wrapText="1"/>
    </xf>
    <xf numFmtId="0" fontId="20" fillId="0" borderId="37" xfId="0" applyFont="1" applyFill="1" applyBorder="1" applyAlignment="1">
      <alignment horizontal="left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6" xfId="0" applyFill="1" applyBorder="1" applyAlignment="1">
      <alignment horizontal="left" vertical="center"/>
    </xf>
    <xf numFmtId="3" fontId="52" fillId="0" borderId="19" xfId="0" applyNumberFormat="1" applyFont="1" applyFill="1" applyBorder="1" applyAlignment="1">
      <alignment horizontal="right" vertical="center" indent="1"/>
    </xf>
    <xf numFmtId="4" fontId="0" fillId="0" borderId="57" xfId="0" applyNumberFormat="1" applyFont="1" applyFill="1" applyBorder="1" applyAlignment="1">
      <alignment horizontal="right" vertical="center" indent="1"/>
    </xf>
    <xf numFmtId="4" fontId="0" fillId="0" borderId="71" xfId="0" applyNumberFormat="1" applyFont="1" applyFill="1" applyBorder="1" applyAlignment="1">
      <alignment horizontal="right" vertical="center" indent="1"/>
    </xf>
    <xf numFmtId="0" fontId="0" fillId="0" borderId="13" xfId="0" applyFill="1" applyBorder="1" applyAlignment="1">
      <alignment horizontal="left" vertical="center"/>
    </xf>
    <xf numFmtId="3" fontId="52" fillId="0" borderId="41" xfId="0" applyNumberFormat="1" applyFont="1" applyFill="1" applyBorder="1" applyAlignment="1">
      <alignment horizontal="right" vertical="center" indent="1"/>
    </xf>
    <xf numFmtId="4" fontId="0" fillId="0" borderId="63" xfId="0" applyNumberFormat="1" applyFont="1" applyFill="1" applyBorder="1" applyAlignment="1">
      <alignment horizontal="right" vertical="center" indent="1"/>
    </xf>
    <xf numFmtId="4" fontId="0" fillId="0" borderId="72" xfId="0" applyNumberFormat="1" applyFont="1" applyFill="1" applyBorder="1" applyAlignment="1">
      <alignment horizontal="right" vertical="center" indent="1"/>
    </xf>
    <xf numFmtId="0" fontId="52" fillId="0" borderId="25" xfId="0" applyFont="1" applyFill="1" applyBorder="1" applyAlignment="1">
      <alignment horizontal="left" vertical="center"/>
    </xf>
    <xf numFmtId="0" fontId="52" fillId="0" borderId="48" xfId="0" applyFont="1" applyFill="1" applyBorder="1" applyAlignment="1">
      <alignment horizontal="left" vertical="center"/>
    </xf>
    <xf numFmtId="3" fontId="52" fillId="0" borderId="48" xfId="0" applyNumberFormat="1" applyFont="1" applyFill="1" applyBorder="1" applyAlignment="1">
      <alignment horizontal="right" vertical="center" indent="1"/>
    </xf>
    <xf numFmtId="0" fontId="52" fillId="0" borderId="26" xfId="0" applyFont="1" applyFill="1" applyBorder="1" applyAlignment="1">
      <alignment horizontal="left" vertical="center"/>
    </xf>
    <xf numFmtId="3" fontId="52" fillId="0" borderId="26" xfId="0" applyNumberFormat="1" applyFont="1" applyFill="1" applyBorder="1" applyAlignment="1">
      <alignment horizontal="right" vertical="center" indent="1"/>
    </xf>
    <xf numFmtId="4" fontId="0" fillId="0" borderId="26" xfId="0" applyNumberFormat="1" applyFont="1" applyFill="1" applyBorder="1" applyAlignment="1">
      <alignment horizontal="right" vertical="center" indent="1"/>
    </xf>
    <xf numFmtId="4" fontId="0" fillId="0" borderId="24" xfId="0" applyNumberFormat="1" applyFont="1" applyFill="1" applyBorder="1" applyAlignment="1">
      <alignment horizontal="right" vertical="center" indent="1"/>
    </xf>
    <xf numFmtId="0" fontId="52" fillId="0" borderId="57" xfId="0" applyFont="1" applyFill="1" applyBorder="1" applyAlignment="1">
      <alignment horizontal="left" vertical="center"/>
    </xf>
    <xf numFmtId="3" fontId="52" fillId="0" borderId="57" xfId="0" applyNumberFormat="1" applyFont="1" applyFill="1" applyBorder="1" applyAlignment="1">
      <alignment horizontal="right" vertical="center" indent="1"/>
    </xf>
    <xf numFmtId="0" fontId="8" fillId="0" borderId="13" xfId="0" applyFont="1" applyFill="1" applyBorder="1" applyAlignment="1">
      <alignment horizontal="left" vertical="center" indent="3"/>
    </xf>
    <xf numFmtId="3" fontId="8" fillId="0" borderId="44" xfId="0" applyNumberFormat="1" applyFont="1" applyFill="1" applyBorder="1" applyAlignment="1">
      <alignment horizontal="right" vertical="center" indent="1"/>
    </xf>
    <xf numFmtId="164" fontId="8" fillId="0" borderId="0" xfId="0" applyNumberFormat="1" applyFont="1" applyFill="1" applyBorder="1" applyAlignment="1">
      <alignment horizontal="right" vertical="center" indent="1"/>
    </xf>
    <xf numFmtId="3" fontId="57" fillId="0" borderId="13" xfId="0" applyNumberFormat="1" applyFont="1" applyFill="1" applyBorder="1" applyAlignment="1">
      <alignment horizontal="right" vertical="center" indent="1"/>
    </xf>
    <xf numFmtId="4" fontId="0" fillId="0" borderId="48" xfId="0" applyNumberFormat="1" applyFont="1" applyFill="1" applyBorder="1" applyAlignment="1">
      <alignment horizontal="right" vertical="center" indent="1"/>
    </xf>
    <xf numFmtId="4" fontId="0" fillId="0" borderId="67" xfId="0" applyNumberFormat="1" applyFont="1" applyFill="1" applyBorder="1" applyAlignment="1">
      <alignment horizontal="right" vertical="center" indent="1"/>
    </xf>
    <xf numFmtId="4" fontId="0" fillId="0" borderId="13" xfId="0" applyNumberFormat="1" applyFont="1" applyFill="1" applyBorder="1" applyAlignment="1">
      <alignment horizontal="right" vertical="center" indent="1"/>
    </xf>
    <xf numFmtId="4" fontId="0" fillId="0" borderId="44" xfId="0" applyNumberFormat="1" applyFont="1" applyFill="1" applyBorder="1" applyAlignment="1">
      <alignment horizontal="right" vertical="center" indent="1"/>
    </xf>
    <xf numFmtId="0" fontId="8" fillId="0" borderId="25" xfId="0" applyFont="1" applyFill="1" applyBorder="1" applyAlignment="1">
      <alignment horizontal="left" vertical="center" indent="3"/>
    </xf>
    <xf numFmtId="3" fontId="8" fillId="0" borderId="42" xfId="0" applyNumberFormat="1" applyFont="1" applyFill="1" applyBorder="1" applyAlignment="1">
      <alignment horizontal="right" vertical="center" indent="1"/>
    </xf>
    <xf numFmtId="164" fontId="8" fillId="0" borderId="50" xfId="0" applyNumberFormat="1" applyFont="1" applyFill="1" applyBorder="1" applyAlignment="1">
      <alignment horizontal="right" vertical="center" indent="1"/>
    </xf>
    <xf numFmtId="3" fontId="57" fillId="0" borderId="25" xfId="0" applyNumberFormat="1" applyFont="1" applyFill="1" applyBorder="1" applyAlignment="1">
      <alignment horizontal="right" vertical="center" indent="1"/>
    </xf>
    <xf numFmtId="4" fontId="0" fillId="0" borderId="25" xfId="0" applyNumberFormat="1" applyFont="1" applyFill="1" applyBorder="1" applyAlignment="1">
      <alignment horizontal="right" vertical="center" indent="1"/>
    </xf>
    <xf numFmtId="4" fontId="0" fillId="0" borderId="42" xfId="0" applyNumberFormat="1" applyFont="1" applyFill="1" applyBorder="1" applyAlignment="1">
      <alignment horizontal="right" vertical="center" indent="1"/>
    </xf>
    <xf numFmtId="0" fontId="0" fillId="0" borderId="48" xfId="0" applyFill="1" applyBorder="1" applyAlignment="1">
      <alignment horizontal="left" vertical="center"/>
    </xf>
    <xf numFmtId="0" fontId="0" fillId="0" borderId="63" xfId="0" applyFill="1" applyBorder="1" applyAlignment="1">
      <alignment horizontal="left" vertical="center"/>
    </xf>
    <xf numFmtId="3" fontId="52" fillId="0" borderId="72" xfId="0" applyNumberFormat="1" applyFont="1" applyFill="1" applyBorder="1" applyAlignment="1">
      <alignment horizontal="right" vertical="center" indent="1"/>
    </xf>
    <xf numFmtId="164" fontId="0" fillId="0" borderId="70" xfId="0" applyNumberFormat="1" applyFont="1" applyFill="1" applyBorder="1" applyAlignment="1">
      <alignment horizontal="right" vertical="center" indent="1"/>
    </xf>
    <xf numFmtId="3" fontId="52" fillId="0" borderId="15" xfId="0" applyNumberFormat="1" applyFont="1" applyFill="1" applyBorder="1" applyAlignment="1">
      <alignment horizontal="right" vertical="center" indent="1"/>
    </xf>
    <xf numFmtId="3" fontId="52" fillId="0" borderId="18" xfId="0" applyNumberFormat="1" applyFont="1" applyFill="1" applyBorder="1" applyAlignment="1">
      <alignment horizontal="right" vertical="center" indent="1"/>
    </xf>
    <xf numFmtId="4" fontId="0" fillId="0" borderId="43" xfId="0" applyNumberFormat="1" applyFont="1" applyFill="1" applyBorder="1" applyAlignment="1">
      <alignment horizontal="right" vertical="center" indent="1"/>
    </xf>
    <xf numFmtId="4" fontId="0" fillId="0" borderId="12" xfId="0" applyNumberFormat="1" applyFont="1" applyFill="1" applyBorder="1" applyAlignment="1">
      <alignment horizontal="right" vertical="center" indent="1"/>
    </xf>
    <xf numFmtId="3" fontId="52" fillId="0" borderId="40" xfId="0" applyNumberFormat="1" applyFont="1" applyFill="1" applyBorder="1" applyAlignment="1">
      <alignment horizontal="right" vertical="center" indent="1"/>
    </xf>
    <xf numFmtId="4" fontId="7" fillId="0" borderId="14" xfId="0" applyNumberFormat="1" applyFont="1" applyFill="1" applyBorder="1" applyAlignment="1">
      <alignment horizontal="right" vertical="center" indent="1"/>
    </xf>
    <xf numFmtId="4" fontId="7" fillId="0" borderId="66" xfId="0" applyNumberFormat="1" applyFont="1" applyFill="1" applyBorder="1" applyAlignment="1">
      <alignment horizontal="right" vertical="center" indent="1"/>
    </xf>
    <xf numFmtId="4" fontId="7" fillId="0" borderId="46" xfId="0" applyNumberFormat="1" applyFont="1" applyFill="1" applyBorder="1" applyAlignment="1">
      <alignment horizontal="right" vertical="center" indent="1"/>
    </xf>
    <xf numFmtId="4" fontId="7" fillId="0" borderId="45" xfId="0" applyNumberFormat="1" applyFont="1" applyFill="1" applyBorder="1" applyAlignment="1">
      <alignment horizontal="right" vertical="center" indent="1"/>
    </xf>
    <xf numFmtId="0" fontId="20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left" vertical="center"/>
    </xf>
    <xf numFmtId="0" fontId="58" fillId="0" borderId="0" xfId="0" applyFont="1" applyFill="1" applyAlignment="1">
      <alignment horizontal="left" vertical="center"/>
    </xf>
    <xf numFmtId="164" fontId="20" fillId="0" borderId="0" xfId="0" applyNumberFormat="1" applyFont="1" applyFill="1" applyBorder="1" applyAlignment="1">
      <alignment horizontal="right" vertical="center" indent="1"/>
    </xf>
    <xf numFmtId="0" fontId="20" fillId="0" borderId="0" xfId="0" applyFont="1" applyFill="1" applyBorder="1" applyAlignment="1">
      <alignment horizontal="right" vertical="center" indent="1"/>
    </xf>
    <xf numFmtId="3" fontId="20" fillId="0" borderId="0" xfId="0" applyNumberFormat="1" applyFont="1" applyFill="1" applyBorder="1" applyAlignment="1">
      <alignment horizontal="right" vertical="center" indent="1"/>
    </xf>
    <xf numFmtId="4" fontId="20" fillId="0" borderId="0" xfId="0" applyNumberFormat="1" applyFont="1" applyFill="1" applyBorder="1" applyAlignment="1">
      <alignment horizontal="right" vertical="center" indent="1"/>
    </xf>
    <xf numFmtId="0" fontId="0" fillId="0" borderId="0" xfId="0" applyFill="1" applyBorder="1"/>
    <xf numFmtId="0" fontId="21" fillId="20" borderId="43" xfId="0" applyFont="1" applyFill="1" applyBorder="1" applyAlignment="1">
      <alignment horizontal="center" vertical="center"/>
    </xf>
    <xf numFmtId="0" fontId="20" fillId="20" borderId="43" xfId="0" applyFont="1" applyFill="1" applyBorder="1" applyAlignment="1">
      <alignment horizontal="center" vertical="center"/>
    </xf>
    <xf numFmtId="0" fontId="21" fillId="20" borderId="43" xfId="0" applyFont="1" applyFill="1" applyBorder="1" applyAlignment="1">
      <alignment horizontal="left" vertical="center"/>
    </xf>
    <xf numFmtId="3" fontId="21" fillId="20" borderId="43" xfId="0" applyNumberFormat="1" applyFont="1" applyFill="1" applyBorder="1" applyAlignment="1">
      <alignment horizontal="center" vertical="center" wrapText="1"/>
    </xf>
    <xf numFmtId="164" fontId="21" fillId="20" borderId="43" xfId="0" applyNumberFormat="1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left" vertical="center"/>
    </xf>
    <xf numFmtId="0" fontId="20" fillId="0" borderId="11" xfId="0" applyFont="1" applyFill="1" applyBorder="1" applyAlignment="1">
      <alignment horizontal="center" vertical="center" wrapText="1"/>
    </xf>
    <xf numFmtId="164" fontId="21" fillId="0" borderId="11" xfId="0" applyNumberFormat="1" applyFont="1" applyFill="1" applyBorder="1" applyAlignment="1">
      <alignment horizontal="center" vertical="center" wrapText="1"/>
    </xf>
    <xf numFmtId="3" fontId="21" fillId="0" borderId="11" xfId="0" applyNumberFormat="1" applyFont="1" applyFill="1" applyBorder="1" applyAlignment="1">
      <alignment horizontal="center" vertical="center" wrapText="1"/>
    </xf>
    <xf numFmtId="3" fontId="20" fillId="0" borderId="11" xfId="0" applyNumberFormat="1" applyFont="1" applyFill="1" applyBorder="1" applyAlignment="1">
      <alignment horizontal="center" vertical="center" wrapText="1"/>
    </xf>
    <xf numFmtId="4" fontId="21" fillId="0" borderId="11" xfId="0" applyNumberFormat="1" applyFont="1" applyFill="1" applyBorder="1" applyAlignment="1">
      <alignment horizontal="center" vertical="center" wrapText="1"/>
    </xf>
    <xf numFmtId="49" fontId="21" fillId="20" borderId="43" xfId="0" applyNumberFormat="1" applyFont="1" applyFill="1" applyBorder="1" applyAlignment="1">
      <alignment horizontal="right" vertical="center" indent="1"/>
    </xf>
    <xf numFmtId="164" fontId="21" fillId="20" borderId="43" xfId="0" applyNumberFormat="1" applyFont="1" applyFill="1" applyBorder="1" applyAlignment="1">
      <alignment horizontal="right" vertical="center" indent="1"/>
    </xf>
    <xf numFmtId="3" fontId="21" fillId="20" borderId="43" xfId="0" applyNumberFormat="1" applyFont="1" applyFill="1" applyBorder="1" applyAlignment="1">
      <alignment horizontal="right" vertical="center" indent="1"/>
    </xf>
    <xf numFmtId="4" fontId="21" fillId="20" borderId="43" xfId="0" applyNumberFormat="1" applyFont="1" applyFill="1" applyBorder="1" applyAlignment="1">
      <alignment horizontal="right" vertical="center" indent="1"/>
    </xf>
    <xf numFmtId="49" fontId="21" fillId="21" borderId="43" xfId="0" applyNumberFormat="1" applyFont="1" applyFill="1" applyBorder="1" applyAlignment="1">
      <alignment horizontal="right" vertical="center" indent="1"/>
    </xf>
    <xf numFmtId="0" fontId="21" fillId="21" borderId="10" xfId="0" applyFont="1" applyFill="1" applyBorder="1" applyAlignment="1">
      <alignment horizontal="center" vertical="center"/>
    </xf>
    <xf numFmtId="3" fontId="21" fillId="21" borderId="43" xfId="0" applyNumberFormat="1" applyFont="1" applyFill="1" applyBorder="1" applyAlignment="1">
      <alignment horizontal="center" vertical="center" wrapText="1"/>
    </xf>
    <xf numFmtId="164" fontId="21" fillId="21" borderId="43" xfId="0" applyNumberFormat="1" applyFont="1" applyFill="1" applyBorder="1" applyAlignment="1">
      <alignment horizontal="center" vertical="center" wrapText="1"/>
    </xf>
    <xf numFmtId="3" fontId="20" fillId="21" borderId="46" xfId="0" applyNumberFormat="1" applyFont="1" applyFill="1" applyBorder="1" applyAlignment="1">
      <alignment horizontal="center" vertical="center" wrapText="1"/>
    </xf>
    <xf numFmtId="4" fontId="21" fillId="21" borderId="46" xfId="0" applyNumberFormat="1" applyFont="1" applyFill="1" applyBorder="1" applyAlignment="1">
      <alignment horizontal="center" vertical="center" wrapText="1"/>
    </xf>
    <xf numFmtId="49" fontId="20" fillId="0" borderId="25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49" fontId="20" fillId="0" borderId="13" xfId="0" applyNumberFormat="1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left" vertical="center"/>
    </xf>
    <xf numFmtId="0" fontId="20" fillId="0" borderId="13" xfId="0" applyFont="1" applyFill="1" applyBorder="1" applyAlignment="1">
      <alignment horizontal="left" vertical="center" wrapText="1"/>
    </xf>
    <xf numFmtId="49" fontId="20" fillId="0" borderId="13" xfId="0" applyNumberFormat="1" applyFont="1" applyFill="1" applyBorder="1" applyAlignment="1">
      <alignment horizontal="right" vertical="center" wrapText="1" indent="1"/>
    </xf>
    <xf numFmtId="164" fontId="20" fillId="0" borderId="13" xfId="0" applyNumberFormat="1" applyFont="1" applyFill="1" applyBorder="1" applyAlignment="1">
      <alignment horizontal="right" vertical="center" wrapText="1" indent="1"/>
    </xf>
    <xf numFmtId="3" fontId="20" fillId="0" borderId="13" xfId="0" applyNumberFormat="1" applyFont="1" applyFill="1" applyBorder="1" applyAlignment="1">
      <alignment horizontal="right" vertical="center" wrapText="1" indent="1"/>
    </xf>
    <xf numFmtId="4" fontId="20" fillId="0" borderId="25" xfId="0" applyNumberFormat="1" applyFont="1" applyFill="1" applyBorder="1" applyAlignment="1">
      <alignment horizontal="right" vertical="center" wrapText="1" indent="1"/>
    </xf>
    <xf numFmtId="49" fontId="20" fillId="0" borderId="26" xfId="0" applyNumberFormat="1" applyFont="1" applyFill="1" applyBorder="1" applyAlignment="1">
      <alignment horizontal="center" vertical="center"/>
    </xf>
    <xf numFmtId="0" fontId="21" fillId="0" borderId="68" xfId="0" applyFont="1" applyFill="1" applyBorder="1" applyAlignment="1">
      <alignment horizontal="center" vertical="center" wrapText="1"/>
    </xf>
    <xf numFmtId="49" fontId="20" fillId="0" borderId="48" xfId="0" applyNumberFormat="1" applyFont="1" applyFill="1" applyBorder="1" applyAlignment="1">
      <alignment horizontal="center" vertical="center"/>
    </xf>
    <xf numFmtId="0" fontId="20" fillId="0" borderId="69" xfId="0" applyFont="1" applyFill="1" applyBorder="1" applyAlignment="1">
      <alignment horizontal="left" vertical="center"/>
    </xf>
    <xf numFmtId="0" fontId="20" fillId="0" borderId="48" xfId="0" applyFont="1" applyFill="1" applyBorder="1" applyAlignment="1">
      <alignment horizontal="left" vertical="center"/>
    </xf>
    <xf numFmtId="49" fontId="20" fillId="0" borderId="48" xfId="0" applyNumberFormat="1" applyFont="1" applyFill="1" applyBorder="1" applyAlignment="1">
      <alignment horizontal="right" vertical="center" wrapText="1" indent="1"/>
    </xf>
    <xf numFmtId="164" fontId="20" fillId="0" borderId="48" xfId="0" applyNumberFormat="1" applyFont="1" applyFill="1" applyBorder="1" applyAlignment="1">
      <alignment horizontal="right" vertical="center" wrapText="1" indent="1"/>
    </xf>
    <xf numFmtId="3" fontId="20" fillId="0" borderId="48" xfId="0" applyNumberFormat="1" applyFont="1" applyFill="1" applyBorder="1" applyAlignment="1">
      <alignment horizontal="right" vertical="center" wrapText="1" indent="1"/>
    </xf>
    <xf numFmtId="4" fontId="20" fillId="0" borderId="26" xfId="0" applyNumberFormat="1" applyFont="1" applyFill="1" applyBorder="1" applyAlignment="1">
      <alignment horizontal="right" vertical="center" wrapText="1" indent="1"/>
    </xf>
    <xf numFmtId="0" fontId="20" fillId="0" borderId="48" xfId="0" applyFont="1" applyFill="1" applyBorder="1" applyAlignment="1">
      <alignment horizontal="left" vertical="center" wrapText="1"/>
    </xf>
    <xf numFmtId="0" fontId="61" fillId="0" borderId="0" xfId="0" applyFont="1" applyFill="1" applyBorder="1"/>
    <xf numFmtId="0" fontId="61" fillId="0" borderId="0" xfId="0" applyFont="1" applyBorder="1"/>
    <xf numFmtId="164" fontId="21" fillId="21" borderId="43" xfId="0" applyNumberFormat="1" applyFont="1" applyFill="1" applyBorder="1" applyAlignment="1">
      <alignment horizontal="right" vertical="center" indent="1"/>
    </xf>
    <xf numFmtId="3" fontId="21" fillId="21" borderId="43" xfId="0" applyNumberFormat="1" applyFont="1" applyFill="1" applyBorder="1" applyAlignment="1">
      <alignment horizontal="right" vertical="center" indent="1"/>
    </xf>
    <xf numFmtId="4" fontId="21" fillId="21" borderId="43" xfId="0" applyNumberFormat="1" applyFont="1" applyFill="1" applyBorder="1" applyAlignment="1">
      <alignment horizontal="right" vertical="center" indent="1"/>
    </xf>
    <xf numFmtId="0" fontId="20" fillId="0" borderId="26" xfId="0" applyFont="1" applyFill="1" applyBorder="1" applyAlignment="1">
      <alignment horizontal="left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0" fillId="0" borderId="48" xfId="0" applyNumberFormat="1" applyFont="1" applyFill="1" applyBorder="1" applyAlignment="1">
      <alignment horizontal="right" vertical="center" indent="1"/>
    </xf>
    <xf numFmtId="164" fontId="20" fillId="0" borderId="48" xfId="0" applyNumberFormat="1" applyFont="1" applyFill="1" applyBorder="1" applyAlignment="1">
      <alignment horizontal="right" vertical="center" indent="1"/>
    </xf>
    <xf numFmtId="3" fontId="20" fillId="0" borderId="48" xfId="0" applyNumberFormat="1" applyFont="1" applyFill="1" applyBorder="1" applyAlignment="1">
      <alignment horizontal="right" vertical="center" indent="1"/>
    </xf>
    <xf numFmtId="0" fontId="20" fillId="0" borderId="19" xfId="0" applyFont="1" applyFill="1" applyBorder="1" applyAlignment="1">
      <alignment horizontal="left" vertical="center"/>
    </xf>
    <xf numFmtId="49" fontId="20" fillId="0" borderId="26" xfId="0" applyNumberFormat="1" applyFont="1" applyFill="1" applyBorder="1" applyAlignment="1">
      <alignment horizontal="right" vertical="center" wrapText="1" indent="1"/>
    </xf>
    <xf numFmtId="164" fontId="20" fillId="0" borderId="26" xfId="0" applyNumberFormat="1" applyFont="1" applyFill="1" applyBorder="1" applyAlignment="1">
      <alignment horizontal="right" vertical="center" wrapText="1" indent="1"/>
    </xf>
    <xf numFmtId="3" fontId="20" fillId="0" borderId="26" xfId="0" applyNumberFormat="1" applyFont="1" applyFill="1" applyBorder="1" applyAlignment="1">
      <alignment horizontal="right" vertical="center" wrapText="1" indent="1"/>
    </xf>
    <xf numFmtId="0" fontId="20" fillId="0" borderId="40" xfId="0" applyFont="1" applyFill="1" applyBorder="1" applyAlignment="1">
      <alignment horizontal="left" vertical="center"/>
    </xf>
    <xf numFmtId="49" fontId="20" fillId="0" borderId="25" xfId="0" applyNumberFormat="1" applyFont="1" applyFill="1" applyBorder="1" applyAlignment="1">
      <alignment horizontal="right" vertical="center" wrapText="1" indent="1"/>
    </xf>
    <xf numFmtId="164" fontId="20" fillId="0" borderId="25" xfId="0" applyNumberFormat="1" applyFont="1" applyFill="1" applyBorder="1" applyAlignment="1">
      <alignment horizontal="right" vertical="center" wrapText="1" indent="1"/>
    </xf>
    <xf numFmtId="3" fontId="20" fillId="0" borderId="25" xfId="0" applyNumberFormat="1" applyFont="1" applyFill="1" applyBorder="1" applyAlignment="1">
      <alignment horizontal="right" vertical="center" wrapText="1" indent="1"/>
    </xf>
    <xf numFmtId="0" fontId="20" fillId="0" borderId="19" xfId="0" applyFont="1" applyFill="1" applyBorder="1" applyAlignment="1">
      <alignment horizontal="left" vertical="center" wrapText="1"/>
    </xf>
    <xf numFmtId="0" fontId="20" fillId="0" borderId="69" xfId="0" applyFont="1" applyFill="1" applyBorder="1" applyAlignment="1">
      <alignment horizontal="left" vertical="center" wrapText="1"/>
    </xf>
    <xf numFmtId="4" fontId="20" fillId="21" borderId="43" xfId="0" applyNumberFormat="1" applyFont="1" applyFill="1" applyBorder="1" applyAlignment="1">
      <alignment horizontal="right" vertical="center" wrapText="1" indent="1"/>
    </xf>
    <xf numFmtId="0" fontId="62" fillId="0" borderId="0" xfId="0" applyFont="1" applyFill="1" applyBorder="1"/>
    <xf numFmtId="0" fontId="21" fillId="0" borderId="54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/>
    </xf>
    <xf numFmtId="0" fontId="20" fillId="0" borderId="48" xfId="0" applyFont="1" applyFill="1" applyBorder="1" applyAlignment="1">
      <alignment horizontal="right" vertical="center" wrapText="1" indent="1"/>
    </xf>
    <xf numFmtId="4" fontId="20" fillId="0" borderId="14" xfId="0" applyNumberFormat="1" applyFont="1" applyFill="1" applyBorder="1" applyAlignment="1">
      <alignment horizontal="right" vertical="center" wrapText="1" indent="1"/>
    </xf>
    <xf numFmtId="49" fontId="20" fillId="0" borderId="49" xfId="0" applyNumberFormat="1" applyFont="1" applyFill="1" applyBorder="1" applyAlignment="1">
      <alignment horizontal="center" vertical="center"/>
    </xf>
    <xf numFmtId="0" fontId="21" fillId="0" borderId="49" xfId="0" applyFont="1" applyFill="1" applyBorder="1" applyAlignment="1">
      <alignment horizontal="center" vertical="center" wrapText="1"/>
    </xf>
    <xf numFmtId="0" fontId="20" fillId="0" borderId="49" xfId="0" applyFont="1" applyFill="1" applyBorder="1" applyAlignment="1">
      <alignment horizontal="center" vertical="center" wrapText="1"/>
    </xf>
    <xf numFmtId="0" fontId="20" fillId="0" borderId="49" xfId="0" applyFont="1" applyFill="1" applyBorder="1" applyAlignment="1">
      <alignment horizontal="left" vertical="center"/>
    </xf>
    <xf numFmtId="0" fontId="20" fillId="0" borderId="49" xfId="0" applyFont="1" applyFill="1" applyBorder="1" applyAlignment="1">
      <alignment horizontal="left" vertical="center" wrapText="1"/>
    </xf>
    <xf numFmtId="49" fontId="20" fillId="0" borderId="49" xfId="0" applyNumberFormat="1" applyFont="1" applyFill="1" applyBorder="1" applyAlignment="1">
      <alignment horizontal="right" vertical="center" wrapText="1" indent="1"/>
    </xf>
    <xf numFmtId="0" fontId="20" fillId="0" borderId="49" xfId="0" applyFont="1" applyFill="1" applyBorder="1" applyAlignment="1">
      <alignment horizontal="right" vertical="center" wrapText="1" indent="1"/>
    </xf>
    <xf numFmtId="164" fontId="20" fillId="0" borderId="49" xfId="0" applyNumberFormat="1" applyFont="1" applyFill="1" applyBorder="1" applyAlignment="1">
      <alignment horizontal="right" vertical="center" indent="1"/>
    </xf>
    <xf numFmtId="3" fontId="20" fillId="0" borderId="49" xfId="0" applyNumberFormat="1" applyFont="1" applyFill="1" applyBorder="1" applyAlignment="1">
      <alignment horizontal="right" vertical="center" wrapText="1" indent="1"/>
    </xf>
    <xf numFmtId="164" fontId="20" fillId="0" borderId="49" xfId="0" applyNumberFormat="1" applyFont="1" applyFill="1" applyBorder="1" applyAlignment="1">
      <alignment horizontal="right" vertical="center" wrapText="1" indent="1"/>
    </xf>
    <xf numFmtId="4" fontId="20" fillId="0" borderId="49" xfId="0" applyNumberFormat="1" applyFont="1" applyFill="1" applyBorder="1" applyAlignment="1">
      <alignment horizontal="right" vertical="center" wrapText="1" indent="1"/>
    </xf>
    <xf numFmtId="49" fontId="20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right" vertical="center" wrapText="1" indent="1"/>
    </xf>
    <xf numFmtId="0" fontId="20" fillId="0" borderId="0" xfId="0" applyFont="1" applyFill="1" applyBorder="1" applyAlignment="1">
      <alignment horizontal="right" vertical="center" wrapText="1" indent="1"/>
    </xf>
    <xf numFmtId="3" fontId="20" fillId="0" borderId="0" xfId="0" applyNumberFormat="1" applyFont="1" applyFill="1" applyBorder="1" applyAlignment="1">
      <alignment horizontal="right" vertical="center" wrapText="1" indent="1"/>
    </xf>
    <xf numFmtId="164" fontId="20" fillId="0" borderId="0" xfId="0" applyNumberFormat="1" applyFont="1" applyFill="1" applyBorder="1" applyAlignment="1">
      <alignment horizontal="right" vertical="center" wrapText="1" indent="1"/>
    </xf>
    <xf numFmtId="4" fontId="20" fillId="0" borderId="0" xfId="0" applyNumberFormat="1" applyFont="1" applyFill="1" applyBorder="1" applyAlignment="1">
      <alignment horizontal="right" vertical="center" wrapText="1" indent="1"/>
    </xf>
    <xf numFmtId="49" fontId="20" fillId="0" borderId="47" xfId="0" applyNumberFormat="1" applyFont="1" applyFill="1" applyBorder="1" applyAlignment="1">
      <alignment horizontal="center" vertical="center"/>
    </xf>
    <xf numFmtId="0" fontId="21" fillId="0" borderId="47" xfId="0" applyFont="1" applyFill="1" applyBorder="1" applyAlignment="1">
      <alignment horizontal="center" vertical="center" wrapText="1"/>
    </xf>
    <xf numFmtId="0" fontId="20" fillId="0" borderId="47" xfId="0" applyFont="1" applyFill="1" applyBorder="1" applyAlignment="1">
      <alignment horizontal="center" vertical="center" wrapText="1"/>
    </xf>
    <xf numFmtId="0" fontId="20" fillId="0" borderId="47" xfId="0" applyFont="1" applyFill="1" applyBorder="1" applyAlignment="1">
      <alignment horizontal="left" vertical="center"/>
    </xf>
    <xf numFmtId="0" fontId="20" fillId="0" borderId="47" xfId="0" applyFont="1" applyFill="1" applyBorder="1" applyAlignment="1">
      <alignment horizontal="left" vertical="center" wrapText="1"/>
    </xf>
    <xf numFmtId="49" fontId="20" fillId="0" borderId="47" xfId="0" applyNumberFormat="1" applyFont="1" applyFill="1" applyBorder="1" applyAlignment="1">
      <alignment horizontal="right" vertical="center" wrapText="1" indent="1"/>
    </xf>
    <xf numFmtId="0" fontId="20" fillId="0" borderId="47" xfId="0" applyFont="1" applyFill="1" applyBorder="1" applyAlignment="1">
      <alignment horizontal="right" vertical="center" wrapText="1" indent="1"/>
    </xf>
    <xf numFmtId="164" fontId="20" fillId="0" borderId="47" xfId="0" applyNumberFormat="1" applyFont="1" applyFill="1" applyBorder="1" applyAlignment="1">
      <alignment horizontal="right" vertical="center" indent="1"/>
    </xf>
    <xf numFmtId="3" fontId="20" fillId="0" borderId="47" xfId="0" applyNumberFormat="1" applyFont="1" applyFill="1" applyBorder="1" applyAlignment="1">
      <alignment horizontal="right" vertical="center" wrapText="1" indent="1"/>
    </xf>
    <xf numFmtId="164" fontId="20" fillId="0" borderId="47" xfId="0" applyNumberFormat="1" applyFont="1" applyFill="1" applyBorder="1" applyAlignment="1">
      <alignment horizontal="right" vertical="center" wrapText="1" indent="1"/>
    </xf>
    <xf numFmtId="4" fontId="20" fillId="0" borderId="47" xfId="0" applyNumberFormat="1" applyFont="1" applyFill="1" applyBorder="1" applyAlignment="1">
      <alignment horizontal="right" vertical="center" wrapText="1" indent="1"/>
    </xf>
    <xf numFmtId="49" fontId="21" fillId="20" borderId="43" xfId="0" applyNumberFormat="1" applyFont="1" applyFill="1" applyBorder="1" applyAlignment="1">
      <alignment horizontal="right" vertical="center" wrapText="1" indent="1"/>
    </xf>
    <xf numFmtId="164" fontId="21" fillId="20" borderId="43" xfId="0" applyNumberFormat="1" applyFont="1" applyFill="1" applyBorder="1" applyAlignment="1">
      <alignment horizontal="right" vertical="center" wrapText="1" indent="1"/>
    </xf>
    <xf numFmtId="3" fontId="21" fillId="20" borderId="43" xfId="0" applyNumberFormat="1" applyFont="1" applyFill="1" applyBorder="1" applyAlignment="1">
      <alignment horizontal="right" vertical="center" wrapText="1" indent="1"/>
    </xf>
    <xf numFmtId="4" fontId="20" fillId="20" borderId="43" xfId="0" applyNumberFormat="1" applyFont="1" applyFill="1" applyBorder="1" applyAlignment="1">
      <alignment horizontal="right" vertical="center" wrapText="1" indent="1"/>
    </xf>
    <xf numFmtId="49" fontId="20" fillId="0" borderId="48" xfId="0" applyNumberFormat="1" applyFont="1" applyFill="1" applyBorder="1" applyAlignment="1">
      <alignment horizontal="center" vertical="center" wrapText="1"/>
    </xf>
    <xf numFmtId="49" fontId="20" fillId="0" borderId="68" xfId="0" applyNumberFormat="1" applyFont="1" applyFill="1" applyBorder="1" applyAlignment="1">
      <alignment horizontal="center" vertical="center"/>
    </xf>
    <xf numFmtId="49" fontId="20" fillId="0" borderId="57" xfId="0" applyNumberFormat="1" applyFont="1" applyFill="1" applyBorder="1" applyAlignment="1">
      <alignment horizontal="right" vertical="center" wrapText="1" indent="1"/>
    </xf>
    <xf numFmtId="164" fontId="20" fillId="0" borderId="57" xfId="0" applyNumberFormat="1" applyFont="1" applyFill="1" applyBorder="1" applyAlignment="1">
      <alignment horizontal="right" vertical="center" wrapText="1" indent="1"/>
    </xf>
    <xf numFmtId="164" fontId="20" fillId="0" borderId="26" xfId="43" applyNumberFormat="1" applyFont="1" applyFill="1" applyBorder="1" applyAlignment="1">
      <alignment horizontal="right" vertical="center" wrapText="1" indent="1"/>
    </xf>
    <xf numFmtId="4" fontId="20" fillId="0" borderId="57" xfId="0" applyNumberFormat="1" applyFont="1" applyFill="1" applyBorder="1" applyAlignment="1">
      <alignment horizontal="right" vertical="center" wrapText="1" indent="1"/>
    </xf>
    <xf numFmtId="49" fontId="20" fillId="0" borderId="26" xfId="0" applyNumberFormat="1" applyFont="1" applyFill="1" applyBorder="1" applyAlignment="1">
      <alignment horizontal="center" vertical="center" wrapText="1"/>
    </xf>
    <xf numFmtId="49" fontId="20" fillId="0" borderId="50" xfId="0" applyNumberFormat="1" applyFont="1" applyFill="1" applyBorder="1" applyAlignment="1">
      <alignment horizontal="center" vertical="center"/>
    </xf>
    <xf numFmtId="0" fontId="20" fillId="0" borderId="26" xfId="0" applyFont="1" applyFill="1" applyBorder="1" applyAlignment="1">
      <alignment horizontal="left" vertical="center"/>
    </xf>
    <xf numFmtId="49" fontId="20" fillId="0" borderId="25" xfId="43" applyNumberFormat="1" applyFont="1" applyFill="1" applyBorder="1" applyAlignment="1">
      <alignment horizontal="right" vertical="center" wrapText="1" indent="1"/>
    </xf>
    <xf numFmtId="164" fontId="20" fillId="0" borderId="25" xfId="43" applyNumberFormat="1" applyFont="1" applyFill="1" applyBorder="1" applyAlignment="1">
      <alignment horizontal="right" vertical="center" wrapText="1" indent="1"/>
    </xf>
    <xf numFmtId="3" fontId="20" fillId="0" borderId="25" xfId="43" applyNumberFormat="1" applyFont="1" applyFill="1" applyBorder="1" applyAlignment="1">
      <alignment horizontal="right" vertical="center" wrapText="1" indent="1"/>
    </xf>
    <xf numFmtId="49" fontId="20" fillId="0" borderId="26" xfId="43" applyNumberFormat="1" applyFont="1" applyFill="1" applyBorder="1" applyAlignment="1">
      <alignment horizontal="right" vertical="center" wrapText="1" indent="1"/>
    </xf>
    <xf numFmtId="3" fontId="20" fillId="0" borderId="26" xfId="43" applyNumberFormat="1" applyFont="1" applyFill="1" applyBorder="1" applyAlignment="1">
      <alignment horizontal="right" vertical="center" wrapText="1" indent="1"/>
    </xf>
    <xf numFmtId="49" fontId="20" fillId="0" borderId="21" xfId="0" applyNumberFormat="1" applyFont="1" applyFill="1" applyBorder="1" applyAlignment="1">
      <alignment horizontal="center" vertical="center"/>
    </xf>
    <xf numFmtId="49" fontId="20" fillId="0" borderId="63" xfId="0" applyNumberFormat="1" applyFont="1" applyFill="1" applyBorder="1" applyAlignment="1">
      <alignment horizontal="center" vertical="center" wrapText="1"/>
    </xf>
    <xf numFmtId="49" fontId="20" fillId="0" borderId="63" xfId="0" applyNumberFormat="1" applyFont="1" applyFill="1" applyBorder="1" applyAlignment="1">
      <alignment horizontal="center" vertical="center"/>
    </xf>
    <xf numFmtId="0" fontId="20" fillId="0" borderId="46" xfId="0" applyFont="1" applyFill="1" applyBorder="1" applyAlignment="1">
      <alignment horizontal="left" vertical="center"/>
    </xf>
    <xf numFmtId="49" fontId="20" fillId="0" borderId="46" xfId="0" applyNumberFormat="1" applyFont="1" applyFill="1" applyBorder="1" applyAlignment="1">
      <alignment horizontal="right" vertical="center" wrapText="1" indent="1"/>
    </xf>
    <xf numFmtId="49" fontId="20" fillId="0" borderId="63" xfId="0" applyNumberFormat="1" applyFont="1" applyFill="1" applyBorder="1" applyAlignment="1">
      <alignment horizontal="right" vertical="center" wrapText="1" indent="1"/>
    </xf>
    <xf numFmtId="164" fontId="20" fillId="0" borderId="63" xfId="0" applyNumberFormat="1" applyFont="1" applyFill="1" applyBorder="1" applyAlignment="1">
      <alignment horizontal="right" vertical="center" wrapText="1" indent="1"/>
    </xf>
    <xf numFmtId="3" fontId="20" fillId="0" borderId="63" xfId="0" applyNumberFormat="1" applyFont="1" applyFill="1" applyBorder="1" applyAlignment="1">
      <alignment horizontal="right" vertical="center" wrapText="1" indent="1"/>
    </xf>
    <xf numFmtId="164" fontId="20" fillId="0" borderId="63" xfId="43" applyNumberFormat="1" applyFont="1" applyFill="1" applyBorder="1" applyAlignment="1">
      <alignment horizontal="right" vertical="center" wrapText="1" indent="1"/>
    </xf>
    <xf numFmtId="0" fontId="20" fillId="0" borderId="40" xfId="0" applyFont="1" applyFill="1" applyBorder="1" applyAlignment="1">
      <alignment horizontal="left" vertical="center" wrapText="1"/>
    </xf>
    <xf numFmtId="0" fontId="20" fillId="0" borderId="25" xfId="0" applyFont="1" applyFill="1" applyBorder="1" applyAlignment="1">
      <alignment horizontal="left" vertical="center" wrapText="1"/>
    </xf>
    <xf numFmtId="49" fontId="63" fillId="0" borderId="25" xfId="0" applyNumberFormat="1" applyFont="1" applyFill="1" applyBorder="1" applyAlignment="1">
      <alignment horizontal="right" vertical="center" wrapText="1" indent="1"/>
    </xf>
    <xf numFmtId="0" fontId="20" fillId="0" borderId="26" xfId="0" applyFont="1" applyFill="1" applyBorder="1" applyAlignment="1">
      <alignment horizontal="right" vertical="center" wrapText="1" indent="1"/>
    </xf>
    <xf numFmtId="164" fontId="20" fillId="0" borderId="26" xfId="0" applyNumberFormat="1" applyFont="1" applyFill="1" applyBorder="1" applyAlignment="1">
      <alignment horizontal="right" vertical="center" indent="1"/>
    </xf>
    <xf numFmtId="0" fontId="21" fillId="0" borderId="50" xfId="0" applyFont="1" applyFill="1" applyBorder="1" applyAlignment="1">
      <alignment horizontal="center" vertical="center" wrapText="1"/>
    </xf>
    <xf numFmtId="4" fontId="20" fillId="0" borderId="48" xfId="0" applyNumberFormat="1" applyFont="1" applyFill="1" applyBorder="1" applyAlignment="1">
      <alignment horizontal="right" vertical="center" wrapText="1" indent="1"/>
    </xf>
    <xf numFmtId="0" fontId="20" fillId="0" borderId="20" xfId="0" applyFont="1" applyFill="1" applyBorder="1" applyAlignment="1">
      <alignment horizontal="left" vertical="center" wrapText="1"/>
    </xf>
    <xf numFmtId="3" fontId="20" fillId="0" borderId="57" xfId="42" applyNumberFormat="1" applyFont="1" applyFill="1" applyBorder="1" applyAlignment="1">
      <alignment horizontal="right" vertical="center" indent="1"/>
    </xf>
    <xf numFmtId="164" fontId="20" fillId="0" borderId="57" xfId="42" applyNumberFormat="1" applyFont="1" applyFill="1" applyBorder="1" applyAlignment="1">
      <alignment horizontal="right" vertical="center" indent="1"/>
    </xf>
    <xf numFmtId="3" fontId="20" fillId="0" borderId="26" xfId="42" applyNumberFormat="1" applyFont="1" applyFill="1" applyBorder="1" applyAlignment="1">
      <alignment horizontal="right" vertical="center" indent="1"/>
    </xf>
    <xf numFmtId="164" fontId="20" fillId="0" borderId="26" xfId="42" applyNumberFormat="1" applyFont="1" applyFill="1" applyBorder="1" applyAlignment="1">
      <alignment horizontal="right" vertical="center" indent="1"/>
    </xf>
    <xf numFmtId="3" fontId="20" fillId="0" borderId="26" xfId="53" applyNumberFormat="1" applyFont="1" applyFill="1" applyBorder="1" applyAlignment="1">
      <alignment horizontal="right" vertical="center" indent="1"/>
    </xf>
    <xf numFmtId="3" fontId="20" fillId="0" borderId="25" xfId="42" applyNumberFormat="1" applyFont="1" applyFill="1" applyBorder="1" applyAlignment="1">
      <alignment horizontal="right" vertical="center" indent="1"/>
    </xf>
    <xf numFmtId="164" fontId="20" fillId="0" borderId="25" xfId="42" applyNumberFormat="1" applyFont="1" applyFill="1" applyBorder="1" applyAlignment="1">
      <alignment horizontal="right" vertical="center" indent="1"/>
    </xf>
    <xf numFmtId="3" fontId="20" fillId="0" borderId="25" xfId="53" applyNumberFormat="1" applyFont="1" applyFill="1" applyBorder="1" applyAlignment="1">
      <alignment horizontal="right" vertical="center" indent="1"/>
    </xf>
    <xf numFmtId="3" fontId="20" fillId="0" borderId="48" xfId="42" applyNumberFormat="1" applyFont="1" applyFill="1" applyBorder="1" applyAlignment="1">
      <alignment horizontal="right" vertical="center" indent="1"/>
    </xf>
    <xf numFmtId="164" fontId="20" fillId="0" borderId="48" xfId="42" applyNumberFormat="1" applyFont="1" applyFill="1" applyBorder="1" applyAlignment="1">
      <alignment horizontal="right" vertical="center" indent="1"/>
    </xf>
    <xf numFmtId="3" fontId="20" fillId="0" borderId="48" xfId="53" applyNumberFormat="1" applyFont="1" applyFill="1" applyBorder="1" applyAlignment="1">
      <alignment horizontal="right" vertical="center" indent="1"/>
    </xf>
    <xf numFmtId="3" fontId="20" fillId="0" borderId="13" xfId="42" applyNumberFormat="1" applyFont="1" applyFill="1" applyBorder="1" applyAlignment="1">
      <alignment horizontal="right" vertical="center" indent="1"/>
    </xf>
    <xf numFmtId="164" fontId="20" fillId="0" borderId="13" xfId="42" applyNumberFormat="1" applyFont="1" applyFill="1" applyBorder="1" applyAlignment="1">
      <alignment horizontal="right" vertical="center" indent="1"/>
    </xf>
    <xf numFmtId="3" fontId="20" fillId="0" borderId="13" xfId="53" applyNumberFormat="1" applyFont="1" applyFill="1" applyBorder="1" applyAlignment="1">
      <alignment horizontal="right" vertical="center" indent="1"/>
    </xf>
    <xf numFmtId="3" fontId="20" fillId="0" borderId="49" xfId="42" applyNumberFormat="1" applyFont="1" applyFill="1" applyBorder="1" applyAlignment="1">
      <alignment horizontal="right" vertical="center" indent="1"/>
    </xf>
    <xf numFmtId="164" fontId="20" fillId="0" borderId="49" xfId="42" applyNumberFormat="1" applyFont="1" applyFill="1" applyBorder="1" applyAlignment="1">
      <alignment horizontal="right" vertical="center" indent="1"/>
    </xf>
    <xf numFmtId="3" fontId="20" fillId="0" borderId="49" xfId="53" applyNumberFormat="1" applyFont="1" applyFill="1" applyBorder="1" applyAlignment="1">
      <alignment horizontal="right" vertical="center" indent="1"/>
    </xf>
    <xf numFmtId="3" fontId="20" fillId="0" borderId="0" xfId="42" applyNumberFormat="1" applyFont="1" applyFill="1" applyBorder="1" applyAlignment="1">
      <alignment horizontal="right" vertical="center" indent="1"/>
    </xf>
    <xf numFmtId="164" fontId="20" fillId="0" borderId="0" xfId="42" applyNumberFormat="1" applyFont="1" applyFill="1" applyBorder="1" applyAlignment="1">
      <alignment horizontal="right" vertical="center" indent="1"/>
    </xf>
    <xf numFmtId="3" fontId="20" fillId="0" borderId="0" xfId="53" applyNumberFormat="1" applyFont="1" applyFill="1" applyBorder="1" applyAlignment="1">
      <alignment horizontal="right" vertical="center" indent="1"/>
    </xf>
    <xf numFmtId="0" fontId="0" fillId="18" borderId="0" xfId="0" applyFill="1" applyBorder="1"/>
    <xf numFmtId="0" fontId="0" fillId="22" borderId="0" xfId="0" applyFill="1" applyBorder="1"/>
    <xf numFmtId="3" fontId="20" fillId="0" borderId="63" xfId="42" applyNumberFormat="1" applyFont="1" applyFill="1" applyBorder="1" applyAlignment="1">
      <alignment horizontal="right" vertical="center" indent="1"/>
    </xf>
    <xf numFmtId="164" fontId="20" fillId="0" borderId="63" xfId="42" applyNumberFormat="1" applyFont="1" applyFill="1" applyBorder="1" applyAlignment="1">
      <alignment horizontal="right" vertical="center" indent="1"/>
    </xf>
    <xf numFmtId="3" fontId="20" fillId="0" borderId="63" xfId="53" applyNumberFormat="1" applyFont="1" applyFill="1" applyBorder="1" applyAlignment="1">
      <alignment horizontal="right" vertical="center" indent="1"/>
    </xf>
    <xf numFmtId="49" fontId="20" fillId="0" borderId="40" xfId="0" applyNumberFormat="1" applyFont="1" applyFill="1" applyBorder="1" applyAlignment="1">
      <alignment horizontal="center" vertical="center" wrapText="1"/>
    </xf>
    <xf numFmtId="49" fontId="20" fillId="0" borderId="25" xfId="42" applyNumberFormat="1" applyFont="1" applyFill="1" applyBorder="1" applyAlignment="1">
      <alignment horizontal="center" vertical="center" wrapText="1"/>
    </xf>
    <xf numFmtId="0" fontId="20" fillId="0" borderId="50" xfId="0" applyFont="1" applyFill="1" applyBorder="1" applyAlignment="1">
      <alignment horizontal="left" vertical="center" wrapText="1"/>
    </xf>
    <xf numFmtId="49" fontId="20" fillId="0" borderId="26" xfId="42" applyNumberFormat="1" applyFont="1" applyFill="1" applyBorder="1" applyAlignment="1">
      <alignment horizontal="center" vertical="center" wrapText="1"/>
    </xf>
    <xf numFmtId="49" fontId="20" fillId="0" borderId="15" xfId="0" applyNumberFormat="1" applyFont="1" applyFill="1" applyBorder="1" applyAlignment="1">
      <alignment horizontal="center" vertical="center" wrapText="1"/>
    </xf>
    <xf numFmtId="49" fontId="20" fillId="0" borderId="70" xfId="0" applyNumberFormat="1" applyFont="1" applyFill="1" applyBorder="1" applyAlignment="1">
      <alignment horizontal="center" vertical="center"/>
    </xf>
    <xf numFmtId="49" fontId="20" fillId="0" borderId="63" xfId="42" applyNumberFormat="1" applyFont="1" applyFill="1" applyBorder="1" applyAlignment="1">
      <alignment horizontal="center" vertical="center" wrapText="1"/>
    </xf>
    <xf numFmtId="0" fontId="20" fillId="0" borderId="70" xfId="0" applyFont="1" applyFill="1" applyBorder="1" applyAlignment="1">
      <alignment horizontal="left" vertical="center" wrapText="1"/>
    </xf>
    <xf numFmtId="0" fontId="20" fillId="0" borderId="63" xfId="0" applyFont="1" applyFill="1" applyBorder="1" applyAlignment="1">
      <alignment horizontal="left" vertical="center" wrapText="1"/>
    </xf>
    <xf numFmtId="4" fontId="20" fillId="0" borderId="63" xfId="0" applyNumberFormat="1" applyFont="1" applyFill="1" applyBorder="1" applyAlignment="1">
      <alignment horizontal="right" vertical="center" wrapText="1" indent="1"/>
    </xf>
    <xf numFmtId="49" fontId="20" fillId="0" borderId="0" xfId="0" applyNumberFormat="1" applyFont="1" applyFill="1" applyBorder="1" applyAlignment="1">
      <alignment horizontal="center" vertical="center" wrapText="1"/>
    </xf>
    <xf numFmtId="49" fontId="20" fillId="0" borderId="0" xfId="42" applyNumberFormat="1" applyFont="1" applyFill="1" applyBorder="1" applyAlignment="1">
      <alignment horizontal="center" vertical="center" wrapText="1"/>
    </xf>
    <xf numFmtId="49" fontId="20" fillId="0" borderId="47" xfId="0" applyNumberFormat="1" applyFont="1" applyFill="1" applyBorder="1" applyAlignment="1">
      <alignment horizontal="center" vertical="center" wrapText="1"/>
    </xf>
    <xf numFmtId="49" fontId="20" fillId="0" borderId="47" xfId="42" applyNumberFormat="1" applyFont="1" applyFill="1" applyBorder="1" applyAlignment="1">
      <alignment horizontal="center" vertical="center" wrapText="1"/>
    </xf>
    <xf numFmtId="49" fontId="20" fillId="0" borderId="69" xfId="0" applyNumberFormat="1" applyFont="1" applyFill="1" applyBorder="1" applyAlignment="1">
      <alignment horizontal="center" vertical="center" wrapText="1"/>
    </xf>
    <xf numFmtId="0" fontId="20" fillId="0" borderId="68" xfId="0" applyFont="1" applyFill="1" applyBorder="1" applyAlignment="1">
      <alignment horizontal="left" vertical="center" wrapText="1"/>
    </xf>
    <xf numFmtId="49" fontId="20" fillId="0" borderId="19" xfId="0" applyNumberFormat="1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left" vertical="center" wrapText="1"/>
    </xf>
    <xf numFmtId="164" fontId="20" fillId="0" borderId="46" xfId="0" applyNumberFormat="1" applyFont="1" applyFill="1" applyBorder="1" applyAlignment="1">
      <alignment horizontal="right" vertical="center" wrapText="1" indent="1"/>
    </xf>
    <xf numFmtId="3" fontId="20" fillId="0" borderId="46" xfId="0" applyNumberFormat="1" applyFont="1" applyFill="1" applyBorder="1" applyAlignment="1">
      <alignment horizontal="right" vertical="center" wrapText="1" indent="1"/>
    </xf>
    <xf numFmtId="4" fontId="20" fillId="0" borderId="43" xfId="0" applyNumberFormat="1" applyFont="1" applyFill="1" applyBorder="1" applyAlignment="1">
      <alignment horizontal="right" vertical="center" wrapText="1" indent="1"/>
    </xf>
    <xf numFmtId="49" fontId="20" fillId="0" borderId="14" xfId="0" applyNumberFormat="1" applyFont="1" applyFill="1" applyBorder="1" applyAlignment="1">
      <alignment horizontal="center" vertical="center" wrapText="1"/>
    </xf>
    <xf numFmtId="49" fontId="20" fillId="0" borderId="14" xfId="0" applyNumberFormat="1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left" vertical="center"/>
    </xf>
    <xf numFmtId="0" fontId="20" fillId="0" borderId="14" xfId="0" applyFont="1" applyFill="1" applyBorder="1" applyAlignment="1">
      <alignment horizontal="left" vertical="center" wrapText="1"/>
    </xf>
    <xf numFmtId="4" fontId="20" fillId="0" borderId="13" xfId="0" applyNumberFormat="1" applyFont="1" applyFill="1" applyBorder="1" applyAlignment="1">
      <alignment horizontal="right" vertical="center" wrapText="1" indent="1"/>
    </xf>
    <xf numFmtId="49" fontId="20" fillId="0" borderId="13" xfId="0" applyNumberFormat="1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left" vertical="center"/>
    </xf>
    <xf numFmtId="49" fontId="20" fillId="0" borderId="25" xfId="0" applyNumberFormat="1" applyFont="1" applyFill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left" vertical="center"/>
    </xf>
    <xf numFmtId="0" fontId="20" fillId="0" borderId="50" xfId="0" applyFont="1" applyFill="1" applyBorder="1" applyAlignment="1">
      <alignment horizontal="left" vertical="center"/>
    </xf>
    <xf numFmtId="0" fontId="20" fillId="0" borderId="21" xfId="0" applyFont="1" applyFill="1" applyBorder="1" applyAlignment="1">
      <alignment horizontal="left" vertical="center"/>
    </xf>
    <xf numFmtId="0" fontId="20" fillId="0" borderId="26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left" vertical="center" wrapText="1"/>
    </xf>
    <xf numFmtId="49" fontId="20" fillId="0" borderId="29" xfId="0" applyNumberFormat="1" applyFont="1" applyFill="1" applyBorder="1" applyAlignment="1">
      <alignment horizontal="center" vertical="center" wrapText="1"/>
    </xf>
    <xf numFmtId="49" fontId="20" fillId="0" borderId="73" xfId="0" applyNumberFormat="1" applyFont="1" applyFill="1" applyBorder="1" applyAlignment="1">
      <alignment horizontal="center" vertical="center"/>
    </xf>
    <xf numFmtId="49" fontId="20" fillId="0" borderId="57" xfId="0" applyNumberFormat="1" applyFont="1" applyFill="1" applyBorder="1" applyAlignment="1">
      <alignment horizontal="center" vertical="center"/>
    </xf>
    <xf numFmtId="0" fontId="20" fillId="0" borderId="60" xfId="0" applyFont="1" applyFill="1" applyBorder="1" applyAlignment="1">
      <alignment horizontal="left" vertical="center" wrapText="1"/>
    </xf>
    <xf numFmtId="0" fontId="20" fillId="0" borderId="57" xfId="0" applyFont="1" applyFill="1" applyBorder="1" applyAlignment="1">
      <alignment horizontal="left" vertical="center" wrapText="1"/>
    </xf>
    <xf numFmtId="49" fontId="20" fillId="0" borderId="60" xfId="0" applyNumberFormat="1" applyFont="1" applyFill="1" applyBorder="1" applyAlignment="1">
      <alignment horizontal="right" vertical="center" wrapText="1" indent="1"/>
    </xf>
    <xf numFmtId="164" fontId="20" fillId="0" borderId="60" xfId="0" applyNumberFormat="1" applyFont="1" applyFill="1" applyBorder="1" applyAlignment="1">
      <alignment horizontal="right" vertical="center" wrapText="1" indent="1"/>
    </xf>
    <xf numFmtId="4" fontId="20" fillId="0" borderId="71" xfId="0" applyNumberFormat="1" applyFont="1" applyFill="1" applyBorder="1" applyAlignment="1">
      <alignment horizontal="right" vertical="center" wrapText="1" indent="1"/>
    </xf>
    <xf numFmtId="49" fontId="20" fillId="0" borderId="22" xfId="0" applyNumberFormat="1" applyFont="1" applyFill="1" applyBorder="1" applyAlignment="1">
      <alignment horizontal="center" vertical="center"/>
    </xf>
    <xf numFmtId="49" fontId="20" fillId="0" borderId="21" xfId="0" applyNumberFormat="1" applyFont="1" applyFill="1" applyBorder="1" applyAlignment="1">
      <alignment horizontal="right" vertical="center" wrapText="1" indent="1"/>
    </xf>
    <xf numFmtId="164" fontId="20" fillId="0" borderId="21" xfId="0" applyNumberFormat="1" applyFont="1" applyFill="1" applyBorder="1" applyAlignment="1">
      <alignment horizontal="right" vertical="center" wrapText="1" indent="1"/>
    </xf>
    <xf numFmtId="4" fontId="20" fillId="0" borderId="24" xfId="0" applyNumberFormat="1" applyFont="1" applyFill="1" applyBorder="1" applyAlignment="1">
      <alignment horizontal="right" vertical="center" wrapText="1" indent="1"/>
    </xf>
    <xf numFmtId="49" fontId="20" fillId="0" borderId="30" xfId="0" applyNumberFormat="1" applyFont="1" applyFill="1" applyBorder="1" applyAlignment="1">
      <alignment horizontal="center" vertical="center" wrapText="1"/>
    </xf>
    <xf numFmtId="49" fontId="20" fillId="0" borderId="64" xfId="0" applyNumberFormat="1" applyFont="1" applyFill="1" applyBorder="1" applyAlignment="1">
      <alignment horizontal="center" vertical="center"/>
    </xf>
    <xf numFmtId="0" fontId="20" fillId="0" borderId="70" xfId="0" applyFont="1" applyFill="1" applyBorder="1" applyAlignment="1">
      <alignment horizontal="left" vertical="center"/>
    </xf>
    <xf numFmtId="49" fontId="20" fillId="0" borderId="70" xfId="0" applyNumberFormat="1" applyFont="1" applyFill="1" applyBorder="1" applyAlignment="1">
      <alignment horizontal="right" vertical="center" wrapText="1" indent="1"/>
    </xf>
    <xf numFmtId="164" fontId="20" fillId="0" borderId="70" xfId="0" applyNumberFormat="1" applyFont="1" applyFill="1" applyBorder="1" applyAlignment="1">
      <alignment horizontal="right" vertical="center" wrapText="1" indent="1"/>
    </xf>
    <xf numFmtId="4" fontId="20" fillId="0" borderId="72" xfId="0" applyNumberFormat="1" applyFont="1" applyFill="1" applyBorder="1" applyAlignment="1">
      <alignment horizontal="right" vertical="center" wrapText="1" indent="1"/>
    </xf>
    <xf numFmtId="0" fontId="20" fillId="0" borderId="15" xfId="0" applyFont="1" applyFill="1" applyBorder="1" applyAlignment="1">
      <alignment horizontal="left" vertical="center"/>
    </xf>
    <xf numFmtId="0" fontId="20" fillId="0" borderId="63" xfId="0" applyFont="1" applyFill="1" applyBorder="1" applyAlignment="1">
      <alignment horizontal="left" vertical="center"/>
    </xf>
    <xf numFmtId="0" fontId="22" fillId="0" borderId="24" xfId="0" applyFont="1" applyFill="1" applyBorder="1" applyAlignment="1">
      <alignment horizontal="left" vertical="center" wrapText="1"/>
    </xf>
    <xf numFmtId="0" fontId="22" fillId="0" borderId="26" xfId="0" applyFont="1" applyFill="1" applyBorder="1" applyAlignment="1">
      <alignment horizontal="left" vertical="center" wrapText="1"/>
    </xf>
    <xf numFmtId="0" fontId="20" fillId="0" borderId="24" xfId="0" applyFont="1" applyFill="1" applyBorder="1" applyAlignment="1">
      <alignment horizontal="right" vertical="center" indent="1"/>
    </xf>
    <xf numFmtId="3" fontId="20" fillId="0" borderId="26" xfId="0" applyNumberFormat="1" applyFont="1" applyFill="1" applyBorder="1" applyAlignment="1">
      <alignment horizontal="right" vertical="center" indent="1"/>
    </xf>
    <xf numFmtId="3" fontId="20" fillId="0" borderId="21" xfId="0" applyNumberFormat="1" applyFont="1" applyFill="1" applyBorder="1" applyAlignment="1">
      <alignment horizontal="right" vertical="center" indent="1"/>
    </xf>
    <xf numFmtId="0" fontId="22" fillId="0" borderId="42" xfId="0" applyFont="1" applyFill="1" applyBorder="1" applyAlignment="1">
      <alignment horizontal="left" vertical="center" wrapText="1"/>
    </xf>
    <xf numFmtId="0" fontId="22" fillId="0" borderId="13" xfId="0" applyFont="1" applyFill="1" applyBorder="1" applyAlignment="1">
      <alignment horizontal="left" vertical="center" wrapText="1"/>
    </xf>
    <xf numFmtId="0" fontId="20" fillId="0" borderId="44" xfId="0" applyFont="1" applyFill="1" applyBorder="1" applyAlignment="1">
      <alignment horizontal="right" vertical="center" wrapText="1" indent="1"/>
    </xf>
    <xf numFmtId="164" fontId="20" fillId="0" borderId="13" xfId="0" applyNumberFormat="1" applyFont="1" applyFill="1" applyBorder="1" applyAlignment="1">
      <alignment horizontal="right" vertical="center" indent="1"/>
    </xf>
    <xf numFmtId="3" fontId="20" fillId="0" borderId="13" xfId="0" applyNumberFormat="1" applyFont="1" applyFill="1" applyBorder="1" applyAlignment="1">
      <alignment horizontal="right" vertical="center" indent="1"/>
    </xf>
    <xf numFmtId="0" fontId="20" fillId="0" borderId="24" xfId="0" applyFont="1" applyFill="1" applyBorder="1" applyAlignment="1">
      <alignment horizontal="right" vertical="center" wrapText="1" indent="1"/>
    </xf>
    <xf numFmtId="3" fontId="20" fillId="0" borderId="24" xfId="0" applyNumberFormat="1" applyFont="1" applyFill="1" applyBorder="1" applyAlignment="1">
      <alignment horizontal="right" vertical="center" indent="1"/>
    </xf>
    <xf numFmtId="0" fontId="22" fillId="0" borderId="44" xfId="0" applyFont="1" applyFill="1" applyBorder="1" applyAlignment="1">
      <alignment horizontal="left" vertical="center" wrapText="1"/>
    </xf>
    <xf numFmtId="49" fontId="20" fillId="0" borderId="24" xfId="0" applyNumberFormat="1" applyFont="1" applyFill="1" applyBorder="1" applyAlignment="1">
      <alignment horizontal="right" vertical="center" indent="1"/>
    </xf>
    <xf numFmtId="0" fontId="20" fillId="0" borderId="24" xfId="0" applyFont="1" applyFill="1" applyBorder="1" applyAlignment="1">
      <alignment horizontal="left" vertical="center"/>
    </xf>
    <xf numFmtId="0" fontId="20" fillId="0" borderId="44" xfId="0" applyFont="1" applyFill="1" applyBorder="1" applyAlignment="1">
      <alignment horizontal="left" vertical="center"/>
    </xf>
    <xf numFmtId="49" fontId="20" fillId="0" borderId="13" xfId="0" applyNumberFormat="1" applyFont="1" applyFill="1" applyBorder="1" applyAlignment="1">
      <alignment horizontal="left" vertical="center" wrapText="1"/>
    </xf>
    <xf numFmtId="49" fontId="20" fillId="0" borderId="44" xfId="0" applyNumberFormat="1" applyFont="1" applyFill="1" applyBorder="1" applyAlignment="1">
      <alignment horizontal="right" vertical="center" indent="1"/>
    </xf>
    <xf numFmtId="49" fontId="20" fillId="0" borderId="26" xfId="0" applyNumberFormat="1" applyFont="1" applyFill="1" applyBorder="1" applyAlignment="1">
      <alignment horizontal="left" vertical="center" wrapText="1"/>
    </xf>
    <xf numFmtId="0" fontId="20" fillId="0" borderId="67" xfId="0" applyFont="1" applyFill="1" applyBorder="1" applyAlignment="1">
      <alignment horizontal="left" vertical="center"/>
    </xf>
    <xf numFmtId="49" fontId="20" fillId="0" borderId="67" xfId="0" applyNumberFormat="1" applyFont="1" applyFill="1" applyBorder="1" applyAlignment="1">
      <alignment horizontal="right" vertical="center" indent="1"/>
    </xf>
    <xf numFmtId="49" fontId="20" fillId="0" borderId="49" xfId="0" applyNumberFormat="1" applyFont="1" applyFill="1" applyBorder="1" applyAlignment="1">
      <alignment horizontal="center" vertical="center" wrapText="1"/>
    </xf>
    <xf numFmtId="49" fontId="20" fillId="0" borderId="49" xfId="0" applyNumberFormat="1" applyFont="1" applyFill="1" applyBorder="1" applyAlignment="1">
      <alignment horizontal="right" vertical="center" indent="1"/>
    </xf>
    <xf numFmtId="3" fontId="20" fillId="0" borderId="49" xfId="0" applyNumberFormat="1" applyFont="1" applyFill="1" applyBorder="1" applyAlignment="1">
      <alignment horizontal="right" vertical="center" indent="1"/>
    </xf>
    <xf numFmtId="49" fontId="20" fillId="0" borderId="0" xfId="0" applyNumberFormat="1" applyFont="1" applyFill="1" applyBorder="1" applyAlignment="1">
      <alignment horizontal="right" vertical="center" indent="1"/>
    </xf>
    <xf numFmtId="49" fontId="21" fillId="20" borderId="12" xfId="0" applyNumberFormat="1" applyFont="1" applyFill="1" applyBorder="1" applyAlignment="1">
      <alignment horizontal="right" vertical="center" indent="1"/>
    </xf>
    <xf numFmtId="0" fontId="61" fillId="18" borderId="0" xfId="0" applyFont="1" applyFill="1" applyBorder="1"/>
    <xf numFmtId="49" fontId="21" fillId="21" borderId="12" xfId="0" applyNumberFormat="1" applyFont="1" applyFill="1" applyBorder="1" applyAlignment="1">
      <alignment horizontal="right" vertical="center" indent="1"/>
    </xf>
    <xf numFmtId="164" fontId="21" fillId="21" borderId="12" xfId="0" applyNumberFormat="1" applyFont="1" applyFill="1" applyBorder="1" applyAlignment="1">
      <alignment horizontal="right" vertical="center" indent="1"/>
    </xf>
    <xf numFmtId="3" fontId="21" fillId="21" borderId="12" xfId="0" applyNumberFormat="1" applyFont="1" applyFill="1" applyBorder="1" applyAlignment="1">
      <alignment horizontal="right" vertical="center" indent="1"/>
    </xf>
    <xf numFmtId="164" fontId="20" fillId="0" borderId="40" xfId="0" applyNumberFormat="1" applyFont="1" applyFill="1" applyBorder="1" applyAlignment="1">
      <alignment horizontal="right" vertical="center" wrapText="1" indent="1"/>
    </xf>
    <xf numFmtId="3" fontId="20" fillId="0" borderId="40" xfId="0" applyNumberFormat="1" applyFont="1" applyFill="1" applyBorder="1" applyAlignment="1">
      <alignment horizontal="right" vertical="center" wrapText="1" indent="1"/>
    </xf>
    <xf numFmtId="49" fontId="20" fillId="0" borderId="26" xfId="0" applyNumberFormat="1" applyFont="1" applyFill="1" applyBorder="1" applyAlignment="1">
      <alignment horizontal="left" vertical="center"/>
    </xf>
    <xf numFmtId="0" fontId="0" fillId="0" borderId="18" xfId="0" applyFill="1" applyBorder="1"/>
    <xf numFmtId="164" fontId="20" fillId="0" borderId="19" xfId="0" applyNumberFormat="1" applyFont="1" applyFill="1" applyBorder="1" applyAlignment="1">
      <alignment horizontal="right" vertical="center" wrapText="1" indent="1"/>
    </xf>
    <xf numFmtId="3" fontId="20" fillId="0" borderId="19" xfId="0" applyNumberFormat="1" applyFont="1" applyFill="1" applyBorder="1" applyAlignment="1">
      <alignment horizontal="right" vertical="center" wrapText="1" indent="1"/>
    </xf>
    <xf numFmtId="0" fontId="21" fillId="0" borderId="11" xfId="0" applyFont="1" applyFill="1" applyBorder="1" applyAlignment="1">
      <alignment horizontal="center" vertical="center" wrapText="1"/>
    </xf>
    <xf numFmtId="49" fontId="20" fillId="0" borderId="46" xfId="0" applyNumberFormat="1" applyFont="1" applyFill="1" applyBorder="1" applyAlignment="1">
      <alignment horizontal="center" vertical="center"/>
    </xf>
    <xf numFmtId="0" fontId="20" fillId="0" borderId="46" xfId="0" applyFont="1" applyFill="1" applyBorder="1" applyAlignment="1">
      <alignment horizontal="left" vertical="center" wrapText="1"/>
    </xf>
    <xf numFmtId="164" fontId="20" fillId="0" borderId="41" xfId="0" applyNumberFormat="1" applyFont="1" applyFill="1" applyBorder="1" applyAlignment="1">
      <alignment horizontal="right" vertical="center" wrapText="1" indent="1"/>
    </xf>
    <xf numFmtId="3" fontId="20" fillId="0" borderId="41" xfId="0" applyNumberFormat="1" applyFont="1" applyFill="1" applyBorder="1" applyAlignment="1">
      <alignment horizontal="right" vertical="center" wrapText="1" indent="1"/>
    </xf>
    <xf numFmtId="4" fontId="20" fillId="0" borderId="46" xfId="0" applyNumberFormat="1" applyFont="1" applyFill="1" applyBorder="1" applyAlignment="1">
      <alignment horizontal="right" vertical="center" wrapText="1" indent="1"/>
    </xf>
    <xf numFmtId="0" fontId="20" fillId="0" borderId="0" xfId="0" applyFont="1" applyFill="1" applyAlignment="1">
      <alignment horizontal="left" vertical="center"/>
    </xf>
    <xf numFmtId="0" fontId="2" fillId="0" borderId="0" xfId="54"/>
    <xf numFmtId="0" fontId="10" fillId="0" borderId="0" xfId="54" applyFont="1"/>
    <xf numFmtId="0" fontId="14" fillId="0" borderId="0" xfId="54" applyFont="1"/>
    <xf numFmtId="0" fontId="7" fillId="0" borderId="14" xfId="54" applyFont="1" applyBorder="1"/>
    <xf numFmtId="0" fontId="7" fillId="0" borderId="10" xfId="54" applyFont="1" applyBorder="1"/>
    <xf numFmtId="0" fontId="7" fillId="0" borderId="11" xfId="54" applyFont="1" applyBorder="1"/>
    <xf numFmtId="0" fontId="7" fillId="0" borderId="12" xfId="54" applyFont="1" applyBorder="1"/>
    <xf numFmtId="0" fontId="2" fillId="0" borderId="43" xfId="54" applyBorder="1"/>
    <xf numFmtId="0" fontId="2" fillId="0" borderId="10" xfId="54" applyBorder="1"/>
    <xf numFmtId="0" fontId="13" fillId="0" borderId="13" xfId="54" applyFont="1" applyBorder="1" applyAlignment="1">
      <alignment horizontal="center"/>
    </xf>
    <xf numFmtId="0" fontId="2" fillId="0" borderId="52" xfId="54" applyBorder="1" applyAlignment="1">
      <alignment horizontal="center"/>
    </xf>
    <xf numFmtId="0" fontId="2" fillId="0" borderId="31" xfId="54" applyBorder="1" applyAlignment="1">
      <alignment horizontal="center"/>
    </xf>
    <xf numFmtId="0" fontId="2" fillId="0" borderId="32" xfId="54" applyBorder="1" applyAlignment="1">
      <alignment horizontal="center"/>
    </xf>
    <xf numFmtId="0" fontId="2" fillId="0" borderId="33" xfId="54" applyBorder="1" applyAlignment="1">
      <alignment horizontal="center"/>
    </xf>
    <xf numFmtId="0" fontId="2" fillId="0" borderId="34" xfId="54" applyBorder="1" applyAlignment="1">
      <alignment horizontal="center"/>
    </xf>
    <xf numFmtId="0" fontId="7" fillId="0" borderId="13" xfId="54" applyFont="1" applyBorder="1" applyAlignment="1">
      <alignment horizontal="center"/>
    </xf>
    <xf numFmtId="0" fontId="2" fillId="0" borderId="18" xfId="54" applyBorder="1" applyAlignment="1">
      <alignment horizontal="center"/>
    </xf>
    <xf numFmtId="0" fontId="2" fillId="0" borderId="25" xfId="54" applyBorder="1"/>
    <xf numFmtId="0" fontId="7" fillId="0" borderId="14" xfId="54" applyFont="1" applyBorder="1" applyAlignment="1">
      <alignment horizontal="center"/>
    </xf>
    <xf numFmtId="0" fontId="2" fillId="0" borderId="55" xfId="54" applyBorder="1" applyAlignment="1">
      <alignment horizontal="center"/>
    </xf>
    <xf numFmtId="0" fontId="2" fillId="0" borderId="56" xfId="54" applyBorder="1" applyAlignment="1">
      <alignment horizontal="center"/>
    </xf>
    <xf numFmtId="0" fontId="11" fillId="0" borderId="57" xfId="54" applyFont="1" applyBorder="1"/>
    <xf numFmtId="4" fontId="2" fillId="0" borderId="58" xfId="54" applyNumberFormat="1" applyFont="1" applyBorder="1"/>
    <xf numFmtId="4" fontId="2" fillId="0" borderId="59" xfId="54" applyNumberFormat="1" applyFont="1" applyBorder="1"/>
    <xf numFmtId="4" fontId="2" fillId="0" borderId="60" xfId="54" applyNumberFormat="1" applyFont="1" applyBorder="1"/>
    <xf numFmtId="4" fontId="2" fillId="0" borderId="29" xfId="54" applyNumberFormat="1" applyFont="1" applyBorder="1"/>
    <xf numFmtId="4" fontId="2" fillId="0" borderId="61" xfId="54" applyNumberFormat="1" applyFont="1" applyBorder="1"/>
    <xf numFmtId="0" fontId="23" fillId="0" borderId="26" xfId="54" applyFont="1" applyFill="1" applyBorder="1"/>
    <xf numFmtId="0" fontId="15" fillId="0" borderId="0" xfId="54" applyFont="1" applyFill="1"/>
    <xf numFmtId="0" fontId="15" fillId="0" borderId="26" xfId="54" applyFont="1" applyFill="1" applyBorder="1"/>
    <xf numFmtId="0" fontId="13" fillId="0" borderId="26" xfId="54" applyFont="1" applyFill="1" applyBorder="1"/>
    <xf numFmtId="0" fontId="15" fillId="0" borderId="0" xfId="54" applyFont="1"/>
    <xf numFmtId="0" fontId="24" fillId="0" borderId="26" xfId="54" applyFont="1" applyFill="1" applyBorder="1"/>
    <xf numFmtId="0" fontId="15" fillId="0" borderId="26" xfId="54" applyFont="1" applyFill="1" applyBorder="1" applyAlignment="1"/>
    <xf numFmtId="0" fontId="15" fillId="18" borderId="0" xfId="54" applyFont="1" applyFill="1"/>
    <xf numFmtId="0" fontId="25" fillId="0" borderId="25" xfId="54" applyFont="1" applyFill="1" applyBorder="1"/>
    <xf numFmtId="0" fontId="2" fillId="0" borderId="0" xfId="54" applyFill="1"/>
    <xf numFmtId="0" fontId="15" fillId="0" borderId="26" xfId="54" applyFont="1" applyFill="1" applyBorder="1" applyAlignment="1">
      <alignment horizontal="left"/>
    </xf>
    <xf numFmtId="0" fontId="46" fillId="0" borderId="26" xfId="54" applyFont="1" applyFill="1" applyBorder="1" applyAlignment="1">
      <alignment horizontal="left"/>
    </xf>
    <xf numFmtId="0" fontId="11" fillId="0" borderId="26" xfId="54" applyFont="1" applyFill="1" applyBorder="1"/>
    <xf numFmtId="0" fontId="9" fillId="0" borderId="26" xfId="54" applyFont="1" applyFill="1" applyBorder="1"/>
    <xf numFmtId="0" fontId="14" fillId="0" borderId="26" xfId="54" applyFont="1" applyFill="1" applyBorder="1"/>
    <xf numFmtId="0" fontId="16" fillId="0" borderId="26" xfId="54" applyFont="1" applyFill="1" applyBorder="1"/>
    <xf numFmtId="0" fontId="15" fillId="0" borderId="63" xfId="54" applyFont="1" applyFill="1" applyBorder="1"/>
    <xf numFmtId="3" fontId="66" fillId="0" borderId="15" xfId="54" applyNumberFormat="1" applyFont="1" applyFill="1" applyBorder="1"/>
    <xf numFmtId="164" fontId="66" fillId="0" borderId="16" xfId="54" applyNumberFormat="1" applyFont="1" applyFill="1" applyBorder="1"/>
    <xf numFmtId="3" fontId="66" fillId="0" borderId="64" xfId="54" applyNumberFormat="1" applyFont="1" applyFill="1" applyBorder="1"/>
    <xf numFmtId="3" fontId="66" fillId="0" borderId="16" xfId="54" applyNumberFormat="1" applyFont="1" applyFill="1" applyBorder="1"/>
    <xf numFmtId="164" fontId="66" fillId="0" borderId="17" xfId="54" applyNumberFormat="1" applyFont="1" applyFill="1" applyBorder="1"/>
    <xf numFmtId="3" fontId="66" fillId="0" borderId="30" xfId="54" applyNumberFormat="1" applyFont="1" applyFill="1" applyBorder="1"/>
    <xf numFmtId="0" fontId="9" fillId="0" borderId="0" xfId="54" applyFont="1"/>
    <xf numFmtId="0" fontId="26" fillId="0" borderId="0" xfId="54" applyFont="1" applyAlignment="1">
      <alignment horizontal="left"/>
    </xf>
    <xf numFmtId="0" fontId="2" fillId="0" borderId="0" xfId="54" applyAlignment="1">
      <alignment horizontal="left"/>
    </xf>
    <xf numFmtId="0" fontId="26" fillId="0" borderId="0" xfId="54" applyFont="1" applyAlignment="1"/>
    <xf numFmtId="0" fontId="2" fillId="0" borderId="0" xfId="54" applyAlignment="1"/>
    <xf numFmtId="0" fontId="2" fillId="0" borderId="39" xfId="54" applyBorder="1"/>
    <xf numFmtId="0" fontId="7" fillId="0" borderId="11" xfId="54" applyFont="1" applyBorder="1" applyAlignment="1">
      <alignment horizontal="left"/>
    </xf>
    <xf numFmtId="0" fontId="7" fillId="0" borderId="12" xfId="54" applyFont="1" applyBorder="1" applyAlignment="1">
      <alignment horizontal="left"/>
    </xf>
    <xf numFmtId="0" fontId="2" fillId="0" borderId="18" xfId="54" applyBorder="1"/>
    <xf numFmtId="0" fontId="15" fillId="0" borderId="56" xfId="54" applyFont="1" applyBorder="1" applyAlignment="1">
      <alignment horizontal="center"/>
    </xf>
    <xf numFmtId="0" fontId="15" fillId="0" borderId="33" xfId="54" applyFont="1" applyBorder="1" applyAlignment="1">
      <alignment horizontal="center"/>
    </xf>
    <xf numFmtId="0" fontId="13" fillId="0" borderId="18" xfId="54" applyFont="1" applyBorder="1" applyAlignment="1">
      <alignment horizontal="center"/>
    </xf>
    <xf numFmtId="0" fontId="2" fillId="0" borderId="33" xfId="54" applyBorder="1"/>
    <xf numFmtId="49" fontId="15" fillId="0" borderId="34" xfId="54" applyNumberFormat="1" applyFont="1" applyBorder="1" applyAlignment="1">
      <alignment horizontal="center"/>
    </xf>
    <xf numFmtId="0" fontId="2" fillId="0" borderId="41" xfId="54" applyBorder="1" applyAlignment="1">
      <alignment horizontal="center"/>
    </xf>
    <xf numFmtId="0" fontId="15" fillId="0" borderId="27" xfId="54" applyFont="1" applyBorder="1" applyAlignment="1">
      <alignment horizontal="center"/>
    </xf>
    <xf numFmtId="0" fontId="15" fillId="0" borderId="34" xfId="54" applyFont="1" applyBorder="1" applyAlignment="1">
      <alignment horizontal="center"/>
    </xf>
    <xf numFmtId="0" fontId="24" fillId="0" borderId="58" xfId="54" applyFont="1" applyFill="1" applyBorder="1"/>
    <xf numFmtId="0" fontId="15" fillId="0" borderId="29" xfId="54" applyFont="1" applyFill="1" applyBorder="1"/>
    <xf numFmtId="0" fontId="2" fillId="0" borderId="60" xfId="54" applyFill="1" applyBorder="1"/>
    <xf numFmtId="0" fontId="2" fillId="0" borderId="59" xfId="54" applyFill="1" applyBorder="1"/>
    <xf numFmtId="4" fontId="2" fillId="0" borderId="59" xfId="54" applyNumberFormat="1" applyFill="1" applyBorder="1"/>
    <xf numFmtId="4" fontId="2" fillId="0" borderId="61" xfId="54" applyNumberFormat="1" applyFill="1" applyBorder="1"/>
    <xf numFmtId="0" fontId="24" fillId="0" borderId="19" xfId="54" applyFont="1" applyFill="1" applyBorder="1"/>
    <xf numFmtId="3" fontId="14" fillId="0" borderId="28" xfId="54" applyNumberFormat="1" applyFont="1" applyFill="1" applyBorder="1"/>
    <xf numFmtId="164" fontId="14" fillId="0" borderId="20" xfId="54" applyNumberFormat="1" applyFont="1" applyFill="1" applyBorder="1"/>
    <xf numFmtId="3" fontId="14" fillId="0" borderId="20" xfId="54" applyNumberFormat="1" applyFont="1" applyFill="1" applyBorder="1"/>
    <xf numFmtId="0" fontId="2" fillId="18" borderId="0" xfId="54" applyFill="1"/>
    <xf numFmtId="3" fontId="14" fillId="0" borderId="62" xfId="54" applyNumberFormat="1" applyFont="1" applyFill="1" applyBorder="1"/>
    <xf numFmtId="164" fontId="14" fillId="0" borderId="23" xfId="54" applyNumberFormat="1" applyFont="1" applyFill="1" applyBorder="1"/>
    <xf numFmtId="0" fontId="15" fillId="0" borderId="19" xfId="54" applyFont="1" applyFill="1" applyBorder="1"/>
    <xf numFmtId="3" fontId="15" fillId="0" borderId="28" xfId="54" applyNumberFormat="1" applyFont="1" applyFill="1" applyBorder="1"/>
    <xf numFmtId="164" fontId="15" fillId="0" borderId="20" xfId="54" applyNumberFormat="1" applyFont="1" applyFill="1" applyBorder="1"/>
    <xf numFmtId="3" fontId="15" fillId="0" borderId="62" xfId="54" applyNumberFormat="1" applyFont="1" applyFill="1" applyBorder="1"/>
    <xf numFmtId="3" fontId="15" fillId="0" borderId="20" xfId="54" applyNumberFormat="1" applyFont="1" applyFill="1" applyBorder="1"/>
    <xf numFmtId="164" fontId="15" fillId="0" borderId="23" xfId="54" applyNumberFormat="1" applyFont="1" applyFill="1" applyBorder="1"/>
    <xf numFmtId="3" fontId="48" fillId="0" borderId="19" xfId="54" applyNumberFormat="1" applyFont="1" applyFill="1" applyBorder="1"/>
    <xf numFmtId="164" fontId="48" fillId="0" borderId="20" xfId="54" applyNumberFormat="1" applyFont="1" applyFill="1" applyBorder="1"/>
    <xf numFmtId="3" fontId="48" fillId="0" borderId="62" xfId="54" applyNumberFormat="1" applyFont="1" applyFill="1" applyBorder="1"/>
    <xf numFmtId="3" fontId="49" fillId="0" borderId="20" xfId="54" applyNumberFormat="1" applyFont="1" applyFill="1" applyBorder="1"/>
    <xf numFmtId="3" fontId="48" fillId="0" borderId="20" xfId="54" applyNumberFormat="1" applyFont="1" applyFill="1" applyBorder="1"/>
    <xf numFmtId="164" fontId="49" fillId="0" borderId="23" xfId="54" applyNumberFormat="1" applyFont="1" applyFill="1" applyBorder="1"/>
    <xf numFmtId="0" fontId="14" fillId="0" borderId="19" xfId="54" applyFont="1" applyFill="1" applyBorder="1"/>
    <xf numFmtId="3" fontId="50" fillId="0" borderId="19" xfId="54" applyNumberFormat="1" applyFont="1" applyFill="1" applyBorder="1"/>
    <xf numFmtId="3" fontId="49" fillId="0" borderId="19" xfId="54" applyNumberFormat="1" applyFont="1" applyFill="1" applyBorder="1"/>
    <xf numFmtId="164" fontId="49" fillId="0" borderId="20" xfId="54" applyNumberFormat="1" applyFont="1" applyFill="1" applyBorder="1"/>
    <xf numFmtId="3" fontId="49" fillId="0" borderId="62" xfId="54" applyNumberFormat="1" applyFont="1" applyFill="1" applyBorder="1"/>
    <xf numFmtId="0" fontId="11" fillId="0" borderId="19" xfId="54" applyFont="1" applyFill="1" applyBorder="1"/>
    <xf numFmtId="3" fontId="14" fillId="0" borderId="21" xfId="54" applyNumberFormat="1" applyFont="1" applyFill="1" applyBorder="1"/>
    <xf numFmtId="0" fontId="15" fillId="0" borderId="19" xfId="54" applyFont="1" applyFill="1" applyBorder="1" applyAlignment="1">
      <alignment horizontal="left"/>
    </xf>
    <xf numFmtId="3" fontId="15" fillId="0" borderId="19" xfId="54" applyNumberFormat="1" applyFont="1" applyFill="1" applyBorder="1"/>
    <xf numFmtId="164" fontId="48" fillId="0" borderId="23" xfId="54" applyNumberFormat="1" applyFont="1" applyFill="1" applyBorder="1"/>
    <xf numFmtId="3" fontId="15" fillId="18" borderId="19" xfId="54" applyNumberFormat="1" applyFont="1" applyFill="1" applyBorder="1"/>
    <xf numFmtId="164" fontId="15" fillId="18" borderId="20" xfId="54" applyNumberFormat="1" applyFont="1" applyFill="1" applyBorder="1"/>
    <xf numFmtId="3" fontId="15" fillId="18" borderId="62" xfId="54" applyNumberFormat="1" applyFont="1" applyFill="1" applyBorder="1"/>
    <xf numFmtId="3" fontId="15" fillId="18" borderId="20" xfId="54" applyNumberFormat="1" applyFont="1" applyFill="1" applyBorder="1"/>
    <xf numFmtId="164" fontId="15" fillId="18" borderId="23" xfId="54" applyNumberFormat="1" applyFont="1" applyFill="1" applyBorder="1"/>
    <xf numFmtId="0" fontId="27" fillId="0" borderId="19" xfId="54" applyFont="1" applyFill="1" applyBorder="1"/>
    <xf numFmtId="164" fontId="49" fillId="0" borderId="22" xfId="54" applyNumberFormat="1" applyFont="1" applyFill="1" applyBorder="1"/>
    <xf numFmtId="3" fontId="7" fillId="0" borderId="28" xfId="54" applyNumberFormat="1" applyFont="1" applyFill="1" applyBorder="1"/>
    <xf numFmtId="164" fontId="7" fillId="0" borderId="20" xfId="54" applyNumberFormat="1" applyFont="1" applyFill="1" applyBorder="1"/>
    <xf numFmtId="3" fontId="7" fillId="0" borderId="21" xfId="54" applyNumberFormat="1" applyFont="1" applyFill="1" applyBorder="1"/>
    <xf numFmtId="3" fontId="7" fillId="0" borderId="20" xfId="54" applyNumberFormat="1" applyFont="1" applyFill="1" applyBorder="1"/>
    <xf numFmtId="164" fontId="7" fillId="0" borderId="23" xfId="54" applyNumberFormat="1" applyFont="1" applyFill="1" applyBorder="1"/>
    <xf numFmtId="0" fontId="23" fillId="0" borderId="19" xfId="54" applyFont="1" applyFill="1" applyBorder="1"/>
    <xf numFmtId="3" fontId="16" fillId="0" borderId="28" xfId="54" applyNumberFormat="1" applyFont="1" applyFill="1" applyBorder="1"/>
    <xf numFmtId="164" fontId="16" fillId="0" borderId="20" xfId="54" applyNumberFormat="1" applyFont="1" applyFill="1" applyBorder="1"/>
    <xf numFmtId="3" fontId="16" fillId="0" borderId="21" xfId="54" applyNumberFormat="1" applyFont="1" applyFill="1" applyBorder="1"/>
    <xf numFmtId="164" fontId="16" fillId="0" borderId="23" xfId="54" applyNumberFormat="1" applyFont="1" applyFill="1" applyBorder="1"/>
    <xf numFmtId="0" fontId="16" fillId="0" borderId="19" xfId="54" applyFont="1" applyFill="1" applyBorder="1"/>
    <xf numFmtId="3" fontId="16" fillId="0" borderId="20" xfId="54" applyNumberFormat="1" applyFont="1" applyFill="1" applyBorder="1"/>
    <xf numFmtId="3" fontId="51" fillId="0" borderId="19" xfId="54" applyNumberFormat="1" applyFont="1" applyFill="1" applyBorder="1"/>
    <xf numFmtId="164" fontId="51" fillId="0" borderId="20" xfId="54" applyNumberFormat="1" applyFont="1" applyFill="1" applyBorder="1"/>
    <xf numFmtId="3" fontId="51" fillId="0" borderId="62" xfId="54" applyNumberFormat="1" applyFont="1" applyFill="1" applyBorder="1"/>
    <xf numFmtId="3" fontId="51" fillId="0" borderId="20" xfId="54" applyNumberFormat="1" applyFont="1" applyFill="1" applyBorder="1"/>
    <xf numFmtId="164" fontId="51" fillId="0" borderId="23" xfId="54" applyNumberFormat="1" applyFont="1" applyFill="1" applyBorder="1"/>
    <xf numFmtId="0" fontId="2" fillId="0" borderId="18" xfId="54" applyFill="1" applyBorder="1"/>
    <xf numFmtId="164" fontId="9" fillId="0" borderId="20" xfId="54" applyNumberFormat="1" applyFont="1" applyFill="1" applyBorder="1"/>
    <xf numFmtId="164" fontId="9" fillId="0" borderId="23" xfId="54" applyNumberFormat="1" applyFont="1" applyFill="1" applyBorder="1"/>
    <xf numFmtId="0" fontId="27" fillId="0" borderId="15" xfId="54" applyFont="1" applyFill="1" applyBorder="1"/>
    <xf numFmtId="3" fontId="17" fillId="0" borderId="15" xfId="54" applyNumberFormat="1" applyFont="1" applyFill="1" applyBorder="1"/>
    <xf numFmtId="0" fontId="17" fillId="0" borderId="16" xfId="54" applyFont="1" applyFill="1" applyBorder="1"/>
    <xf numFmtId="3" fontId="17" fillId="0" borderId="65" xfId="54" applyNumberFormat="1" applyFont="1" applyFill="1" applyBorder="1"/>
    <xf numFmtId="0" fontId="2" fillId="0" borderId="16" xfId="54" applyFill="1" applyBorder="1"/>
    <xf numFmtId="0" fontId="28" fillId="0" borderId="16" xfId="54" applyFont="1" applyFill="1" applyBorder="1"/>
    <xf numFmtId="164" fontId="9" fillId="0" borderId="17" xfId="54" applyNumberFormat="1" applyFont="1" applyFill="1" applyBorder="1"/>
    <xf numFmtId="0" fontId="15" fillId="0" borderId="0" xfId="42" applyFont="1"/>
    <xf numFmtId="0" fontId="68" fillId="0" borderId="0" xfId="42" applyFont="1"/>
    <xf numFmtId="0" fontId="20" fillId="0" borderId="0" xfId="42" applyFont="1"/>
    <xf numFmtId="0" fontId="14" fillId="0" borderId="0" xfId="42" applyFont="1" applyAlignment="1">
      <alignment horizontal="center"/>
    </xf>
    <xf numFmtId="0" fontId="7" fillId="0" borderId="0" xfId="42" applyFont="1" applyAlignment="1">
      <alignment horizontal="right"/>
    </xf>
    <xf numFmtId="0" fontId="1" fillId="0" borderId="0" xfId="55" applyAlignment="1">
      <alignment horizontal="right"/>
    </xf>
    <xf numFmtId="0" fontId="20" fillId="0" borderId="39" xfId="42" applyFont="1" applyBorder="1" applyAlignment="1">
      <alignment horizontal="center"/>
    </xf>
    <xf numFmtId="0" fontId="20" fillId="0" borderId="14" xfId="42" applyFont="1" applyBorder="1" applyAlignment="1">
      <alignment horizontal="center"/>
    </xf>
    <xf numFmtId="0" fontId="20" fillId="0" borderId="49" xfId="42" applyFont="1" applyBorder="1" applyAlignment="1">
      <alignment horizontal="center"/>
    </xf>
    <xf numFmtId="0" fontId="69" fillId="0" borderId="0" xfId="42" applyFont="1"/>
    <xf numFmtId="0" fontId="20" fillId="0" borderId="0" xfId="42" applyFont="1" applyBorder="1"/>
    <xf numFmtId="0" fontId="20" fillId="0" borderId="18" xfId="42" applyFont="1" applyBorder="1" applyAlignment="1">
      <alignment horizontal="center"/>
    </xf>
    <xf numFmtId="0" fontId="20" fillId="0" borderId="13" xfId="42" applyFont="1" applyBorder="1" applyAlignment="1">
      <alignment horizontal="center"/>
    </xf>
    <xf numFmtId="0" fontId="20" fillId="0" borderId="0" xfId="42" applyFont="1" applyBorder="1" applyAlignment="1">
      <alignment horizontal="center"/>
    </xf>
    <xf numFmtId="0" fontId="20" fillId="0" borderId="41" xfId="42" applyFont="1" applyBorder="1" applyAlignment="1">
      <alignment horizontal="center"/>
    </xf>
    <xf numFmtId="0" fontId="20" fillId="0" borderId="46" xfId="42" applyFont="1" applyBorder="1" applyAlignment="1">
      <alignment horizontal="center"/>
    </xf>
    <xf numFmtId="0" fontId="20" fillId="0" borderId="47" xfId="42" applyFont="1" applyBorder="1" applyAlignment="1">
      <alignment horizontal="center"/>
    </xf>
    <xf numFmtId="0" fontId="70" fillId="0" borderId="10" xfId="42" applyFont="1" applyBorder="1"/>
    <xf numFmtId="0" fontId="70" fillId="0" borderId="43" xfId="42" applyFont="1" applyBorder="1"/>
    <xf numFmtId="0" fontId="21" fillId="0" borderId="13" xfId="42" applyFont="1" applyBorder="1"/>
    <xf numFmtId="0" fontId="20" fillId="0" borderId="13" xfId="42" applyFont="1" applyBorder="1"/>
    <xf numFmtId="0" fontId="20" fillId="0" borderId="26" xfId="42" applyFont="1" applyBorder="1"/>
    <xf numFmtId="0" fontId="21" fillId="0" borderId="26" xfId="42" applyFont="1" applyBorder="1"/>
    <xf numFmtId="0" fontId="20" fillId="0" borderId="25" xfId="42" applyFont="1" applyBorder="1"/>
    <xf numFmtId="0" fontId="21" fillId="0" borderId="25" xfId="42" applyFont="1" applyBorder="1"/>
    <xf numFmtId="0" fontId="20" fillId="0" borderId="48" xfId="42" applyFont="1" applyBorder="1"/>
    <xf numFmtId="0" fontId="21" fillId="0" borderId="14" xfId="42" applyFont="1" applyBorder="1"/>
    <xf numFmtId="0" fontId="20" fillId="0" borderId="46" xfId="42" applyFont="1" applyBorder="1"/>
    <xf numFmtId="0" fontId="21" fillId="0" borderId="46" xfId="42" applyFont="1" applyBorder="1"/>
    <xf numFmtId="0" fontId="20" fillId="0" borderId="26" xfId="42" applyFont="1" applyBorder="1" applyAlignment="1">
      <alignment horizontal="left"/>
    </xf>
    <xf numFmtId="0" fontId="20" fillId="0" borderId="13" xfId="42" applyFont="1" applyFill="1" applyBorder="1" applyAlignment="1">
      <alignment horizontal="left"/>
    </xf>
    <xf numFmtId="0" fontId="20" fillId="0" borderId="26" xfId="42" applyFont="1" applyBorder="1" applyAlignment="1">
      <alignment horizontal="right"/>
    </xf>
    <xf numFmtId="0" fontId="20" fillId="0" borderId="43" xfId="42" applyFont="1" applyBorder="1"/>
    <xf numFmtId="0" fontId="70" fillId="0" borderId="25" xfId="42" applyFont="1" applyBorder="1"/>
    <xf numFmtId="0" fontId="20" fillId="0" borderId="57" xfId="42" applyFont="1" applyBorder="1"/>
    <xf numFmtId="0" fontId="70" fillId="0" borderId="26" xfId="42" applyFont="1" applyBorder="1"/>
    <xf numFmtId="0" fontId="70" fillId="19" borderId="13" xfId="42" applyFont="1" applyFill="1" applyBorder="1"/>
    <xf numFmtId="0" fontId="70" fillId="0" borderId="14" xfId="42" applyFont="1" applyFill="1" applyBorder="1"/>
    <xf numFmtId="0" fontId="70" fillId="0" borderId="46" xfId="42" applyFont="1" applyFill="1" applyBorder="1"/>
    <xf numFmtId="0" fontId="74" fillId="0" borderId="14" xfId="42" applyFont="1" applyBorder="1"/>
    <xf numFmtId="0" fontId="20" fillId="0" borderId="14" xfId="42" applyFont="1" applyBorder="1"/>
    <xf numFmtId="0" fontId="70" fillId="0" borderId="46" xfId="42" applyFont="1" applyBorder="1"/>
    <xf numFmtId="0" fontId="9" fillId="0" borderId="0" xfId="42" applyFont="1"/>
    <xf numFmtId="14" fontId="9" fillId="0" borderId="0" xfId="42" applyNumberFormat="1" applyFont="1"/>
    <xf numFmtId="0" fontId="67" fillId="0" borderId="0" xfId="42" applyFont="1"/>
    <xf numFmtId="14" fontId="67" fillId="0" borderId="0" xfId="42" applyNumberFormat="1" applyFont="1"/>
    <xf numFmtId="0" fontId="19" fillId="0" borderId="0" xfId="55" applyFont="1"/>
    <xf numFmtId="0" fontId="1" fillId="0" borderId="0" xfId="55"/>
    <xf numFmtId="0" fontId="7" fillId="0" borderId="0" xfId="55" applyFont="1" applyAlignment="1">
      <alignment horizontal="right"/>
    </xf>
    <xf numFmtId="0" fontId="14" fillId="0" borderId="0" xfId="55" applyFont="1"/>
    <xf numFmtId="0" fontId="9" fillId="0" borderId="0" xfId="55" applyFont="1" applyAlignment="1"/>
    <xf numFmtId="0" fontId="1" fillId="0" borderId="39" xfId="55" applyBorder="1"/>
    <xf numFmtId="0" fontId="1" fillId="0" borderId="14" xfId="55" applyBorder="1"/>
    <xf numFmtId="0" fontId="9" fillId="0" borderId="14" xfId="55" applyFont="1" applyBorder="1" applyAlignment="1">
      <alignment horizontal="center"/>
    </xf>
    <xf numFmtId="0" fontId="1" fillId="0" borderId="18" xfId="55" applyBorder="1"/>
    <xf numFmtId="0" fontId="1" fillId="0" borderId="13" xfId="55" applyBorder="1"/>
    <xf numFmtId="0" fontId="9" fillId="0" borderId="13" xfId="55" applyFont="1" applyBorder="1" applyAlignment="1">
      <alignment horizontal="center"/>
    </xf>
    <xf numFmtId="0" fontId="1" fillId="0" borderId="41" xfId="55" applyBorder="1"/>
    <xf numFmtId="0" fontId="1" fillId="0" borderId="46" xfId="55" applyBorder="1"/>
    <xf numFmtId="0" fontId="9" fillId="0" borderId="46" xfId="55" applyFont="1" applyBorder="1" applyAlignment="1">
      <alignment horizontal="center"/>
    </xf>
    <xf numFmtId="0" fontId="12" fillId="0" borderId="10" xfId="55" applyFont="1" applyBorder="1"/>
    <xf numFmtId="0" fontId="70" fillId="0" borderId="43" xfId="55" applyFont="1" applyBorder="1"/>
    <xf numFmtId="0" fontId="7" fillId="0" borderId="18" xfId="55" applyFont="1" applyBorder="1"/>
    <xf numFmtId="0" fontId="21" fillId="0" borderId="13" xfId="55" applyFont="1" applyBorder="1"/>
    <xf numFmtId="0" fontId="9" fillId="0" borderId="40" xfId="55" applyFont="1" applyBorder="1"/>
    <xf numFmtId="0" fontId="21" fillId="0" borderId="25" xfId="55" applyFont="1" applyBorder="1"/>
    <xf numFmtId="0" fontId="9" fillId="0" borderId="19" xfId="55" applyFont="1" applyBorder="1"/>
    <xf numFmtId="0" fontId="20" fillId="0" borderId="26" xfId="55" applyFont="1" applyBorder="1"/>
    <xf numFmtId="0" fontId="7" fillId="0" borderId="19" xfId="55" applyFont="1" applyBorder="1"/>
    <xf numFmtId="0" fontId="7" fillId="0" borderId="18" xfId="55" applyFont="1" applyBorder="1" applyAlignment="1">
      <alignment horizontal="right"/>
    </xf>
    <xf numFmtId="0" fontId="20" fillId="0" borderId="13" xfId="55" applyFont="1" applyBorder="1"/>
    <xf numFmtId="0" fontId="7" fillId="0" borderId="14" xfId="55" applyFont="1" applyBorder="1"/>
    <xf numFmtId="0" fontId="7" fillId="0" borderId="13" xfId="55" applyFont="1" applyBorder="1"/>
    <xf numFmtId="0" fontId="1" fillId="0" borderId="40" xfId="55" applyBorder="1"/>
    <xf numFmtId="0" fontId="46" fillId="0" borderId="57" xfId="55" applyFont="1" applyBorder="1"/>
    <xf numFmtId="0" fontId="1" fillId="0" borderId="69" xfId="55" applyBorder="1"/>
    <xf numFmtId="0" fontId="46" fillId="0" borderId="63" xfId="55" applyFont="1" applyBorder="1"/>
    <xf numFmtId="0" fontId="1" fillId="0" borderId="19" xfId="55" applyBorder="1"/>
    <xf numFmtId="0" fontId="46" fillId="0" borderId="26" xfId="55" applyFont="1" applyBorder="1"/>
    <xf numFmtId="0" fontId="77" fillId="0" borderId="63" xfId="55" applyFont="1" applyBorder="1"/>
    <xf numFmtId="0" fontId="7" fillId="0" borderId="46" xfId="55" applyFont="1" applyBorder="1"/>
    <xf numFmtId="0" fontId="46" fillId="0" borderId="25" xfId="55" applyFont="1" applyBorder="1"/>
    <xf numFmtId="0" fontId="1" fillId="0" borderId="19" xfId="55" applyBorder="1" applyAlignment="1">
      <alignment horizontal="right"/>
    </xf>
    <xf numFmtId="0" fontId="20" fillId="0" borderId="63" xfId="55" applyFont="1" applyBorder="1"/>
    <xf numFmtId="0" fontId="14" fillId="0" borderId="41" xfId="55" applyFont="1" applyBorder="1"/>
    <xf numFmtId="0" fontId="14" fillId="0" borderId="46" xfId="55" applyFont="1" applyBorder="1"/>
    <xf numFmtId="0" fontId="15" fillId="0" borderId="18" xfId="55" applyFont="1" applyBorder="1"/>
    <xf numFmtId="0" fontId="15" fillId="0" borderId="69" xfId="55" applyFont="1" applyBorder="1"/>
    <xf numFmtId="0" fontId="20" fillId="0" borderId="48" xfId="55" applyFont="1" applyBorder="1"/>
    <xf numFmtId="0" fontId="7" fillId="0" borderId="10" xfId="55" applyFont="1" applyBorder="1"/>
    <xf numFmtId="0" fontId="21" fillId="0" borderId="43" xfId="55" applyFont="1" applyBorder="1"/>
    <xf numFmtId="0" fontId="16" fillId="0" borderId="39" xfId="55" applyFont="1" applyBorder="1"/>
    <xf numFmtId="0" fontId="7" fillId="0" borderId="22" xfId="55" applyFont="1" applyBorder="1"/>
    <xf numFmtId="0" fontId="20" fillId="0" borderId="25" xfId="55" applyFont="1" applyBorder="1"/>
    <xf numFmtId="0" fontId="16" fillId="0" borderId="41" xfId="55" applyFont="1" applyBorder="1"/>
    <xf numFmtId="0" fontId="70" fillId="0" borderId="46" xfId="55" applyFont="1" applyBorder="1"/>
    <xf numFmtId="0" fontId="68" fillId="0" borderId="0" xfId="42" applyFont="1" applyFill="1"/>
    <xf numFmtId="0" fontId="12" fillId="0" borderId="10" xfId="55" applyFont="1" applyFill="1" applyBorder="1"/>
    <xf numFmtId="0" fontId="21" fillId="0" borderId="43" xfId="55" applyFont="1" applyFill="1" applyBorder="1"/>
    <xf numFmtId="0" fontId="16" fillId="0" borderId="10" xfId="55" applyFont="1" applyBorder="1"/>
    <xf numFmtId="0" fontId="70" fillId="0" borderId="22" xfId="42" applyFont="1" applyFill="1" applyBorder="1"/>
    <xf numFmtId="0" fontId="70" fillId="0" borderId="43" xfId="42" applyFont="1" applyFill="1" applyBorder="1"/>
    <xf numFmtId="4" fontId="71" fillId="0" borderId="43" xfId="55" applyNumberFormat="1" applyFont="1" applyFill="1" applyBorder="1" applyAlignment="1">
      <alignment horizontal="right"/>
    </xf>
    <xf numFmtId="4" fontId="71" fillId="0" borderId="12" xfId="55" applyNumberFormat="1" applyFont="1" applyFill="1" applyBorder="1" applyAlignment="1">
      <alignment horizontal="right"/>
    </xf>
    <xf numFmtId="3" fontId="20" fillId="0" borderId="13" xfId="42" applyNumberFormat="1" applyFont="1" applyBorder="1" applyAlignment="1">
      <alignment horizontal="right"/>
    </xf>
    <xf numFmtId="164" fontId="20" fillId="0" borderId="18" xfId="42" applyNumberFormat="1" applyFont="1" applyBorder="1" applyAlignment="1">
      <alignment horizontal="right"/>
    </xf>
    <xf numFmtId="3" fontId="72" fillId="0" borderId="14" xfId="42" applyNumberFormat="1" applyFont="1" applyBorder="1" applyAlignment="1">
      <alignment horizontal="right"/>
    </xf>
    <xf numFmtId="3" fontId="72" fillId="0" borderId="44" xfId="42" applyNumberFormat="1" applyFont="1" applyBorder="1" applyAlignment="1">
      <alignment horizontal="right"/>
    </xf>
    <xf numFmtId="164" fontId="21" fillId="0" borderId="18" xfId="42" applyNumberFormat="1" applyFont="1" applyBorder="1" applyAlignment="1">
      <alignment horizontal="right"/>
    </xf>
    <xf numFmtId="164" fontId="21" fillId="0" borderId="25" xfId="42" applyNumberFormat="1" applyFont="1" applyBorder="1" applyAlignment="1">
      <alignment horizontal="right"/>
    </xf>
    <xf numFmtId="4" fontId="21" fillId="0" borderId="25" xfId="55" applyNumberFormat="1" applyFont="1" applyFill="1" applyBorder="1" applyAlignment="1">
      <alignment horizontal="right"/>
    </xf>
    <xf numFmtId="4" fontId="21" fillId="0" borderId="42" xfId="55" applyNumberFormat="1" applyFont="1" applyFill="1" applyBorder="1" applyAlignment="1">
      <alignment horizontal="right"/>
    </xf>
    <xf numFmtId="3" fontId="20" fillId="0" borderId="26" xfId="42" applyNumberFormat="1" applyFont="1" applyBorder="1" applyAlignment="1">
      <alignment horizontal="right"/>
    </xf>
    <xf numFmtId="164" fontId="20" fillId="0" borderId="19" xfId="42" applyNumberFormat="1" applyFont="1" applyBorder="1" applyAlignment="1">
      <alignment horizontal="right"/>
    </xf>
    <xf numFmtId="3" fontId="20" fillId="0" borderId="25" xfId="42" applyNumberFormat="1" applyFont="1" applyBorder="1" applyAlignment="1">
      <alignment horizontal="right"/>
    </xf>
    <xf numFmtId="4" fontId="20" fillId="0" borderId="26" xfId="55" applyNumberFormat="1" applyFont="1" applyFill="1" applyBorder="1" applyAlignment="1">
      <alignment horizontal="right"/>
    </xf>
    <xf numFmtId="4" fontId="20" fillId="0" borderId="24" xfId="55" applyNumberFormat="1" applyFont="1" applyFill="1" applyBorder="1" applyAlignment="1">
      <alignment horizontal="right"/>
    </xf>
    <xf numFmtId="3" fontId="20" fillId="0" borderId="26" xfId="42" applyNumberFormat="1" applyFont="1" applyFill="1" applyBorder="1" applyAlignment="1">
      <alignment horizontal="right"/>
    </xf>
    <xf numFmtId="164" fontId="20" fillId="0" borderId="19" xfId="42" applyNumberFormat="1" applyFont="1" applyFill="1" applyBorder="1" applyAlignment="1">
      <alignment horizontal="right"/>
    </xf>
    <xf numFmtId="3" fontId="20" fillId="0" borderId="18" xfId="42" applyNumberFormat="1" applyFont="1" applyFill="1" applyBorder="1" applyAlignment="1">
      <alignment horizontal="right"/>
    </xf>
    <xf numFmtId="164" fontId="20" fillId="0" borderId="18" xfId="42" applyNumberFormat="1" applyFont="1" applyFill="1" applyBorder="1" applyAlignment="1">
      <alignment horizontal="right"/>
    </xf>
    <xf numFmtId="3" fontId="20" fillId="0" borderId="46" xfId="42" applyNumberFormat="1" applyFont="1" applyFill="1" applyBorder="1" applyAlignment="1">
      <alignment horizontal="right"/>
    </xf>
    <xf numFmtId="3" fontId="73" fillId="0" borderId="18" xfId="42" applyNumberFormat="1" applyFont="1" applyBorder="1" applyAlignment="1">
      <alignment horizontal="right"/>
    </xf>
    <xf numFmtId="3" fontId="72" fillId="0" borderId="13" xfId="42" applyNumberFormat="1" applyFont="1" applyBorder="1" applyAlignment="1">
      <alignment horizontal="right"/>
    </xf>
    <xf numFmtId="3" fontId="21" fillId="0" borderId="18" xfId="42" applyNumberFormat="1" applyFont="1" applyFill="1" applyBorder="1" applyAlignment="1">
      <alignment horizontal="right"/>
    </xf>
    <xf numFmtId="164" fontId="21" fillId="0" borderId="18" xfId="42" applyNumberFormat="1" applyFont="1" applyFill="1" applyBorder="1" applyAlignment="1">
      <alignment horizontal="right"/>
    </xf>
    <xf numFmtId="3" fontId="20" fillId="0" borderId="13" xfId="42" applyNumberFormat="1" applyFont="1" applyFill="1" applyBorder="1" applyAlignment="1">
      <alignment horizontal="right"/>
    </xf>
    <xf numFmtId="3" fontId="20" fillId="0" borderId="14" xfId="42" applyNumberFormat="1" applyFont="1" applyFill="1" applyBorder="1" applyAlignment="1">
      <alignment horizontal="right"/>
    </xf>
    <xf numFmtId="3" fontId="73" fillId="0" borderId="39" xfId="42" applyNumberFormat="1" applyFont="1" applyFill="1" applyBorder="1" applyAlignment="1">
      <alignment horizontal="right"/>
    </xf>
    <xf numFmtId="3" fontId="72" fillId="0" borderId="66" xfId="42" applyNumberFormat="1" applyFont="1" applyBorder="1" applyAlignment="1">
      <alignment horizontal="right"/>
    </xf>
    <xf numFmtId="3" fontId="21" fillId="0" borderId="41" xfId="42" applyNumberFormat="1" applyFont="1" applyFill="1" applyBorder="1" applyAlignment="1">
      <alignment horizontal="right"/>
    </xf>
    <xf numFmtId="4" fontId="21" fillId="0" borderId="46" xfId="55" applyNumberFormat="1" applyFont="1" applyFill="1" applyBorder="1" applyAlignment="1">
      <alignment horizontal="right"/>
    </xf>
    <xf numFmtId="4" fontId="21" fillId="0" borderId="45" xfId="55" applyNumberFormat="1" applyFont="1" applyFill="1" applyBorder="1" applyAlignment="1">
      <alignment horizontal="right"/>
    </xf>
    <xf numFmtId="3" fontId="20" fillId="0" borderId="57" xfId="42" applyNumberFormat="1" applyFont="1" applyFill="1" applyBorder="1" applyAlignment="1">
      <alignment horizontal="right"/>
    </xf>
    <xf numFmtId="164" fontId="20" fillId="0" borderId="58" xfId="42" applyNumberFormat="1" applyFont="1" applyFill="1" applyBorder="1" applyAlignment="1">
      <alignment horizontal="right"/>
    </xf>
    <xf numFmtId="3" fontId="20" fillId="0" borderId="57" xfId="42" applyNumberFormat="1" applyFont="1" applyBorder="1" applyAlignment="1">
      <alignment horizontal="right"/>
    </xf>
    <xf numFmtId="4" fontId="20" fillId="0" borderId="25" xfId="55" applyNumberFormat="1" applyFont="1" applyFill="1" applyBorder="1" applyAlignment="1">
      <alignment horizontal="right"/>
    </xf>
    <xf numFmtId="4" fontId="20" fillId="0" borderId="42" xfId="55" applyNumberFormat="1" applyFont="1" applyFill="1" applyBorder="1" applyAlignment="1">
      <alignment horizontal="right"/>
    </xf>
    <xf numFmtId="3" fontId="20" fillId="0" borderId="19" xfId="42" applyNumberFormat="1" applyFont="1" applyFill="1" applyBorder="1" applyAlignment="1">
      <alignment horizontal="right"/>
    </xf>
    <xf numFmtId="3" fontId="20" fillId="0" borderId="14" xfId="42" applyNumberFormat="1" applyFont="1" applyBorder="1" applyAlignment="1">
      <alignment horizontal="right"/>
    </xf>
    <xf numFmtId="3" fontId="73" fillId="0" borderId="39" xfId="42" applyNumberFormat="1" applyFont="1" applyBorder="1" applyAlignment="1">
      <alignment horizontal="right"/>
    </xf>
    <xf numFmtId="164" fontId="21" fillId="0" borderId="41" xfId="42" applyNumberFormat="1" applyFont="1" applyFill="1" applyBorder="1" applyAlignment="1">
      <alignment horizontal="right"/>
    </xf>
    <xf numFmtId="3" fontId="21" fillId="0" borderId="46" xfId="42" applyNumberFormat="1" applyFont="1" applyFill="1" applyBorder="1" applyAlignment="1">
      <alignment horizontal="right"/>
    </xf>
    <xf numFmtId="3" fontId="20" fillId="18" borderId="26" xfId="42" applyNumberFormat="1" applyFont="1" applyFill="1" applyBorder="1" applyAlignment="1">
      <alignment horizontal="right"/>
    </xf>
    <xf numFmtId="3" fontId="20" fillId="0" borderId="48" xfId="42" applyNumberFormat="1" applyFont="1" applyBorder="1" applyAlignment="1">
      <alignment horizontal="right"/>
    </xf>
    <xf numFmtId="164" fontId="20" fillId="0" borderId="69" xfId="42" applyNumberFormat="1" applyFont="1" applyBorder="1" applyAlignment="1">
      <alignment horizontal="right"/>
    </xf>
    <xf numFmtId="4" fontId="20" fillId="0" borderId="48" xfId="55" applyNumberFormat="1" applyFont="1" applyFill="1" applyBorder="1" applyAlignment="1">
      <alignment horizontal="right"/>
    </xf>
    <xf numFmtId="4" fontId="20" fillId="0" borderId="67" xfId="55" applyNumberFormat="1" applyFont="1" applyFill="1" applyBorder="1" applyAlignment="1">
      <alignment horizontal="right"/>
    </xf>
    <xf numFmtId="3" fontId="20" fillId="0" borderId="43" xfId="42" applyNumberFormat="1" applyFont="1" applyBorder="1" applyAlignment="1">
      <alignment horizontal="right"/>
    </xf>
    <xf numFmtId="164" fontId="20" fillId="0" borderId="10" xfId="42" applyNumberFormat="1" applyFont="1" applyBorder="1" applyAlignment="1">
      <alignment horizontal="right"/>
    </xf>
    <xf numFmtId="4" fontId="20" fillId="0" borderId="43" xfId="55" applyNumberFormat="1" applyFont="1" applyFill="1" applyBorder="1" applyAlignment="1">
      <alignment horizontal="right"/>
    </xf>
    <xf numFmtId="4" fontId="20" fillId="0" borderId="12" xfId="55" applyNumberFormat="1" applyFont="1" applyFill="1" applyBorder="1" applyAlignment="1">
      <alignment horizontal="right"/>
    </xf>
    <xf numFmtId="3" fontId="70" fillId="0" borderId="10" xfId="42" applyNumberFormat="1" applyFont="1" applyFill="1" applyBorder="1" applyAlignment="1">
      <alignment horizontal="right"/>
    </xf>
    <xf numFmtId="164" fontId="70" fillId="0" borderId="10" xfId="42" applyNumberFormat="1" applyFont="1" applyFill="1" applyBorder="1" applyAlignment="1">
      <alignment horizontal="right"/>
    </xf>
    <xf numFmtId="3" fontId="70" fillId="0" borderId="43" xfId="42" applyNumberFormat="1" applyFont="1" applyFill="1" applyBorder="1" applyAlignment="1">
      <alignment horizontal="right"/>
    </xf>
    <xf numFmtId="3" fontId="21" fillId="0" borderId="57" xfId="42" applyNumberFormat="1" applyFont="1" applyBorder="1" applyAlignment="1">
      <alignment horizontal="right"/>
    </xf>
    <xf numFmtId="164" fontId="21" fillId="0" borderId="58" xfId="42" applyNumberFormat="1" applyFont="1" applyBorder="1" applyAlignment="1">
      <alignment horizontal="right"/>
    </xf>
    <xf numFmtId="3" fontId="21" fillId="18" borderId="57" xfId="42" applyNumberFormat="1" applyFont="1" applyFill="1" applyBorder="1" applyAlignment="1">
      <alignment horizontal="right"/>
    </xf>
    <xf numFmtId="3" fontId="21" fillId="0" borderId="26" xfId="42" applyNumberFormat="1" applyFont="1" applyBorder="1" applyAlignment="1">
      <alignment horizontal="right"/>
    </xf>
    <xf numFmtId="164" fontId="21" fillId="0" borderId="19" xfId="42" applyNumberFormat="1" applyFont="1" applyBorder="1" applyAlignment="1">
      <alignment horizontal="right"/>
    </xf>
    <xf numFmtId="3" fontId="21" fillId="18" borderId="26" xfId="42" applyNumberFormat="1" applyFont="1" applyFill="1" applyBorder="1" applyAlignment="1">
      <alignment horizontal="right"/>
    </xf>
    <xf numFmtId="3" fontId="21" fillId="0" borderId="13" xfId="42" applyNumberFormat="1" applyFont="1" applyBorder="1" applyAlignment="1">
      <alignment horizontal="right"/>
    </xf>
    <xf numFmtId="3" fontId="21" fillId="18" borderId="13" xfId="42" applyNumberFormat="1" applyFont="1" applyFill="1" applyBorder="1" applyAlignment="1">
      <alignment horizontal="right"/>
    </xf>
    <xf numFmtId="3" fontId="21" fillId="0" borderId="26" xfId="42" applyNumberFormat="1" applyFont="1" applyFill="1" applyBorder="1" applyAlignment="1">
      <alignment horizontal="right"/>
    </xf>
    <xf numFmtId="164" fontId="21" fillId="0" borderId="19" xfId="42" applyNumberFormat="1" applyFont="1" applyFill="1" applyBorder="1" applyAlignment="1">
      <alignment horizontal="right"/>
    </xf>
    <xf numFmtId="3" fontId="70" fillId="0" borderId="39" xfId="42" applyNumberFormat="1" applyFont="1" applyBorder="1" applyAlignment="1">
      <alignment horizontal="right"/>
    </xf>
    <xf numFmtId="164" fontId="70" fillId="0" borderId="39" xfId="42" applyNumberFormat="1" applyFont="1" applyBorder="1" applyAlignment="1">
      <alignment horizontal="right"/>
    </xf>
    <xf numFmtId="3" fontId="70" fillId="18" borderId="14" xfId="42" applyNumberFormat="1" applyFont="1" applyFill="1" applyBorder="1" applyAlignment="1">
      <alignment horizontal="right"/>
    </xf>
    <xf numFmtId="3" fontId="70" fillId="0" borderId="43" xfId="42" applyNumberFormat="1" applyFont="1" applyBorder="1" applyAlignment="1">
      <alignment horizontal="right"/>
    </xf>
    <xf numFmtId="164" fontId="70" fillId="0" borderId="43" xfId="42" applyNumberFormat="1" applyFont="1" applyBorder="1" applyAlignment="1">
      <alignment horizontal="right"/>
    </xf>
    <xf numFmtId="3" fontId="70" fillId="18" borderId="43" xfId="42" applyNumberFormat="1" applyFont="1" applyFill="1" applyBorder="1" applyAlignment="1">
      <alignment horizontal="right"/>
    </xf>
    <xf numFmtId="3" fontId="20" fillId="0" borderId="44" xfId="42" applyNumberFormat="1" applyFont="1" applyFill="1" applyBorder="1" applyAlignment="1">
      <alignment horizontal="right"/>
    </xf>
    <xf numFmtId="4" fontId="71" fillId="0" borderId="45" xfId="55" applyNumberFormat="1" applyFont="1" applyFill="1" applyBorder="1" applyAlignment="1">
      <alignment horizontal="right"/>
    </xf>
    <xf numFmtId="3" fontId="20" fillId="18" borderId="43" xfId="42" applyNumberFormat="1" applyFont="1" applyFill="1" applyBorder="1" applyAlignment="1">
      <alignment horizontal="right"/>
    </xf>
    <xf numFmtId="3" fontId="20" fillId="0" borderId="12" xfId="42" applyNumberFormat="1" applyFont="1" applyBorder="1" applyAlignment="1">
      <alignment horizontal="right"/>
    </xf>
    <xf numFmtId="3" fontId="20" fillId="18" borderId="14" xfId="42" applyNumberFormat="1" applyFont="1" applyFill="1" applyBorder="1" applyAlignment="1">
      <alignment horizontal="right"/>
    </xf>
    <xf numFmtId="4" fontId="70" fillId="0" borderId="46" xfId="55" applyNumberFormat="1" applyFont="1" applyFill="1" applyBorder="1" applyAlignment="1">
      <alignment horizontal="right"/>
    </xf>
    <xf numFmtId="4" fontId="70" fillId="0" borderId="45" xfId="55" applyNumberFormat="1" applyFont="1" applyFill="1" applyBorder="1" applyAlignment="1">
      <alignment horizontal="right"/>
    </xf>
    <xf numFmtId="4" fontId="20" fillId="0" borderId="46" xfId="55" applyNumberFormat="1" applyFont="1" applyFill="1" applyBorder="1" applyAlignment="1">
      <alignment horizontal="right"/>
    </xf>
    <xf numFmtId="4" fontId="20" fillId="0" borderId="45" xfId="55" applyNumberFormat="1" applyFont="1" applyFill="1" applyBorder="1" applyAlignment="1">
      <alignment horizontal="right"/>
    </xf>
    <xf numFmtId="0" fontId="20" fillId="0" borderId="46" xfId="42" applyFont="1" applyFill="1" applyBorder="1"/>
    <xf numFmtId="3" fontId="75" fillId="0" borderId="44" xfId="55" applyNumberFormat="1" applyFont="1" applyBorder="1" applyAlignment="1">
      <alignment horizontal="right"/>
    </xf>
    <xf numFmtId="3" fontId="74" fillId="0" borderId="44" xfId="55" applyNumberFormat="1" applyFont="1" applyBorder="1" applyAlignment="1">
      <alignment horizontal="right"/>
    </xf>
    <xf numFmtId="3" fontId="20" fillId="0" borderId="44" xfId="55" applyNumberFormat="1" applyFont="1" applyBorder="1" applyAlignment="1">
      <alignment horizontal="right"/>
    </xf>
    <xf numFmtId="0" fontId="74" fillId="0" borderId="14" xfId="55" applyFont="1" applyBorder="1" applyAlignment="1">
      <alignment horizontal="right"/>
    </xf>
    <xf numFmtId="0" fontId="74" fillId="0" borderId="66" xfId="55" applyFont="1" applyBorder="1" applyAlignment="1">
      <alignment horizontal="right"/>
    </xf>
    <xf numFmtId="3" fontId="21" fillId="0" borderId="13" xfId="55" applyNumberFormat="1" applyFont="1" applyBorder="1" applyAlignment="1">
      <alignment horizontal="right"/>
    </xf>
    <xf numFmtId="3" fontId="20" fillId="0" borderId="24" xfId="55" applyNumberFormat="1" applyFont="1" applyBorder="1" applyAlignment="1">
      <alignment horizontal="right"/>
    </xf>
    <xf numFmtId="3" fontId="46" fillId="0" borderId="24" xfId="55" applyNumberFormat="1" applyFont="1" applyBorder="1" applyAlignment="1">
      <alignment horizontal="right"/>
    </xf>
    <xf numFmtId="3" fontId="20" fillId="0" borderId="67" xfId="55" applyNumberFormat="1" applyFont="1" applyFill="1" applyBorder="1" applyAlignment="1">
      <alignment horizontal="right"/>
    </xf>
    <xf numFmtId="3" fontId="1" fillId="0" borderId="14" xfId="55" applyNumberFormat="1" applyBorder="1" applyAlignment="1">
      <alignment horizontal="right"/>
    </xf>
    <xf numFmtId="3" fontId="76" fillId="0" borderId="66" xfId="55" applyNumberFormat="1" applyFont="1" applyBorder="1" applyAlignment="1">
      <alignment horizontal="right"/>
    </xf>
    <xf numFmtId="3" fontId="73" fillId="0" borderId="66" xfId="55" applyNumberFormat="1" applyFont="1" applyBorder="1" applyAlignment="1">
      <alignment horizontal="right"/>
    </xf>
    <xf numFmtId="0" fontId="73" fillId="0" borderId="14" xfId="55" applyFont="1" applyBorder="1" applyAlignment="1">
      <alignment horizontal="right"/>
    </xf>
    <xf numFmtId="0" fontId="73" fillId="0" borderId="66" xfId="55" applyFont="1" applyBorder="1" applyAlignment="1">
      <alignment horizontal="right"/>
    </xf>
    <xf numFmtId="3" fontId="46" fillId="0" borderId="42" xfId="55" applyNumberFormat="1" applyFont="1" applyBorder="1" applyAlignment="1">
      <alignment horizontal="right"/>
    </xf>
    <xf numFmtId="3" fontId="20" fillId="0" borderId="42" xfId="55" applyNumberFormat="1" applyFont="1" applyBorder="1" applyAlignment="1">
      <alignment horizontal="right"/>
    </xf>
    <xf numFmtId="3" fontId="46" fillId="0" borderId="67" xfId="55" applyNumberFormat="1" applyFont="1" applyFill="1" applyBorder="1" applyAlignment="1">
      <alignment horizontal="right"/>
    </xf>
    <xf numFmtId="3" fontId="20" fillId="0" borderId="67" xfId="55" applyNumberFormat="1" applyFont="1" applyBorder="1" applyAlignment="1">
      <alignment horizontal="right"/>
    </xf>
    <xf numFmtId="0" fontId="76" fillId="0" borderId="14" xfId="55" applyFont="1" applyBorder="1" applyAlignment="1">
      <alignment horizontal="right"/>
    </xf>
    <xf numFmtId="0" fontId="76" fillId="0" borderId="66" xfId="55" applyFont="1" applyBorder="1" applyAlignment="1">
      <alignment horizontal="right"/>
    </xf>
    <xf numFmtId="3" fontId="46" fillId="0" borderId="25" xfId="55" applyNumberFormat="1" applyFont="1" applyBorder="1" applyAlignment="1">
      <alignment horizontal="right"/>
    </xf>
    <xf numFmtId="3" fontId="20" fillId="0" borderId="25" xfId="55" applyNumberFormat="1" applyFont="1" applyBorder="1" applyAlignment="1">
      <alignment horizontal="right"/>
    </xf>
    <xf numFmtId="3" fontId="46" fillId="0" borderId="67" xfId="55" applyNumberFormat="1" applyFont="1" applyBorder="1" applyAlignment="1">
      <alignment horizontal="right"/>
    </xf>
    <xf numFmtId="3" fontId="21" fillId="0" borderId="43" xfId="55" applyNumberFormat="1" applyFont="1" applyBorder="1" applyAlignment="1">
      <alignment horizontal="right"/>
    </xf>
    <xf numFmtId="4" fontId="21" fillId="0" borderId="43" xfId="55" applyNumberFormat="1" applyFont="1" applyFill="1" applyBorder="1" applyAlignment="1">
      <alignment horizontal="right"/>
    </xf>
    <xf numFmtId="4" fontId="21" fillId="0" borderId="12" xfId="55" applyNumberFormat="1" applyFont="1" applyFill="1" applyBorder="1" applyAlignment="1">
      <alignment horizontal="right"/>
    </xf>
    <xf numFmtId="3" fontId="46" fillId="0" borderId="45" xfId="55" applyNumberFormat="1" applyFont="1" applyBorder="1" applyAlignment="1">
      <alignment horizontal="right"/>
    </xf>
    <xf numFmtId="3" fontId="20" fillId="0" borderId="45" xfId="55" applyNumberFormat="1" applyFont="1" applyBorder="1" applyAlignment="1">
      <alignment horizontal="right"/>
    </xf>
    <xf numFmtId="3" fontId="7" fillId="0" borderId="43" xfId="55" applyNumberFormat="1" applyFont="1" applyBorder="1" applyAlignment="1">
      <alignment horizontal="right"/>
    </xf>
    <xf numFmtId="4" fontId="14" fillId="0" borderId="43" xfId="55" applyNumberFormat="1" applyFont="1" applyFill="1" applyBorder="1" applyAlignment="1">
      <alignment horizontal="right"/>
    </xf>
    <xf numFmtId="4" fontId="14" fillId="0" borderId="12" xfId="55" applyNumberFormat="1" applyFont="1" applyFill="1" applyBorder="1" applyAlignment="1">
      <alignment horizontal="right"/>
    </xf>
    <xf numFmtId="3" fontId="21" fillId="0" borderId="12" xfId="55" applyNumberFormat="1" applyFont="1" applyFill="1" applyBorder="1" applyAlignment="1">
      <alignment horizontal="right"/>
    </xf>
    <xf numFmtId="3" fontId="70" fillId="0" borderId="43" xfId="55" applyNumberFormat="1" applyFont="1" applyBorder="1" applyAlignment="1">
      <alignment horizontal="right"/>
    </xf>
    <xf numFmtId="3" fontId="46" fillId="0" borderId="57" xfId="55" applyNumberFormat="1" applyFont="1" applyBorder="1" applyAlignment="1">
      <alignment horizontal="right"/>
    </xf>
    <xf numFmtId="4" fontId="20" fillId="0" borderId="40" xfId="55" applyNumberFormat="1" applyFont="1" applyFill="1" applyBorder="1" applyAlignment="1">
      <alignment horizontal="right"/>
    </xf>
    <xf numFmtId="4" fontId="20" fillId="0" borderId="57" xfId="55" applyNumberFormat="1" applyFont="1" applyFill="1" applyBorder="1" applyAlignment="1">
      <alignment horizontal="right"/>
    </xf>
    <xf numFmtId="3" fontId="46" fillId="0" borderId="26" xfId="55" applyNumberFormat="1" applyFont="1" applyBorder="1" applyAlignment="1">
      <alignment horizontal="right"/>
    </xf>
    <xf numFmtId="3" fontId="20" fillId="0" borderId="26" xfId="55" applyNumberFormat="1" applyFont="1" applyBorder="1" applyAlignment="1">
      <alignment horizontal="right"/>
    </xf>
    <xf numFmtId="4" fontId="20" fillId="0" borderId="21" xfId="55" applyNumberFormat="1" applyFont="1" applyFill="1" applyBorder="1" applyAlignment="1">
      <alignment horizontal="right"/>
    </xf>
    <xf numFmtId="3" fontId="46" fillId="0" borderId="12" xfId="55" applyNumberFormat="1" applyFont="1" applyFill="1" applyBorder="1" applyAlignment="1">
      <alignment horizontal="right"/>
    </xf>
    <xf numFmtId="4" fontId="46" fillId="0" borderId="43" xfId="55" applyNumberFormat="1" applyFont="1" applyFill="1" applyBorder="1" applyAlignment="1">
      <alignment horizontal="right"/>
    </xf>
    <xf numFmtId="3" fontId="70" fillId="0" borderId="43" xfId="57" applyNumberFormat="1" applyFont="1" applyBorder="1" applyAlignment="1">
      <alignment horizontal="right"/>
    </xf>
    <xf numFmtId="4" fontId="70" fillId="0" borderId="43" xfId="55" applyNumberFormat="1" applyFont="1" applyFill="1" applyBorder="1" applyAlignment="1">
      <alignment horizontal="right"/>
    </xf>
    <xf numFmtId="4" fontId="70" fillId="0" borderId="12" xfId="55" applyNumberFormat="1" applyFont="1" applyFill="1" applyBorder="1" applyAlignment="1">
      <alignment horizontal="right"/>
    </xf>
    <xf numFmtId="0" fontId="15" fillId="0" borderId="41" xfId="55" applyFont="1" applyBorder="1"/>
    <xf numFmtId="0" fontId="20" fillId="0" borderId="46" xfId="55" applyFont="1" applyBorder="1"/>
    <xf numFmtId="164" fontId="21" fillId="0" borderId="13" xfId="56" applyNumberFormat="1" applyFont="1" applyBorder="1" applyAlignment="1">
      <alignment horizontal="right"/>
    </xf>
    <xf numFmtId="164" fontId="20" fillId="0" borderId="24" xfId="55" applyNumberFormat="1" applyFont="1" applyBorder="1" applyAlignment="1">
      <alignment horizontal="right"/>
    </xf>
    <xf numFmtId="164" fontId="20" fillId="0" borderId="67" xfId="55" applyNumberFormat="1" applyFont="1" applyFill="1" applyBorder="1" applyAlignment="1">
      <alignment horizontal="right"/>
    </xf>
    <xf numFmtId="164" fontId="76" fillId="0" borderId="66" xfId="55" applyNumberFormat="1" applyFont="1" applyBorder="1" applyAlignment="1">
      <alignment horizontal="right"/>
    </xf>
    <xf numFmtId="164" fontId="20" fillId="0" borderId="42" xfId="55" applyNumberFormat="1" applyFont="1" applyBorder="1" applyAlignment="1">
      <alignment horizontal="right"/>
    </xf>
    <xf numFmtId="164" fontId="20" fillId="0" borderId="67" xfId="55" applyNumberFormat="1" applyFont="1" applyBorder="1" applyAlignment="1">
      <alignment horizontal="right"/>
    </xf>
    <xf numFmtId="164" fontId="20" fillId="0" borderId="25" xfId="55" applyNumberFormat="1" applyFont="1" applyBorder="1" applyAlignment="1">
      <alignment horizontal="right"/>
    </xf>
    <xf numFmtId="164" fontId="21" fillId="0" borderId="43" xfId="55" applyNumberFormat="1" applyFont="1" applyBorder="1" applyAlignment="1">
      <alignment horizontal="right"/>
    </xf>
    <xf numFmtId="164" fontId="20" fillId="0" borderId="45" xfId="55" applyNumberFormat="1" applyFont="1" applyBorder="1" applyAlignment="1">
      <alignment horizontal="right"/>
    </xf>
    <xf numFmtId="164" fontId="7" fillId="0" borderId="43" xfId="55" applyNumberFormat="1" applyFont="1" applyBorder="1" applyAlignment="1">
      <alignment horizontal="right"/>
    </xf>
    <xf numFmtId="164" fontId="46" fillId="0" borderId="24" xfId="55" applyNumberFormat="1" applyFont="1" applyBorder="1" applyAlignment="1">
      <alignment horizontal="right"/>
    </xf>
    <xf numFmtId="164" fontId="21" fillId="0" borderId="12" xfId="55" applyNumberFormat="1" applyFont="1" applyFill="1" applyBorder="1" applyAlignment="1">
      <alignment horizontal="right"/>
    </xf>
    <xf numFmtId="164" fontId="70" fillId="0" borderId="43" xfId="55" applyNumberFormat="1" applyFont="1" applyBorder="1" applyAlignment="1">
      <alignment horizontal="right"/>
    </xf>
    <xf numFmtId="164" fontId="20" fillId="0" borderId="21" xfId="55" applyNumberFormat="1" applyFont="1" applyBorder="1" applyAlignment="1">
      <alignment horizontal="right"/>
    </xf>
    <xf numFmtId="164" fontId="70" fillId="0" borderId="43" xfId="56" applyNumberFormat="1" applyFont="1" applyBorder="1" applyAlignment="1">
      <alignment horizontal="right"/>
    </xf>
    <xf numFmtId="164" fontId="46" fillId="0" borderId="12" xfId="55" applyNumberFormat="1" applyFont="1" applyFill="1" applyBorder="1" applyAlignment="1">
      <alignment horizontal="right"/>
    </xf>
    <xf numFmtId="164" fontId="70" fillId="0" borderId="43" xfId="57" applyNumberFormat="1" applyFont="1" applyBorder="1" applyAlignment="1">
      <alignment horizontal="right"/>
    </xf>
    <xf numFmtId="3" fontId="77" fillId="0" borderId="67" xfId="55" applyNumberFormat="1" applyFont="1" applyBorder="1" applyAlignment="1">
      <alignment horizontal="right"/>
    </xf>
    <xf numFmtId="164" fontId="77" fillId="0" borderId="67" xfId="55" applyNumberFormat="1" applyFont="1" applyBorder="1" applyAlignment="1">
      <alignment horizontal="right"/>
    </xf>
    <xf numFmtId="4" fontId="77" fillId="0" borderId="48" xfId="55" applyNumberFormat="1" applyFont="1" applyFill="1" applyBorder="1" applyAlignment="1">
      <alignment horizontal="right"/>
    </xf>
    <xf numFmtId="4" fontId="77" fillId="0" borderId="67" xfId="55" applyNumberFormat="1" applyFont="1" applyFill="1" applyBorder="1" applyAlignment="1">
      <alignment horizontal="right"/>
    </xf>
    <xf numFmtId="0" fontId="77" fillId="0" borderId="25" xfId="42" applyFont="1" applyBorder="1"/>
    <xf numFmtId="3" fontId="77" fillId="0" borderId="26" xfId="42" applyNumberFormat="1" applyFont="1" applyFill="1" applyBorder="1" applyAlignment="1">
      <alignment horizontal="right"/>
    </xf>
    <xf numFmtId="164" fontId="77" fillId="0" borderId="19" xfId="42" applyNumberFormat="1" applyFont="1" applyFill="1" applyBorder="1" applyAlignment="1">
      <alignment horizontal="right"/>
    </xf>
    <xf numFmtId="3" fontId="77" fillId="0" borderId="26" xfId="42" applyNumberFormat="1" applyFont="1" applyBorder="1" applyAlignment="1">
      <alignment horizontal="right"/>
    </xf>
    <xf numFmtId="4" fontId="77" fillId="0" borderId="25" xfId="55" applyNumberFormat="1" applyFont="1" applyFill="1" applyBorder="1" applyAlignment="1">
      <alignment horizontal="right"/>
    </xf>
    <xf numFmtId="4" fontId="77" fillId="0" borderId="42" xfId="55" applyNumberFormat="1" applyFont="1" applyFill="1" applyBorder="1" applyAlignment="1">
      <alignment horizontal="right"/>
    </xf>
    <xf numFmtId="3" fontId="77" fillId="0" borderId="13" xfId="42" applyNumberFormat="1" applyFont="1" applyFill="1" applyBorder="1" applyAlignment="1">
      <alignment horizontal="right"/>
    </xf>
    <xf numFmtId="164" fontId="77" fillId="0" borderId="18" xfId="42" applyNumberFormat="1" applyFont="1" applyFill="1" applyBorder="1" applyAlignment="1">
      <alignment horizontal="right"/>
    </xf>
    <xf numFmtId="3" fontId="77" fillId="0" borderId="13" xfId="42" applyNumberFormat="1" applyFont="1" applyBorder="1" applyAlignment="1">
      <alignment horizontal="right"/>
    </xf>
    <xf numFmtId="3" fontId="77" fillId="0" borderId="48" xfId="42" applyNumberFormat="1" applyFont="1" applyBorder="1" applyAlignment="1">
      <alignment horizontal="right"/>
    </xf>
    <xf numFmtId="164" fontId="77" fillId="0" borderId="69" xfId="42" applyNumberFormat="1" applyFont="1" applyBorder="1" applyAlignment="1">
      <alignment horizontal="right"/>
    </xf>
    <xf numFmtId="4" fontId="77" fillId="0" borderId="26" xfId="55" applyNumberFormat="1" applyFont="1" applyFill="1" applyBorder="1" applyAlignment="1">
      <alignment horizontal="right"/>
    </xf>
    <xf numFmtId="4" fontId="77" fillId="0" borderId="24" xfId="55" applyNumberFormat="1" applyFont="1" applyFill="1" applyBorder="1" applyAlignment="1">
      <alignment horizontal="right"/>
    </xf>
    <xf numFmtId="164" fontId="77" fillId="0" borderId="19" xfId="42" applyNumberFormat="1" applyFont="1" applyBorder="1" applyAlignment="1">
      <alignment horizontal="right"/>
    </xf>
    <xf numFmtId="0" fontId="21" fillId="0" borderId="43" xfId="42" applyFont="1" applyBorder="1"/>
    <xf numFmtId="0" fontId="77" fillId="0" borderId="26" xfId="55" applyFont="1" applyBorder="1"/>
    <xf numFmtId="3" fontId="77" fillId="0" borderId="24" xfId="55" applyNumberFormat="1" applyFont="1" applyFill="1" applyBorder="1" applyAlignment="1">
      <alignment horizontal="right"/>
    </xf>
    <xf numFmtId="164" fontId="77" fillId="0" borderId="24" xfId="55" applyNumberFormat="1" applyFont="1" applyFill="1" applyBorder="1" applyAlignment="1">
      <alignment horizontal="right"/>
    </xf>
    <xf numFmtId="0" fontId="9" fillId="0" borderId="39" xfId="55" applyFont="1" applyBorder="1" applyAlignment="1">
      <alignment horizontal="center"/>
    </xf>
    <xf numFmtId="0" fontId="9" fillId="0" borderId="18" xfId="55" applyFont="1" applyBorder="1" applyAlignment="1">
      <alignment horizontal="center"/>
    </xf>
    <xf numFmtId="0" fontId="9" fillId="0" borderId="41" xfId="55" applyFont="1" applyBorder="1" applyAlignment="1">
      <alignment horizontal="center"/>
    </xf>
    <xf numFmtId="0" fontId="46" fillId="0" borderId="39" xfId="54" applyFont="1" applyBorder="1" applyAlignment="1">
      <alignment horizontal="center"/>
    </xf>
    <xf numFmtId="0" fontId="46" fillId="0" borderId="52" xfId="54" applyFont="1" applyBorder="1" applyAlignment="1">
      <alignment horizontal="center"/>
    </xf>
    <xf numFmtId="0" fontId="46" fillId="0" borderId="31" xfId="54" applyFont="1" applyBorder="1" applyAlignment="1">
      <alignment horizontal="center"/>
    </xf>
    <xf numFmtId="0" fontId="46" fillId="0" borderId="53" xfId="54" applyFont="1" applyBorder="1" applyAlignment="1">
      <alignment horizontal="center"/>
    </xf>
    <xf numFmtId="0" fontId="46" fillId="0" borderId="32" xfId="54" applyFont="1" applyBorder="1" applyAlignment="1">
      <alignment horizontal="center"/>
    </xf>
    <xf numFmtId="0" fontId="46" fillId="0" borderId="27" xfId="54" applyFont="1" applyBorder="1" applyAlignment="1">
      <alignment horizontal="center"/>
    </xf>
    <xf numFmtId="0" fontId="46" fillId="0" borderId="54" xfId="54" applyFont="1" applyBorder="1" applyAlignment="1">
      <alignment horizontal="center"/>
    </xf>
    <xf numFmtId="0" fontId="46" fillId="0" borderId="38" xfId="54" applyFont="1" applyBorder="1" applyAlignment="1">
      <alignment horizontal="center"/>
    </xf>
    <xf numFmtId="0" fontId="46" fillId="0" borderId="33" xfId="54" applyFont="1" applyBorder="1" applyAlignment="1">
      <alignment horizontal="center"/>
    </xf>
    <xf numFmtId="0" fontId="46" fillId="0" borderId="34" xfId="54" applyFont="1" applyBorder="1" applyAlignment="1">
      <alignment horizontal="center"/>
    </xf>
    <xf numFmtId="0" fontId="46" fillId="0" borderId="0" xfId="54" applyFont="1" applyFill="1" applyBorder="1" applyAlignment="1">
      <alignment horizontal="center"/>
    </xf>
    <xf numFmtId="49" fontId="46" fillId="0" borderId="34" xfId="54" applyNumberFormat="1" applyFont="1" applyBorder="1" applyAlignment="1">
      <alignment horizontal="center"/>
    </xf>
    <xf numFmtId="0" fontId="46" fillId="0" borderId="18" xfId="54" applyFont="1" applyBorder="1" applyAlignment="1">
      <alignment horizontal="center"/>
    </xf>
    <xf numFmtId="0" fontId="46" fillId="0" borderId="51" xfId="54" applyFont="1" applyBorder="1" applyAlignment="1">
      <alignment horizontal="center"/>
    </xf>
    <xf numFmtId="0" fontId="46" fillId="0" borderId="35" xfId="54" applyFont="1" applyBorder="1" applyAlignment="1">
      <alignment horizontal="center"/>
    </xf>
    <xf numFmtId="0" fontId="46" fillId="0" borderId="36" xfId="54" applyFont="1" applyBorder="1" applyAlignment="1">
      <alignment horizontal="center"/>
    </xf>
    <xf numFmtId="0" fontId="46" fillId="0" borderId="0" xfId="54" applyFont="1" applyAlignment="1">
      <alignment horizontal="center"/>
    </xf>
    <xf numFmtId="3" fontId="70" fillId="0" borderId="28" xfId="54" applyNumberFormat="1" applyFont="1" applyFill="1" applyBorder="1"/>
    <xf numFmtId="164" fontId="70" fillId="0" borderId="20" xfId="54" applyNumberFormat="1" applyFont="1" applyFill="1" applyBorder="1"/>
    <xf numFmtId="3" fontId="70" fillId="0" borderId="62" xfId="54" applyNumberFormat="1" applyFont="1" applyFill="1" applyBorder="1"/>
    <xf numFmtId="164" fontId="70" fillId="0" borderId="21" xfId="54" applyNumberFormat="1" applyFont="1" applyFill="1" applyBorder="1"/>
    <xf numFmtId="164" fontId="70" fillId="0" borderId="62" xfId="54" applyNumberFormat="1" applyFont="1" applyFill="1" applyBorder="1"/>
    <xf numFmtId="3" fontId="70" fillId="0" borderId="21" xfId="54" applyNumberFormat="1" applyFont="1" applyFill="1" applyBorder="1"/>
    <xf numFmtId="164" fontId="70" fillId="0" borderId="23" xfId="54" applyNumberFormat="1" applyFont="1" applyFill="1" applyBorder="1"/>
    <xf numFmtId="3" fontId="70" fillId="0" borderId="20" xfId="54" applyNumberFormat="1" applyFont="1" applyFill="1" applyBorder="1"/>
    <xf numFmtId="3" fontId="70" fillId="0" borderId="19" xfId="54" applyNumberFormat="1" applyFont="1" applyFill="1" applyBorder="1"/>
    <xf numFmtId="3" fontId="21" fillId="0" borderId="28" xfId="54" applyNumberFormat="1" applyFont="1" applyFill="1" applyBorder="1"/>
    <xf numFmtId="164" fontId="21" fillId="0" borderId="20" xfId="54" applyNumberFormat="1" applyFont="1" applyFill="1" applyBorder="1"/>
    <xf numFmtId="3" fontId="21" fillId="0" borderId="62" xfId="54" applyNumberFormat="1" applyFont="1" applyFill="1" applyBorder="1"/>
    <xf numFmtId="164" fontId="21" fillId="0" borderId="21" xfId="54" applyNumberFormat="1" applyFont="1" applyFill="1" applyBorder="1"/>
    <xf numFmtId="164" fontId="21" fillId="0" borderId="62" xfId="54" applyNumberFormat="1" applyFont="1" applyFill="1" applyBorder="1"/>
    <xf numFmtId="3" fontId="21" fillId="0" borderId="21" xfId="54" applyNumberFormat="1" applyFont="1" applyFill="1" applyBorder="1"/>
    <xf numFmtId="164" fontId="21" fillId="0" borderId="23" xfId="54" applyNumberFormat="1" applyFont="1" applyFill="1" applyBorder="1"/>
    <xf numFmtId="3" fontId="20" fillId="0" borderId="19" xfId="54" applyNumberFormat="1" applyFont="1" applyFill="1" applyBorder="1"/>
    <xf numFmtId="164" fontId="20" fillId="0" borderId="20" xfId="54" applyNumberFormat="1" applyFont="1" applyFill="1" applyBorder="1"/>
    <xf numFmtId="3" fontId="20" fillId="0" borderId="21" xfId="54" applyNumberFormat="1" applyFont="1" applyFill="1" applyBorder="1"/>
    <xf numFmtId="3" fontId="20" fillId="0" borderId="20" xfId="54" applyNumberFormat="1" applyFont="1" applyFill="1" applyBorder="1"/>
    <xf numFmtId="164" fontId="20" fillId="0" borderId="21" xfId="54" applyNumberFormat="1" applyFont="1" applyFill="1" applyBorder="1"/>
    <xf numFmtId="3" fontId="20" fillId="0" borderId="28" xfId="54" applyNumberFormat="1" applyFont="1" applyFill="1" applyBorder="1"/>
    <xf numFmtId="164" fontId="20" fillId="0" borderId="23" xfId="54" applyNumberFormat="1" applyFont="1" applyFill="1" applyBorder="1"/>
    <xf numFmtId="3" fontId="78" fillId="0" borderId="19" xfId="54" applyNumberFormat="1" applyFont="1" applyFill="1" applyBorder="1"/>
    <xf numFmtId="164" fontId="78" fillId="0" borderId="20" xfId="54" applyNumberFormat="1" applyFont="1" applyFill="1" applyBorder="1"/>
    <xf numFmtId="3" fontId="78" fillId="0" borderId="21" xfId="54" applyNumberFormat="1" applyFont="1" applyFill="1" applyBorder="1"/>
    <xf numFmtId="3" fontId="78" fillId="0" borderId="20" xfId="54" applyNumberFormat="1" applyFont="1" applyFill="1" applyBorder="1"/>
    <xf numFmtId="3" fontId="21" fillId="0" borderId="20" xfId="54" applyNumberFormat="1" applyFont="1" applyFill="1" applyBorder="1"/>
    <xf numFmtId="164" fontId="20" fillId="0" borderId="22" xfId="54" applyNumberFormat="1" applyFont="1" applyFill="1" applyBorder="1"/>
    <xf numFmtId="3" fontId="21" fillId="0" borderId="19" xfId="54" applyNumberFormat="1" applyFont="1" applyFill="1" applyBorder="1"/>
    <xf numFmtId="164" fontId="21" fillId="0" borderId="22" xfId="54" applyNumberFormat="1" applyFont="1" applyFill="1" applyBorder="1"/>
    <xf numFmtId="3" fontId="21" fillId="0" borderId="22" xfId="54" applyNumberFormat="1" applyFont="1" applyFill="1" applyBorder="1"/>
    <xf numFmtId="164" fontId="20" fillId="0" borderId="38" xfId="54" applyNumberFormat="1" applyFont="1" applyFill="1" applyBorder="1"/>
    <xf numFmtId="3" fontId="79" fillId="0" borderId="19" xfId="54" applyNumberFormat="1" applyFont="1" applyFill="1" applyBorder="1"/>
    <xf numFmtId="164" fontId="79" fillId="0" borderId="22" xfId="54" applyNumberFormat="1" applyFont="1" applyFill="1" applyBorder="1"/>
    <xf numFmtId="3" fontId="79" fillId="0" borderId="20" xfId="54" applyNumberFormat="1" applyFont="1" applyFill="1" applyBorder="1"/>
    <xf numFmtId="164" fontId="79" fillId="0" borderId="20" xfId="54" applyNumberFormat="1" applyFont="1" applyFill="1" applyBorder="1"/>
    <xf numFmtId="164" fontId="80" fillId="0" borderId="21" xfId="54" applyNumberFormat="1" applyFont="1" applyFill="1" applyBorder="1"/>
    <xf numFmtId="3" fontId="79" fillId="0" borderId="22" xfId="54" applyNumberFormat="1" applyFont="1" applyFill="1" applyBorder="1"/>
    <xf numFmtId="164" fontId="80" fillId="0" borderId="20" xfId="54" applyNumberFormat="1" applyFont="1" applyFill="1" applyBorder="1"/>
    <xf numFmtId="164" fontId="80" fillId="0" borderId="23" xfId="54" applyNumberFormat="1" applyFont="1" applyFill="1" applyBorder="1"/>
    <xf numFmtId="3" fontId="46" fillId="0" borderId="19" xfId="54" applyNumberFormat="1" applyFont="1" applyFill="1" applyBorder="1"/>
    <xf numFmtId="164" fontId="46" fillId="0" borderId="20" xfId="54" applyNumberFormat="1" applyFont="1" applyFill="1" applyBorder="1"/>
    <xf numFmtId="3" fontId="46" fillId="0" borderId="21" xfId="54" applyNumberFormat="1" applyFont="1" applyFill="1" applyBorder="1"/>
    <xf numFmtId="3" fontId="46" fillId="0" borderId="20" xfId="54" applyNumberFormat="1" applyFont="1" applyFill="1" applyBorder="1"/>
    <xf numFmtId="164" fontId="46" fillId="0" borderId="21" xfId="54" applyNumberFormat="1" applyFont="1" applyFill="1" applyBorder="1"/>
    <xf numFmtId="3" fontId="46" fillId="0" borderId="28" xfId="54" applyNumberFormat="1" applyFont="1" applyFill="1" applyBorder="1"/>
    <xf numFmtId="164" fontId="46" fillId="0" borderId="23" xfId="54" applyNumberFormat="1" applyFont="1" applyFill="1" applyBorder="1"/>
    <xf numFmtId="3" fontId="80" fillId="0" borderId="19" xfId="54" applyNumberFormat="1" applyFont="1" applyFill="1" applyBorder="1"/>
    <xf numFmtId="3" fontId="80" fillId="0" borderId="21" xfId="54" applyNumberFormat="1" applyFont="1" applyFill="1" applyBorder="1"/>
    <xf numFmtId="3" fontId="80" fillId="0" borderId="20" xfId="54" applyNumberFormat="1" applyFont="1" applyFill="1" applyBorder="1"/>
    <xf numFmtId="3" fontId="46" fillId="18" borderId="19" xfId="54" applyNumberFormat="1" applyFont="1" applyFill="1" applyBorder="1"/>
    <xf numFmtId="164" fontId="46" fillId="18" borderId="20" xfId="54" applyNumberFormat="1" applyFont="1" applyFill="1" applyBorder="1"/>
    <xf numFmtId="3" fontId="46" fillId="18" borderId="21" xfId="54" applyNumberFormat="1" applyFont="1" applyFill="1" applyBorder="1"/>
    <xf numFmtId="3" fontId="46" fillId="18" borderId="20" xfId="54" applyNumberFormat="1" applyFont="1" applyFill="1" applyBorder="1"/>
    <xf numFmtId="164" fontId="46" fillId="18" borderId="21" xfId="54" applyNumberFormat="1" applyFont="1" applyFill="1" applyBorder="1"/>
    <xf numFmtId="3" fontId="46" fillId="18" borderId="28" xfId="54" applyNumberFormat="1" applyFont="1" applyFill="1" applyBorder="1"/>
    <xf numFmtId="164" fontId="20" fillId="18" borderId="20" xfId="54" applyNumberFormat="1" applyFont="1" applyFill="1" applyBorder="1"/>
    <xf numFmtId="3" fontId="20" fillId="18" borderId="20" xfId="54" applyNumberFormat="1" applyFont="1" applyFill="1" applyBorder="1"/>
    <xf numFmtId="3" fontId="80" fillId="0" borderId="28" xfId="54" applyNumberFormat="1" applyFont="1" applyFill="1" applyBorder="1"/>
    <xf numFmtId="3" fontId="54" fillId="0" borderId="19" xfId="54" applyNumberFormat="1" applyFont="1" applyFill="1" applyBorder="1"/>
    <xf numFmtId="164" fontId="54" fillId="0" borderId="20" xfId="54" applyNumberFormat="1" applyFont="1" applyFill="1" applyBorder="1"/>
    <xf numFmtId="3" fontId="54" fillId="0" borderId="21" xfId="54" applyNumberFormat="1" applyFont="1" applyFill="1" applyBorder="1"/>
    <xf numFmtId="3" fontId="54" fillId="0" borderId="20" xfId="54" applyNumberFormat="1" applyFont="1" applyFill="1" applyBorder="1"/>
    <xf numFmtId="164" fontId="54" fillId="0" borderId="21" xfId="54" applyNumberFormat="1" applyFont="1" applyFill="1" applyBorder="1"/>
    <xf numFmtId="3" fontId="54" fillId="0" borderId="28" xfId="54" applyNumberFormat="1" applyFont="1" applyFill="1" applyBorder="1"/>
    <xf numFmtId="164" fontId="54" fillId="0" borderId="23" xfId="54" applyNumberFormat="1" applyFont="1" applyFill="1" applyBorder="1"/>
    <xf numFmtId="164" fontId="54" fillId="18" borderId="21" xfId="54" applyNumberFormat="1" applyFont="1" applyFill="1" applyBorder="1"/>
    <xf numFmtId="164" fontId="46" fillId="18" borderId="23" xfId="54" applyNumberFormat="1" applyFont="1" applyFill="1" applyBorder="1"/>
    <xf numFmtId="4" fontId="80" fillId="0" borderId="19" xfId="54" applyNumberFormat="1" applyFont="1" applyFill="1" applyBorder="1"/>
    <xf numFmtId="4" fontId="80" fillId="0" borderId="21" xfId="54" applyNumberFormat="1" applyFont="1" applyFill="1" applyBorder="1"/>
    <xf numFmtId="164" fontId="79" fillId="0" borderId="21" xfId="54" applyNumberFormat="1" applyFont="1" applyFill="1" applyBorder="1"/>
    <xf numFmtId="3" fontId="80" fillId="0" borderId="62" xfId="54" applyNumberFormat="1" applyFont="1" applyFill="1" applyBorder="1"/>
    <xf numFmtId="164" fontId="79" fillId="0" borderId="23" xfId="54" applyNumberFormat="1" applyFont="1" applyFill="1" applyBorder="1"/>
    <xf numFmtId="3" fontId="70" fillId="0" borderId="10" xfId="42" applyNumberFormat="1" applyFont="1" applyBorder="1" applyAlignment="1">
      <alignment horizontal="right"/>
    </xf>
    <xf numFmtId="164" fontId="70" fillId="0" borderId="10" xfId="42" applyNumberFormat="1" applyFont="1" applyBorder="1" applyAlignment="1">
      <alignment horizontal="right"/>
    </xf>
    <xf numFmtId="3" fontId="70" fillId="0" borderId="41" xfId="46" applyNumberFormat="1" applyFont="1" applyBorder="1" applyAlignment="1">
      <alignment horizontal="right"/>
    </xf>
    <xf numFmtId="164" fontId="70" fillId="0" borderId="41" xfId="46" applyNumberFormat="1" applyFont="1" applyBorder="1" applyAlignment="1">
      <alignment horizontal="right"/>
    </xf>
    <xf numFmtId="3" fontId="70" fillId="18" borderId="41" xfId="46" applyNumberFormat="1" applyFont="1" applyFill="1" applyBorder="1" applyAlignment="1">
      <alignment horizontal="right"/>
    </xf>
    <xf numFmtId="4" fontId="70" fillId="0" borderId="66" xfId="55" applyNumberFormat="1" applyFont="1" applyFill="1" applyBorder="1" applyAlignment="1">
      <alignment horizontal="right"/>
    </xf>
    <xf numFmtId="4" fontId="70" fillId="0" borderId="14" xfId="55" applyNumberFormat="1" applyFont="1" applyFill="1" applyBorder="1" applyAlignment="1">
      <alignment horizontal="right"/>
    </xf>
    <xf numFmtId="164" fontId="70" fillId="0" borderId="46" xfId="55" applyNumberFormat="1" applyFont="1" applyBorder="1" applyAlignment="1">
      <alignment horizontal="right"/>
    </xf>
    <xf numFmtId="3" fontId="21" fillId="0" borderId="46" xfId="55" applyNumberFormat="1" applyFont="1" applyBorder="1" applyAlignment="1">
      <alignment horizontal="right"/>
    </xf>
    <xf numFmtId="164" fontId="21" fillId="0" borderId="46" xfId="56" applyNumberFormat="1" applyFont="1" applyBorder="1" applyAlignment="1">
      <alignment horizontal="right"/>
    </xf>
    <xf numFmtId="164" fontId="16" fillId="0" borderId="24" xfId="54" applyNumberFormat="1" applyFont="1" applyFill="1" applyBorder="1"/>
    <xf numFmtId="0" fontId="21" fillId="0" borderId="70" xfId="0" applyFont="1" applyFill="1" applyBorder="1" applyAlignment="1">
      <alignment horizontal="center" vertical="center" wrapText="1"/>
    </xf>
    <xf numFmtId="0" fontId="15" fillId="0" borderId="0" xfId="0" applyFont="1" applyFill="1" applyBorder="1"/>
    <xf numFmtId="0" fontId="0" fillId="0" borderId="0" xfId="0" applyFill="1"/>
    <xf numFmtId="0" fontId="0" fillId="0" borderId="0" xfId="0" applyAlignment="1">
      <alignment horizontal="right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46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wrapText="1"/>
    </xf>
    <xf numFmtId="0" fontId="15" fillId="0" borderId="46" xfId="0" applyFont="1" applyBorder="1" applyAlignment="1">
      <alignment horizontal="center" vertical="center" wrapText="1"/>
    </xf>
    <xf numFmtId="0" fontId="15" fillId="0" borderId="66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20" fillId="0" borderId="14" xfId="47" applyFont="1" applyBorder="1" applyAlignment="1">
      <alignment horizontal="center" vertical="center" wrapText="1"/>
    </xf>
    <xf numFmtId="0" fontId="20" fillId="0" borderId="13" xfId="47" applyFont="1" applyBorder="1" applyAlignment="1">
      <alignment horizontal="center" vertical="center" wrapText="1"/>
    </xf>
    <xf numFmtId="0" fontId="20" fillId="0" borderId="46" xfId="47" applyFont="1" applyBorder="1" applyAlignment="1">
      <alignment horizontal="center" vertical="center" wrapText="1"/>
    </xf>
    <xf numFmtId="0" fontId="52" fillId="18" borderId="14" xfId="52" applyFont="1" applyFill="1" applyBorder="1" applyAlignment="1">
      <alignment horizontal="center" vertical="center" wrapText="1"/>
    </xf>
    <xf numFmtId="0" fontId="52" fillId="18" borderId="13" xfId="52" applyFont="1" applyFill="1" applyBorder="1" applyAlignment="1">
      <alignment horizontal="center" vertical="center" wrapText="1"/>
    </xf>
    <xf numFmtId="0" fontId="52" fillId="18" borderId="46" xfId="52" applyFont="1" applyFill="1" applyBorder="1" applyAlignment="1">
      <alignment horizontal="center" vertical="center" wrapText="1"/>
    </xf>
    <xf numFmtId="0" fontId="20" fillId="0" borderId="66" xfId="47" applyFont="1" applyBorder="1" applyAlignment="1">
      <alignment horizontal="center" vertical="center" wrapText="1"/>
    </xf>
    <xf numFmtId="0" fontId="20" fillId="0" borderId="44" xfId="47" applyFont="1" applyBorder="1" applyAlignment="1">
      <alignment horizontal="center" vertical="center" wrapText="1"/>
    </xf>
    <xf numFmtId="0" fontId="20" fillId="0" borderId="45" xfId="47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6" fillId="0" borderId="47" xfId="0" applyFont="1" applyBorder="1" applyAlignment="1">
      <alignment horizontal="right"/>
    </xf>
    <xf numFmtId="0" fontId="0" fillId="0" borderId="47" xfId="0" applyBorder="1" applyAlignment="1"/>
    <xf numFmtId="0" fontId="15" fillId="0" borderId="0" xfId="42" applyFont="1" applyAlignment="1">
      <alignment horizontal="right"/>
    </xf>
    <xf numFmtId="0" fontId="16" fillId="0" borderId="0" xfId="42" applyFont="1" applyAlignment="1">
      <alignment horizontal="center"/>
    </xf>
    <xf numFmtId="0" fontId="12" fillId="0" borderId="0" xfId="55" applyFont="1" applyAlignment="1">
      <alignment horizontal="center"/>
    </xf>
    <xf numFmtId="0" fontId="45" fillId="0" borderId="0" xfId="55" applyFont="1" applyAlignment="1">
      <alignment horizontal="center"/>
    </xf>
    <xf numFmtId="0" fontId="21" fillId="20" borderId="10" xfId="0" applyFont="1" applyFill="1" applyBorder="1" applyAlignment="1">
      <alignment horizontal="center" vertical="center" wrapText="1"/>
    </xf>
    <xf numFmtId="0" fontId="20" fillId="20" borderId="11" xfId="0" applyFont="1" applyFill="1" applyBorder="1" applyAlignment="1">
      <alignment horizontal="center" vertical="center"/>
    </xf>
    <xf numFmtId="0" fontId="21" fillId="21" borderId="10" xfId="0" applyFont="1" applyFill="1" applyBorder="1" applyAlignment="1">
      <alignment horizontal="center" vertical="center" wrapText="1"/>
    </xf>
    <xf numFmtId="0" fontId="20" fillId="21" borderId="11" xfId="0" applyFont="1" applyFill="1" applyBorder="1" applyAlignment="1">
      <alignment horizontal="center" vertical="center"/>
    </xf>
    <xf numFmtId="0" fontId="20" fillId="21" borderId="12" xfId="0" applyFont="1" applyFill="1" applyBorder="1" applyAlignment="1">
      <alignment horizontal="center" vertical="center"/>
    </xf>
    <xf numFmtId="4" fontId="21" fillId="20" borderId="14" xfId="0" applyNumberFormat="1" applyFont="1" applyFill="1" applyBorder="1" applyAlignment="1">
      <alignment horizontal="center" vertical="center" wrapText="1"/>
    </xf>
    <xf numFmtId="4" fontId="21" fillId="20" borderId="46" xfId="0" applyNumberFormat="1" applyFont="1" applyFill="1" applyBorder="1" applyAlignment="1">
      <alignment horizontal="center" vertical="center" wrapText="1"/>
    </xf>
    <xf numFmtId="0" fontId="59" fillId="20" borderId="10" xfId="0" applyFont="1" applyFill="1" applyBorder="1" applyAlignment="1">
      <alignment horizontal="center" vertical="center"/>
    </xf>
    <xf numFmtId="0" fontId="60" fillId="20" borderId="11" xfId="0" applyFont="1" applyFill="1" applyBorder="1" applyAlignment="1">
      <alignment horizontal="center" vertical="center"/>
    </xf>
    <xf numFmtId="0" fontId="60" fillId="20" borderId="12" xfId="0" applyFont="1" applyFill="1" applyBorder="1" applyAlignment="1">
      <alignment horizontal="center" vertical="center"/>
    </xf>
    <xf numFmtId="164" fontId="21" fillId="20" borderId="14" xfId="0" applyNumberFormat="1" applyFont="1" applyFill="1" applyBorder="1" applyAlignment="1">
      <alignment horizontal="center" vertical="center" wrapText="1"/>
    </xf>
    <xf numFmtId="0" fontId="20" fillId="20" borderId="46" xfId="0" applyFont="1" applyFill="1" applyBorder="1" applyAlignment="1">
      <alignment horizontal="center" vertical="center" wrapText="1"/>
    </xf>
    <xf numFmtId="164" fontId="21" fillId="20" borderId="46" xfId="0" applyNumberFormat="1" applyFont="1" applyFill="1" applyBorder="1" applyAlignment="1">
      <alignment horizontal="center" vertical="center" wrapText="1"/>
    </xf>
    <xf numFmtId="164" fontId="21" fillId="20" borderId="10" xfId="0" applyNumberFormat="1" applyFont="1" applyFill="1" applyBorder="1" applyAlignment="1">
      <alignment horizontal="center" vertical="center" wrapText="1"/>
    </xf>
    <xf numFmtId="164" fontId="21" fillId="20" borderId="12" xfId="0" applyNumberFormat="1" applyFont="1" applyFill="1" applyBorder="1" applyAlignment="1">
      <alignment horizontal="center" vertical="center" wrapText="1"/>
    </xf>
    <xf numFmtId="3" fontId="21" fillId="20" borderId="14" xfId="0" applyNumberFormat="1" applyFont="1" applyFill="1" applyBorder="1" applyAlignment="1">
      <alignment horizontal="center" vertical="center" wrapText="1"/>
    </xf>
    <xf numFmtId="3" fontId="20" fillId="20" borderId="46" xfId="0" applyNumberFormat="1" applyFont="1" applyFill="1" applyBorder="1" applyAlignment="1">
      <alignment horizontal="center" vertical="center" wrapText="1"/>
    </xf>
    <xf numFmtId="0" fontId="20" fillId="20" borderId="12" xfId="0" applyFont="1" applyFill="1" applyBorder="1" applyAlignment="1">
      <alignment horizontal="center" vertical="center"/>
    </xf>
    <xf numFmtId="0" fontId="21" fillId="21" borderId="11" xfId="0" applyFont="1" applyFill="1" applyBorder="1" applyAlignment="1">
      <alignment horizontal="center" vertical="center" wrapText="1"/>
    </xf>
    <xf numFmtId="0" fontId="21" fillId="21" borderId="12" xfId="0" applyFont="1" applyFill="1" applyBorder="1" applyAlignment="1">
      <alignment horizontal="center" vertical="center" wrapText="1"/>
    </xf>
    <xf numFmtId="0" fontId="21" fillId="21" borderId="10" xfId="0" applyFont="1" applyFill="1" applyBorder="1" applyAlignment="1">
      <alignment horizontal="center" vertical="center"/>
    </xf>
    <xf numFmtId="0" fontId="21" fillId="21" borderId="11" xfId="0" applyFont="1" applyFill="1" applyBorder="1" applyAlignment="1">
      <alignment horizontal="center" vertical="center"/>
    </xf>
    <xf numFmtId="0" fontId="21" fillId="21" borderId="12" xfId="0" applyFont="1" applyFill="1" applyBorder="1" applyAlignment="1">
      <alignment horizontal="center" vertical="center"/>
    </xf>
    <xf numFmtId="0" fontId="21" fillId="20" borderId="10" xfId="0" applyFont="1" applyFill="1" applyBorder="1" applyAlignment="1">
      <alignment horizontal="center" vertical="center"/>
    </xf>
  </cellXfs>
  <cellStyles count="58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Čárka 2" xfId="56"/>
    <cellStyle name="Kontrolní buňka" xfId="21" builtinId="23" customBuiltin="1"/>
    <cellStyle name="Měna 2" xfId="57"/>
    <cellStyle name="měny 2" xfId="46"/>
    <cellStyle name="měny 3" xfId="5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 2" xfId="42"/>
    <cellStyle name="normální 2 2" xfId="47"/>
    <cellStyle name="Normální 3" xfId="43"/>
    <cellStyle name="normální 3 2" xfId="49"/>
    <cellStyle name="Normální 4" xfId="44"/>
    <cellStyle name="normální 5" xfId="45"/>
    <cellStyle name="normální 6" xfId="48"/>
    <cellStyle name="normální 7" xfId="50"/>
    <cellStyle name="normální 7 2" xfId="52"/>
    <cellStyle name="Normální 8" xfId="54"/>
    <cellStyle name="Normální 9" xfId="55"/>
    <cellStyle name="normální_Rozbory 2014" xfId="53"/>
    <cellStyle name="Poznámka" xfId="28" builtinId="10" customBuiltin="1"/>
    <cellStyle name="Propojená buňka" xfId="29" builtinId="24" customBuiltin="1"/>
    <cellStyle name="Správně" xfId="30" builtinId="26" customBuiltin="1"/>
    <cellStyle name="Špatně" xfId="20" builtinId="27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6" Type="http://schemas.openxmlformats.org/officeDocument/2006/relationships/image" Target="../media/image9.emf"/><Relationship Id="rId5" Type="http://schemas.openxmlformats.org/officeDocument/2006/relationships/image" Target="../media/image8.emf"/><Relationship Id="rId4" Type="http://schemas.openxmlformats.org/officeDocument/2006/relationships/image" Target="../media/image7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emf"/><Relationship Id="rId2" Type="http://schemas.openxmlformats.org/officeDocument/2006/relationships/image" Target="../media/image11.emf"/><Relationship Id="rId1" Type="http://schemas.openxmlformats.org/officeDocument/2006/relationships/image" Target="../media/image10.emf"/><Relationship Id="rId6" Type="http://schemas.openxmlformats.org/officeDocument/2006/relationships/image" Target="../media/image15.emf"/><Relationship Id="rId5" Type="http://schemas.openxmlformats.org/officeDocument/2006/relationships/image" Target="../media/image14.emf"/><Relationship Id="rId4" Type="http://schemas.openxmlformats.org/officeDocument/2006/relationships/image" Target="../media/image13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emf"/><Relationship Id="rId2" Type="http://schemas.openxmlformats.org/officeDocument/2006/relationships/image" Target="../media/image17.emf"/><Relationship Id="rId1" Type="http://schemas.openxmlformats.org/officeDocument/2006/relationships/image" Target="../media/image16.emf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28575</xdr:rowOff>
    </xdr:from>
    <xdr:to>
      <xdr:col>8</xdr:col>
      <xdr:colOff>478290</xdr:colOff>
      <xdr:row>49</xdr:row>
      <xdr:rowOff>140025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9C93F9E6-AE95-46A2-98FD-20BDE40BA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"/>
          <a:ext cx="5355090" cy="75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</xdr:row>
      <xdr:rowOff>85725</xdr:rowOff>
    </xdr:from>
    <xdr:to>
      <xdr:col>8</xdr:col>
      <xdr:colOff>489402</xdr:colOff>
      <xdr:row>106</xdr:row>
      <xdr:rowOff>35250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E9B7891D-834A-4319-AA1D-8DD35982C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39300"/>
          <a:ext cx="5366202" cy="75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117</xdr:row>
      <xdr:rowOff>38100</xdr:rowOff>
    </xdr:from>
    <xdr:to>
      <xdr:col>8</xdr:col>
      <xdr:colOff>565046</xdr:colOff>
      <xdr:row>163</xdr:row>
      <xdr:rowOff>149550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639434D4-A027-418E-80B2-83C063B42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8983325"/>
          <a:ext cx="5365646" cy="75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</xdr:colOff>
      <xdr:row>3</xdr:row>
      <xdr:rowOff>9525</xdr:rowOff>
    </xdr:from>
    <xdr:to>
      <xdr:col>8</xdr:col>
      <xdr:colOff>514555</xdr:colOff>
      <xdr:row>50</xdr:row>
      <xdr:rowOff>67050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83CAF116-ABE3-4158-8C07-DB36DF271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" y="495300"/>
          <a:ext cx="5391350" cy="76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8</xdr:col>
      <xdr:colOff>499915</xdr:colOff>
      <xdr:row>105</xdr:row>
      <xdr:rowOff>111450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38E38C98-A949-4094-A693-515C3ED1E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53575"/>
          <a:ext cx="5376715" cy="75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</xdr:row>
      <xdr:rowOff>19050</xdr:rowOff>
    </xdr:from>
    <xdr:to>
      <xdr:col>8</xdr:col>
      <xdr:colOff>468676</xdr:colOff>
      <xdr:row>163</xdr:row>
      <xdr:rowOff>130500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06E1432B-BE5F-4CE4-A29A-07BBF6247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64275"/>
          <a:ext cx="5345476" cy="75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174</xdr:row>
      <xdr:rowOff>85725</xdr:rowOff>
    </xdr:from>
    <xdr:to>
      <xdr:col>8</xdr:col>
      <xdr:colOff>509432</xdr:colOff>
      <xdr:row>221</xdr:row>
      <xdr:rowOff>35250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B5341F3-2BE9-48C5-888C-0EDE91D4D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60675"/>
          <a:ext cx="5386232" cy="75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233</xdr:row>
      <xdr:rowOff>133350</xdr:rowOff>
    </xdr:from>
    <xdr:to>
      <xdr:col>8</xdr:col>
      <xdr:colOff>518923</xdr:colOff>
      <xdr:row>280</xdr:row>
      <xdr:rowOff>82875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3113C483-551B-4E77-BBC2-907FBD1BD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861875"/>
          <a:ext cx="5395723" cy="75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291</xdr:row>
      <xdr:rowOff>95250</xdr:rowOff>
    </xdr:from>
    <xdr:to>
      <xdr:col>8</xdr:col>
      <xdr:colOff>518923</xdr:colOff>
      <xdr:row>338</xdr:row>
      <xdr:rowOff>44775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C0E49188-B4D6-45EC-A327-7161B3EEE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215425"/>
          <a:ext cx="5395723" cy="75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142875</xdr:rowOff>
    </xdr:from>
    <xdr:to>
      <xdr:col>8</xdr:col>
      <xdr:colOff>487876</xdr:colOff>
      <xdr:row>49</xdr:row>
      <xdr:rowOff>92400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4D7BFBEF-5691-49F1-AF03-25A469B37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6725"/>
          <a:ext cx="5364676" cy="75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95250</xdr:rowOff>
    </xdr:from>
    <xdr:to>
      <xdr:col>8</xdr:col>
      <xdr:colOff>479815</xdr:colOff>
      <xdr:row>105</xdr:row>
      <xdr:rowOff>44775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B0676345-C476-437E-9214-D216AC5AB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86900"/>
          <a:ext cx="5356615" cy="75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116</xdr:row>
      <xdr:rowOff>152400</xdr:rowOff>
    </xdr:from>
    <xdr:to>
      <xdr:col>8</xdr:col>
      <xdr:colOff>506776</xdr:colOff>
      <xdr:row>163</xdr:row>
      <xdr:rowOff>101925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8B6A3307-FC88-450F-A5EC-DD252B643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935700"/>
          <a:ext cx="5345476" cy="75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175</xdr:row>
      <xdr:rowOff>47625</xdr:rowOff>
    </xdr:from>
    <xdr:to>
      <xdr:col>8</xdr:col>
      <xdr:colOff>487726</xdr:colOff>
      <xdr:row>221</xdr:row>
      <xdr:rowOff>159075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4E3E9644-B28E-4FA1-BDD5-9EAED5840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384500"/>
          <a:ext cx="5345476" cy="75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104775</xdr:colOff>
      <xdr:row>232</xdr:row>
      <xdr:rowOff>133350</xdr:rowOff>
    </xdr:from>
    <xdr:to>
      <xdr:col>8</xdr:col>
      <xdr:colOff>594177</xdr:colOff>
      <xdr:row>279</xdr:row>
      <xdr:rowOff>82875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D06DFA8-6FD9-4F76-8C3F-BD7EF673A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7699950"/>
          <a:ext cx="5366202" cy="75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290</xdr:row>
      <xdr:rowOff>152400</xdr:rowOff>
    </xdr:from>
    <xdr:to>
      <xdr:col>8</xdr:col>
      <xdr:colOff>535440</xdr:colOff>
      <xdr:row>337</xdr:row>
      <xdr:rowOff>101925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45397329-6414-4557-BA2F-D6DA7C569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110650"/>
          <a:ext cx="5355090" cy="75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142875</xdr:rowOff>
    </xdr:from>
    <xdr:to>
      <xdr:col>8</xdr:col>
      <xdr:colOff>468676</xdr:colOff>
      <xdr:row>49</xdr:row>
      <xdr:rowOff>92400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F9490E83-27CC-498D-B82C-2D3097A68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6725"/>
          <a:ext cx="5345476" cy="75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8</xdr:col>
      <xdr:colOff>468676</xdr:colOff>
      <xdr:row>105</xdr:row>
      <xdr:rowOff>111450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686DCD0-8E26-4F9B-B4C5-9B9CE4E74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53575"/>
          <a:ext cx="5345476" cy="75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</xdr:row>
      <xdr:rowOff>19050</xdr:rowOff>
    </xdr:from>
    <xdr:to>
      <xdr:col>8</xdr:col>
      <xdr:colOff>468676</xdr:colOff>
      <xdr:row>163</xdr:row>
      <xdr:rowOff>130500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85DE6FD7-0BF3-4259-A8E3-E0D34273C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64275"/>
          <a:ext cx="5345476" cy="75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175</xdr:row>
      <xdr:rowOff>47625</xdr:rowOff>
    </xdr:from>
    <xdr:to>
      <xdr:col>8</xdr:col>
      <xdr:colOff>516301</xdr:colOff>
      <xdr:row>221</xdr:row>
      <xdr:rowOff>159075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31836C50-FCF0-4C55-A5C6-8ADB89C1F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384500"/>
          <a:ext cx="5345476" cy="75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233</xdr:row>
      <xdr:rowOff>0</xdr:rowOff>
    </xdr:from>
    <xdr:to>
      <xdr:col>8</xdr:col>
      <xdr:colOff>468676</xdr:colOff>
      <xdr:row>279</xdr:row>
      <xdr:rowOff>111450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D1066692-F8F4-47C7-B25F-040919801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728525"/>
          <a:ext cx="5345476" cy="75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292</xdr:row>
      <xdr:rowOff>38100</xdr:rowOff>
    </xdr:from>
    <xdr:to>
      <xdr:col>8</xdr:col>
      <xdr:colOff>468676</xdr:colOff>
      <xdr:row>338</xdr:row>
      <xdr:rowOff>149550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7090CDEA-B4F3-4464-8D29-B2C6B81A8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320200"/>
          <a:ext cx="5345476" cy="75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58"/>
  <sheetViews>
    <sheetView zoomScaleNormal="100" workbookViewId="0">
      <selection activeCell="M20" sqref="M20"/>
    </sheetView>
  </sheetViews>
  <sheetFormatPr defaultRowHeight="12.75" x14ac:dyDescent="0.2"/>
  <cols>
    <col min="1" max="1" width="1" style="7" customWidth="1"/>
    <col min="2" max="2" width="32.140625" style="7" customWidth="1"/>
    <col min="3" max="3" width="13.28515625" style="7" customWidth="1"/>
    <col min="4" max="4" width="14.7109375" style="7" customWidth="1"/>
    <col min="5" max="5" width="13" style="7" customWidth="1"/>
    <col min="6" max="7" width="13.140625" style="7" customWidth="1"/>
    <col min="8" max="8" width="9.140625" style="7"/>
    <col min="9" max="9" width="9.140625" style="6"/>
    <col min="10" max="16384" width="9.140625" style="7"/>
  </cols>
  <sheetData>
    <row r="2" spans="2:9" ht="12.75" customHeight="1" x14ac:dyDescent="0.2">
      <c r="E2" s="967" t="s">
        <v>86</v>
      </c>
      <c r="F2" s="967"/>
      <c r="G2" s="967"/>
    </row>
    <row r="4" spans="2:9" ht="14.1" customHeight="1" x14ac:dyDescent="0.25">
      <c r="B4" s="968" t="s">
        <v>47</v>
      </c>
      <c r="C4" s="969"/>
      <c r="D4" s="969"/>
      <c r="E4" s="969"/>
      <c r="F4" s="969"/>
      <c r="G4" s="969"/>
    </row>
    <row r="5" spans="2:9" ht="14.1" customHeight="1" x14ac:dyDescent="0.25">
      <c r="B5" s="968" t="s">
        <v>323</v>
      </c>
      <c r="C5" s="969"/>
      <c r="D5" s="969"/>
      <c r="E5" s="969"/>
      <c r="F5" s="969"/>
      <c r="G5" s="969"/>
    </row>
    <row r="6" spans="2:9" ht="14.1" customHeight="1" thickBot="1" x14ac:dyDescent="0.3">
      <c r="B6" s="96"/>
      <c r="C6" s="97"/>
      <c r="D6" s="97"/>
      <c r="E6" s="97"/>
      <c r="F6" s="97"/>
      <c r="G6" s="98" t="s">
        <v>31</v>
      </c>
    </row>
    <row r="7" spans="2:9" s="9" customFormat="1" ht="14.1" customHeight="1" x14ac:dyDescent="0.2">
      <c r="B7" s="970" t="s">
        <v>48</v>
      </c>
      <c r="C7" s="972" t="s">
        <v>324</v>
      </c>
      <c r="D7" s="972" t="s">
        <v>325</v>
      </c>
      <c r="E7" s="972" t="s">
        <v>326</v>
      </c>
      <c r="F7" s="972" t="s">
        <v>274</v>
      </c>
      <c r="G7" s="974" t="s">
        <v>275</v>
      </c>
      <c r="I7" s="6"/>
    </row>
    <row r="8" spans="2:9" ht="42.75" customHeight="1" thickBot="1" x14ac:dyDescent="0.25">
      <c r="B8" s="971"/>
      <c r="C8" s="973"/>
      <c r="D8" s="973"/>
      <c r="E8" s="973"/>
      <c r="F8" s="973"/>
      <c r="G8" s="975"/>
    </row>
    <row r="9" spans="2:9" ht="14.1" customHeight="1" thickBot="1" x14ac:dyDescent="0.25">
      <c r="B9" s="13" t="s">
        <v>245</v>
      </c>
      <c r="C9" s="106">
        <f>C10+C11+C12+C13+C14+C15</f>
        <v>510224.6</v>
      </c>
      <c r="D9" s="107">
        <f>D10+D11+D12+D13+D14+D15</f>
        <v>581310</v>
      </c>
      <c r="E9" s="106">
        <f>E10+E11+E12+E13+E14+E15</f>
        <v>586102.6</v>
      </c>
      <c r="F9" s="108">
        <f>E9/C9*100</f>
        <v>114.87148992816105</v>
      </c>
      <c r="G9" s="108">
        <f>E9/D9*100</f>
        <v>100.82444822900001</v>
      </c>
    </row>
    <row r="10" spans="2:9" ht="14.1" customHeight="1" x14ac:dyDescent="0.2">
      <c r="B10" s="18" t="s">
        <v>246</v>
      </c>
      <c r="C10" s="109">
        <v>55938.1</v>
      </c>
      <c r="D10" s="110">
        <v>59738.5</v>
      </c>
      <c r="E10" s="109">
        <v>60830.3</v>
      </c>
      <c r="F10" s="111">
        <f t="shared" ref="F10:F50" si="0">E10/C10*100</f>
        <v>108.74573859319499</v>
      </c>
      <c r="G10" s="111">
        <f t="shared" ref="G10:G57" si="1">E10/D10*100</f>
        <v>101.82763209655414</v>
      </c>
    </row>
    <row r="11" spans="2:9" ht="14.1" customHeight="1" x14ac:dyDescent="0.2">
      <c r="B11" s="19" t="s">
        <v>247</v>
      </c>
      <c r="C11" s="112">
        <v>26896</v>
      </c>
      <c r="D11" s="113">
        <v>27407.200000000001</v>
      </c>
      <c r="E11" s="112">
        <v>27596.7</v>
      </c>
      <c r="F11" s="114">
        <f t="shared" si="0"/>
        <v>102.60522010707913</v>
      </c>
      <c r="G11" s="114">
        <f t="shared" si="1"/>
        <v>100.6914241513179</v>
      </c>
    </row>
    <row r="12" spans="2:9" ht="14.1" customHeight="1" x14ac:dyDescent="0.2">
      <c r="B12" s="19" t="s">
        <v>248</v>
      </c>
      <c r="C12" s="112">
        <v>16112</v>
      </c>
      <c r="D12" s="113">
        <v>18027.7</v>
      </c>
      <c r="E12" s="112">
        <v>19492.599999999999</v>
      </c>
      <c r="F12" s="114">
        <f t="shared" si="0"/>
        <v>120.98187686196621</v>
      </c>
      <c r="G12" s="114">
        <f t="shared" si="1"/>
        <v>108.12582858600931</v>
      </c>
    </row>
    <row r="13" spans="2:9" ht="14.1" customHeight="1" x14ac:dyDescent="0.2">
      <c r="B13" s="19" t="s">
        <v>249</v>
      </c>
      <c r="C13" s="112">
        <v>6173.5</v>
      </c>
      <c r="D13" s="113">
        <v>9593.7000000000007</v>
      </c>
      <c r="E13" s="112">
        <v>11701.2</v>
      </c>
      <c r="F13" s="114">
        <f t="shared" si="0"/>
        <v>189.53915930995385</v>
      </c>
      <c r="G13" s="114">
        <f t="shared" si="1"/>
        <v>121.96754119891177</v>
      </c>
    </row>
    <row r="14" spans="2:9" ht="14.1" customHeight="1" x14ac:dyDescent="0.2">
      <c r="B14" s="19" t="s">
        <v>272</v>
      </c>
      <c r="C14" s="112">
        <v>405105</v>
      </c>
      <c r="D14" s="113">
        <v>453974.2</v>
      </c>
      <c r="E14" s="112">
        <v>453913.1</v>
      </c>
      <c r="F14" s="114">
        <f t="shared" si="0"/>
        <v>112.04825909332148</v>
      </c>
      <c r="G14" s="114">
        <f t="shared" si="1"/>
        <v>99.986541085374441</v>
      </c>
    </row>
    <row r="15" spans="2:9" ht="14.1" customHeight="1" thickBot="1" x14ac:dyDescent="0.25">
      <c r="B15" s="20" t="s">
        <v>250</v>
      </c>
      <c r="C15" s="115">
        <v>0</v>
      </c>
      <c r="D15" s="116">
        <v>12568.7</v>
      </c>
      <c r="E15" s="115">
        <v>12568.7</v>
      </c>
      <c r="F15" s="117">
        <v>0</v>
      </c>
      <c r="G15" s="117">
        <f t="shared" si="1"/>
        <v>100</v>
      </c>
    </row>
    <row r="16" spans="2:9" ht="14.1" customHeight="1" thickBot="1" x14ac:dyDescent="0.25">
      <c r="B16" s="13" t="s">
        <v>251</v>
      </c>
      <c r="C16" s="118">
        <f>C17+C27+C37+C41+C42+C45+C48+C49+C50+C51+C52+C53</f>
        <v>629091.49999999988</v>
      </c>
      <c r="D16" s="119">
        <f>D17+D27+D37+D41+D42+D45+D48+D49+D50+D51+D52+D53+D55+D54</f>
        <v>728628.79999999993</v>
      </c>
      <c r="E16" s="118">
        <f>E17+E27+E37+E41+E42+E45+E48+E49+E50+E51+E52+E53+E55+E54</f>
        <v>728979.29999999993</v>
      </c>
      <c r="F16" s="108">
        <f t="shared" si="0"/>
        <v>115.87810358270619</v>
      </c>
      <c r="G16" s="108">
        <f t="shared" si="1"/>
        <v>100.04810405517873</v>
      </c>
    </row>
    <row r="17" spans="2:7" ht="14.1" customHeight="1" thickBot="1" x14ac:dyDescent="0.25">
      <c r="B17" s="13" t="s">
        <v>10</v>
      </c>
      <c r="C17" s="118">
        <f>C18+C19+C20+C21+C22+C23+C24+C25+C26</f>
        <v>138766</v>
      </c>
      <c r="D17" s="119">
        <f t="shared" ref="D17:E17" si="2">D18+D19+D20+D21+D22+D23+D24+D25+D26</f>
        <v>149035.20000000001</v>
      </c>
      <c r="E17" s="118">
        <f t="shared" si="2"/>
        <v>150770.20000000001</v>
      </c>
      <c r="F17" s="108">
        <f t="shared" si="0"/>
        <v>108.65067812000058</v>
      </c>
      <c r="G17" s="108">
        <f t="shared" si="1"/>
        <v>101.16415450846512</v>
      </c>
    </row>
    <row r="18" spans="2:7" ht="14.1" customHeight="1" x14ac:dyDescent="0.2">
      <c r="B18" s="18" t="s">
        <v>49</v>
      </c>
      <c r="C18" s="120">
        <v>55938</v>
      </c>
      <c r="D18" s="121">
        <v>60040</v>
      </c>
      <c r="E18" s="120">
        <v>60819.7</v>
      </c>
      <c r="F18" s="111">
        <f t="shared" si="0"/>
        <v>108.72698344595801</v>
      </c>
      <c r="G18" s="111">
        <f t="shared" si="1"/>
        <v>101.29863424383743</v>
      </c>
    </row>
    <row r="19" spans="2:7" ht="14.1" customHeight="1" x14ac:dyDescent="0.2">
      <c r="B19" s="19" t="s">
        <v>252</v>
      </c>
      <c r="C19" s="122">
        <v>17072.5</v>
      </c>
      <c r="D19" s="123">
        <v>18800.099999999999</v>
      </c>
      <c r="E19" s="122">
        <v>18553.5</v>
      </c>
      <c r="F19" s="114">
        <f t="shared" si="0"/>
        <v>108.67476936593938</v>
      </c>
      <c r="G19" s="114">
        <f t="shared" si="1"/>
        <v>98.688304849442304</v>
      </c>
    </row>
    <row r="20" spans="2:7" ht="14.1" customHeight="1" x14ac:dyDescent="0.2">
      <c r="B20" s="19" t="s">
        <v>253</v>
      </c>
      <c r="C20" s="122">
        <v>17164.2</v>
      </c>
      <c r="D20" s="123">
        <v>18402</v>
      </c>
      <c r="E20" s="122">
        <v>17338.400000000001</v>
      </c>
      <c r="F20" s="114">
        <f t="shared" si="0"/>
        <v>101.01490311229186</v>
      </c>
      <c r="G20" s="114">
        <f t="shared" si="1"/>
        <v>94.220193457232909</v>
      </c>
    </row>
    <row r="21" spans="2:7" ht="14.1" customHeight="1" x14ac:dyDescent="0.2">
      <c r="B21" s="19" t="s">
        <v>254</v>
      </c>
      <c r="C21" s="122">
        <v>12599</v>
      </c>
      <c r="D21" s="123">
        <v>13266</v>
      </c>
      <c r="E21" s="122">
        <v>14166.2</v>
      </c>
      <c r="F21" s="114">
        <f t="shared" si="0"/>
        <v>112.43908246686244</v>
      </c>
      <c r="G21" s="114">
        <f t="shared" si="1"/>
        <v>106.78576812905172</v>
      </c>
    </row>
    <row r="22" spans="2:7" ht="14.1" customHeight="1" x14ac:dyDescent="0.2">
      <c r="B22" s="19" t="s">
        <v>50</v>
      </c>
      <c r="C22" s="122">
        <v>4896</v>
      </c>
      <c r="D22" s="123">
        <v>5313</v>
      </c>
      <c r="E22" s="122">
        <v>5638.5</v>
      </c>
      <c r="F22" s="114">
        <f t="shared" si="0"/>
        <v>115.16544117647058</v>
      </c>
      <c r="G22" s="114">
        <f t="shared" si="1"/>
        <v>106.12648221343875</v>
      </c>
    </row>
    <row r="23" spans="2:7" ht="14.1" customHeight="1" x14ac:dyDescent="0.2">
      <c r="B23" s="19" t="s">
        <v>56</v>
      </c>
      <c r="C23" s="122">
        <v>6323</v>
      </c>
      <c r="D23" s="123">
        <v>6555.1</v>
      </c>
      <c r="E23" s="122">
        <v>6938.8</v>
      </c>
      <c r="F23" s="114">
        <f t="shared" si="0"/>
        <v>109.73904792029101</v>
      </c>
      <c r="G23" s="114">
        <f t="shared" si="1"/>
        <v>105.85345761315617</v>
      </c>
    </row>
    <row r="24" spans="2:7" ht="14.1" customHeight="1" x14ac:dyDescent="0.2">
      <c r="B24" s="19" t="s">
        <v>255</v>
      </c>
      <c r="C24" s="122">
        <v>24267</v>
      </c>
      <c r="D24" s="123">
        <v>24782</v>
      </c>
      <c r="E24" s="122">
        <v>25109.200000000001</v>
      </c>
      <c r="F24" s="114">
        <f t="shared" si="0"/>
        <v>103.47055672312193</v>
      </c>
      <c r="G24" s="114">
        <f t="shared" si="1"/>
        <v>101.32031313049794</v>
      </c>
    </row>
    <row r="25" spans="2:7" ht="14.1" customHeight="1" x14ac:dyDescent="0.2">
      <c r="B25" s="19" t="s">
        <v>248</v>
      </c>
      <c r="C25" s="122">
        <v>471</v>
      </c>
      <c r="D25" s="123">
        <v>1859.6</v>
      </c>
      <c r="E25" s="122">
        <v>2191.3000000000002</v>
      </c>
      <c r="F25" s="114">
        <f t="shared" si="0"/>
        <v>465.24416135881108</v>
      </c>
      <c r="G25" s="114">
        <f t="shared" si="1"/>
        <v>117.83716928371695</v>
      </c>
    </row>
    <row r="26" spans="2:7" ht="14.1" customHeight="1" thickBot="1" x14ac:dyDescent="0.25">
      <c r="B26" s="21" t="s">
        <v>256</v>
      </c>
      <c r="C26" s="124">
        <v>35.299999999999997</v>
      </c>
      <c r="D26" s="125">
        <v>17.399999999999999</v>
      </c>
      <c r="E26" s="124">
        <v>14.6</v>
      </c>
      <c r="F26" s="117">
        <f t="shared" si="0"/>
        <v>41.359773371104822</v>
      </c>
      <c r="G26" s="117">
        <f t="shared" si="1"/>
        <v>83.908045977011497</v>
      </c>
    </row>
    <row r="27" spans="2:7" ht="14.1" customHeight="1" thickBot="1" x14ac:dyDescent="0.25">
      <c r="B27" s="13" t="s">
        <v>257</v>
      </c>
      <c r="C27" s="118">
        <f>C28+C29+C30+C31+C32+C33+C34+C35+C36</f>
        <v>57358.1</v>
      </c>
      <c r="D27" s="119">
        <f t="shared" ref="D27:E27" si="3">D28+D29+D30+D31+D32+D33+D34+D35+D36</f>
        <v>64246.899999999994</v>
      </c>
      <c r="E27" s="118">
        <f t="shared" si="3"/>
        <v>64182.1</v>
      </c>
      <c r="F27" s="108">
        <f t="shared" si="0"/>
        <v>111.89718627360389</v>
      </c>
      <c r="G27" s="108">
        <f t="shared" si="1"/>
        <v>99.899139102431405</v>
      </c>
    </row>
    <row r="28" spans="2:7" ht="14.1" customHeight="1" x14ac:dyDescent="0.2">
      <c r="B28" s="18" t="s">
        <v>258</v>
      </c>
      <c r="C28" s="126">
        <v>2863.4</v>
      </c>
      <c r="D28" s="127">
        <v>2902.6</v>
      </c>
      <c r="E28" s="126">
        <v>2722.5</v>
      </c>
      <c r="F28" s="111">
        <f t="shared" si="0"/>
        <v>95.079276384717474</v>
      </c>
      <c r="G28" s="111">
        <f t="shared" si="1"/>
        <v>93.795218080341769</v>
      </c>
    </row>
    <row r="29" spans="2:7" x14ac:dyDescent="0.2">
      <c r="B29" s="19" t="s">
        <v>259</v>
      </c>
      <c r="C29" s="128">
        <v>9482.9</v>
      </c>
      <c r="D29" s="129">
        <v>11026.6</v>
      </c>
      <c r="E29" s="128">
        <v>11375</v>
      </c>
      <c r="F29" s="114">
        <f t="shared" si="0"/>
        <v>119.95275706798554</v>
      </c>
      <c r="G29" s="114">
        <f t="shared" si="1"/>
        <v>103.15963216222588</v>
      </c>
    </row>
    <row r="30" spans="2:7" x14ac:dyDescent="0.2">
      <c r="B30" s="19" t="s">
        <v>260</v>
      </c>
      <c r="C30" s="128">
        <v>3847.7</v>
      </c>
      <c r="D30" s="129">
        <v>4274</v>
      </c>
      <c r="E30" s="128">
        <v>4009.5</v>
      </c>
      <c r="F30" s="114">
        <f t="shared" si="0"/>
        <v>104.20510954596254</v>
      </c>
      <c r="G30" s="114">
        <f t="shared" si="1"/>
        <v>93.811417875526431</v>
      </c>
    </row>
    <row r="31" spans="2:7" x14ac:dyDescent="0.2">
      <c r="B31" s="19" t="s">
        <v>261</v>
      </c>
      <c r="C31" s="130">
        <v>0</v>
      </c>
      <c r="D31" s="131"/>
      <c r="E31" s="130">
        <v>0</v>
      </c>
      <c r="F31" s="114">
        <v>0</v>
      </c>
      <c r="G31" s="114">
        <v>0</v>
      </c>
    </row>
    <row r="32" spans="2:7" x14ac:dyDescent="0.2">
      <c r="B32" s="19" t="s">
        <v>262</v>
      </c>
      <c r="C32" s="128">
        <v>12268.1</v>
      </c>
      <c r="D32" s="129">
        <v>15334</v>
      </c>
      <c r="E32" s="128">
        <v>14250.2</v>
      </c>
      <c r="F32" s="114">
        <f t="shared" si="0"/>
        <v>116.15653605692813</v>
      </c>
      <c r="G32" s="114">
        <f t="shared" si="1"/>
        <v>92.932046432763798</v>
      </c>
    </row>
    <row r="33" spans="2:7" x14ac:dyDescent="0.2">
      <c r="B33" s="19" t="s">
        <v>263</v>
      </c>
      <c r="C33" s="128">
        <v>387</v>
      </c>
      <c r="D33" s="129">
        <v>380.8</v>
      </c>
      <c r="E33" s="128">
        <v>369.8</v>
      </c>
      <c r="F33" s="114">
        <f t="shared" si="0"/>
        <v>95.555555555555557</v>
      </c>
      <c r="G33" s="114">
        <f t="shared" si="1"/>
        <v>97.111344537815128</v>
      </c>
    </row>
    <row r="34" spans="2:7" x14ac:dyDescent="0.2">
      <c r="B34" s="19" t="s">
        <v>264</v>
      </c>
      <c r="C34" s="128">
        <v>246.9</v>
      </c>
      <c r="D34" s="129">
        <v>258.10000000000002</v>
      </c>
      <c r="E34" s="128">
        <v>206.7</v>
      </c>
      <c r="F34" s="114">
        <f t="shared" si="0"/>
        <v>83.718104495747255</v>
      </c>
      <c r="G34" s="114">
        <f t="shared" si="1"/>
        <v>80.085238279736529</v>
      </c>
    </row>
    <row r="35" spans="2:7" x14ac:dyDescent="0.2">
      <c r="B35" s="19" t="s">
        <v>248</v>
      </c>
      <c r="C35" s="128">
        <v>15661</v>
      </c>
      <c r="D35" s="129">
        <v>16056.3</v>
      </c>
      <c r="E35" s="128">
        <v>17300.900000000001</v>
      </c>
      <c r="F35" s="114">
        <f t="shared" si="0"/>
        <v>110.47123427622758</v>
      </c>
      <c r="G35" s="114">
        <f t="shared" si="1"/>
        <v>107.75147449910629</v>
      </c>
    </row>
    <row r="36" spans="2:7" ht="13.5" thickBot="1" x14ac:dyDescent="0.25">
      <c r="B36" s="21" t="s">
        <v>256</v>
      </c>
      <c r="C36" s="132">
        <v>12601.1</v>
      </c>
      <c r="D36" s="133">
        <v>14014.5</v>
      </c>
      <c r="E36" s="132">
        <v>13947.5</v>
      </c>
      <c r="F36" s="117">
        <f t="shared" si="0"/>
        <v>110.68478148733047</v>
      </c>
      <c r="G36" s="117">
        <f t="shared" si="1"/>
        <v>99.521923721859508</v>
      </c>
    </row>
    <row r="37" spans="2:7" ht="13.5" thickBot="1" x14ac:dyDescent="0.25">
      <c r="B37" s="14" t="s">
        <v>265</v>
      </c>
      <c r="C37" s="118">
        <f>C38+C39+C40</f>
        <v>405105</v>
      </c>
      <c r="D37" s="119">
        <f t="shared" ref="D37:E37" si="4">D38+D39+D40</f>
        <v>453974.19999999995</v>
      </c>
      <c r="E37" s="118">
        <f t="shared" si="4"/>
        <v>453912.69999999995</v>
      </c>
      <c r="F37" s="108">
        <f t="shared" si="0"/>
        <v>112.04816035348858</v>
      </c>
      <c r="G37" s="108">
        <f t="shared" si="1"/>
        <v>99.9864529746404</v>
      </c>
    </row>
    <row r="38" spans="2:7" x14ac:dyDescent="0.2">
      <c r="B38" s="18" t="s">
        <v>289</v>
      </c>
      <c r="C38" s="109">
        <v>1308</v>
      </c>
      <c r="D38" s="110">
        <v>2533</v>
      </c>
      <c r="E38" s="109">
        <v>2532.6</v>
      </c>
      <c r="F38" s="111">
        <f t="shared" si="0"/>
        <v>193.62385321100916</v>
      </c>
      <c r="G38" s="111">
        <f t="shared" si="1"/>
        <v>99.984208448480061</v>
      </c>
    </row>
    <row r="39" spans="2:7" x14ac:dyDescent="0.2">
      <c r="B39" s="19" t="s">
        <v>266</v>
      </c>
      <c r="C39" s="112">
        <v>292409</v>
      </c>
      <c r="D39" s="113">
        <v>326119.3</v>
      </c>
      <c r="E39" s="112">
        <v>326079.2</v>
      </c>
      <c r="F39" s="114">
        <f t="shared" si="0"/>
        <v>111.51476185753518</v>
      </c>
      <c r="G39" s="114">
        <f t="shared" si="1"/>
        <v>99.987703886277203</v>
      </c>
    </row>
    <row r="40" spans="2:7" ht="13.5" thickBot="1" x14ac:dyDescent="0.25">
      <c r="B40" s="134" t="s">
        <v>276</v>
      </c>
      <c r="C40" s="135">
        <v>111388</v>
      </c>
      <c r="D40" s="136">
        <v>125321.9</v>
      </c>
      <c r="E40" s="135">
        <v>125300.9</v>
      </c>
      <c r="F40" s="137">
        <f t="shared" si="0"/>
        <v>112.49048371458326</v>
      </c>
      <c r="G40" s="137">
        <f t="shared" si="1"/>
        <v>99.983243152234365</v>
      </c>
    </row>
    <row r="41" spans="2:7" ht="13.5" thickBot="1" x14ac:dyDescent="0.25">
      <c r="B41" s="138" t="s">
        <v>267</v>
      </c>
      <c r="C41" s="139">
        <v>0</v>
      </c>
      <c r="D41" s="140">
        <v>12568.7</v>
      </c>
      <c r="E41" s="139">
        <v>12569</v>
      </c>
      <c r="F41" s="141">
        <v>0</v>
      </c>
      <c r="G41" s="141">
        <f t="shared" si="1"/>
        <v>100.00238688169819</v>
      </c>
    </row>
    <row r="42" spans="2:7" ht="26.25" thickBot="1" x14ac:dyDescent="0.25">
      <c r="B42" s="14" t="s">
        <v>110</v>
      </c>
      <c r="C42" s="118">
        <f>C43+C44</f>
        <v>7596.2</v>
      </c>
      <c r="D42" s="119">
        <f t="shared" ref="D42:E42" si="5">D43+D44</f>
        <v>7670</v>
      </c>
      <c r="E42" s="118">
        <f t="shared" si="5"/>
        <v>7442.2000000000007</v>
      </c>
      <c r="F42" s="108">
        <f t="shared" si="0"/>
        <v>97.972670545799218</v>
      </c>
      <c r="G42" s="108">
        <f t="shared" si="1"/>
        <v>97.029986962190364</v>
      </c>
    </row>
    <row r="43" spans="2:7" x14ac:dyDescent="0.2">
      <c r="B43" s="18" t="s">
        <v>51</v>
      </c>
      <c r="C43" s="126">
        <v>5386</v>
      </c>
      <c r="D43" s="127">
        <v>5362</v>
      </c>
      <c r="E43" s="126">
        <v>5067.1000000000004</v>
      </c>
      <c r="F43" s="111">
        <f t="shared" si="0"/>
        <v>94.079093947270707</v>
      </c>
      <c r="G43" s="111">
        <f t="shared" si="1"/>
        <v>94.500186497575527</v>
      </c>
    </row>
    <row r="44" spans="2:7" ht="13.5" thickBot="1" x14ac:dyDescent="0.25">
      <c r="B44" s="21" t="s">
        <v>268</v>
      </c>
      <c r="C44" s="132">
        <v>2210.1999999999998</v>
      </c>
      <c r="D44" s="133">
        <v>2308</v>
      </c>
      <c r="E44" s="132">
        <v>2375.1</v>
      </c>
      <c r="F44" s="117">
        <f t="shared" si="0"/>
        <v>107.46086327029229</v>
      </c>
      <c r="G44" s="117">
        <f t="shared" si="1"/>
        <v>102.90727902946273</v>
      </c>
    </row>
    <row r="45" spans="2:7" ht="26.25" thickBot="1" x14ac:dyDescent="0.25">
      <c r="B45" s="14" t="s">
        <v>111</v>
      </c>
      <c r="C45" s="118">
        <f>C46+C47</f>
        <v>7669.2</v>
      </c>
      <c r="D45" s="119">
        <f t="shared" ref="D45:E45" si="6">D46+D47</f>
        <v>9007.9</v>
      </c>
      <c r="E45" s="118">
        <f t="shared" si="6"/>
        <v>8243.6</v>
      </c>
      <c r="F45" s="108">
        <f t="shared" si="0"/>
        <v>107.48969905596412</v>
      </c>
      <c r="G45" s="108">
        <f t="shared" si="1"/>
        <v>91.51522552426205</v>
      </c>
    </row>
    <row r="46" spans="2:7" x14ac:dyDescent="0.2">
      <c r="B46" s="18" t="s">
        <v>51</v>
      </c>
      <c r="C46" s="126">
        <v>5718.9</v>
      </c>
      <c r="D46" s="127">
        <v>6638</v>
      </c>
      <c r="E46" s="126">
        <v>6126.1</v>
      </c>
      <c r="F46" s="111">
        <f t="shared" si="0"/>
        <v>107.1202503978038</v>
      </c>
      <c r="G46" s="111">
        <f t="shared" si="1"/>
        <v>92.28833986140404</v>
      </c>
    </row>
    <row r="47" spans="2:7" ht="13.5" thickBot="1" x14ac:dyDescent="0.25">
      <c r="B47" s="21" t="s">
        <v>268</v>
      </c>
      <c r="C47" s="132">
        <v>1950.3</v>
      </c>
      <c r="D47" s="133">
        <v>2369.9</v>
      </c>
      <c r="E47" s="132">
        <v>2117.5</v>
      </c>
      <c r="F47" s="117">
        <f t="shared" si="0"/>
        <v>108.57304004512127</v>
      </c>
      <c r="G47" s="117">
        <f t="shared" si="1"/>
        <v>89.349761593316174</v>
      </c>
    </row>
    <row r="48" spans="2:7" ht="26.25" thickBot="1" x14ac:dyDescent="0.25">
      <c r="B48" s="14" t="s">
        <v>273</v>
      </c>
      <c r="C48" s="118">
        <v>1380</v>
      </c>
      <c r="D48" s="119">
        <v>1316.7</v>
      </c>
      <c r="E48" s="118">
        <v>2139</v>
      </c>
      <c r="F48" s="108">
        <f t="shared" si="0"/>
        <v>155</v>
      </c>
      <c r="G48" s="108">
        <f t="shared" si="1"/>
        <v>162.45158350421508</v>
      </c>
    </row>
    <row r="49" spans="2:7" ht="13.5" thickBot="1" x14ac:dyDescent="0.25">
      <c r="B49" s="13" t="s">
        <v>29</v>
      </c>
      <c r="C49" s="118">
        <v>882</v>
      </c>
      <c r="D49" s="119">
        <v>1056.4000000000001</v>
      </c>
      <c r="E49" s="118">
        <v>948</v>
      </c>
      <c r="F49" s="108">
        <f t="shared" si="0"/>
        <v>107.48299319727892</v>
      </c>
      <c r="G49" s="108">
        <f t="shared" si="1"/>
        <v>89.738735327527436</v>
      </c>
    </row>
    <row r="50" spans="2:7" ht="13.5" thickBot="1" x14ac:dyDescent="0.25">
      <c r="B50" s="13" t="s">
        <v>269</v>
      </c>
      <c r="C50" s="118">
        <v>10335</v>
      </c>
      <c r="D50" s="119">
        <v>12011.9</v>
      </c>
      <c r="E50" s="118">
        <v>12054</v>
      </c>
      <c r="F50" s="108">
        <f t="shared" si="0"/>
        <v>116.63280116110303</v>
      </c>
      <c r="G50" s="108">
        <f t="shared" si="1"/>
        <v>100.35048576827978</v>
      </c>
    </row>
    <row r="51" spans="2:7" ht="13.5" thickBot="1" x14ac:dyDescent="0.25">
      <c r="B51" s="16" t="s">
        <v>312</v>
      </c>
      <c r="C51" s="118">
        <v>0</v>
      </c>
      <c r="D51" s="119">
        <v>610</v>
      </c>
      <c r="E51" s="118">
        <v>924</v>
      </c>
      <c r="F51" s="108">
        <v>0</v>
      </c>
      <c r="G51" s="108">
        <f t="shared" si="1"/>
        <v>151.47540983606558</v>
      </c>
    </row>
    <row r="52" spans="2:7" ht="13.5" thickBot="1" x14ac:dyDescent="0.25">
      <c r="B52" s="17" t="s">
        <v>270</v>
      </c>
      <c r="C52" s="139">
        <v>0</v>
      </c>
      <c r="D52" s="142">
        <v>5863.3</v>
      </c>
      <c r="E52" s="139">
        <v>5823</v>
      </c>
      <c r="F52" s="141">
        <v>0</v>
      </c>
      <c r="G52" s="141">
        <f t="shared" si="1"/>
        <v>99.312673750277142</v>
      </c>
    </row>
    <row r="53" spans="2:7" ht="13.5" thickBot="1" x14ac:dyDescent="0.25">
      <c r="B53" s="16" t="s">
        <v>313</v>
      </c>
      <c r="C53" s="118">
        <v>0</v>
      </c>
      <c r="D53" s="119">
        <v>6048.2</v>
      </c>
      <c r="E53" s="118">
        <v>5938.5</v>
      </c>
      <c r="F53" s="108">
        <v>0</v>
      </c>
      <c r="G53" s="108">
        <f t="shared" si="1"/>
        <v>98.186237227604906</v>
      </c>
    </row>
    <row r="54" spans="2:7" ht="13.5" thickBot="1" x14ac:dyDescent="0.25">
      <c r="B54" s="16" t="s">
        <v>271</v>
      </c>
      <c r="C54" s="118">
        <v>0</v>
      </c>
      <c r="D54" s="119">
        <v>4717.8</v>
      </c>
      <c r="E54" s="118">
        <v>3971</v>
      </c>
      <c r="F54" s="108">
        <v>0</v>
      </c>
      <c r="G54" s="108">
        <f t="shared" si="1"/>
        <v>84.170587985925636</v>
      </c>
    </row>
    <row r="55" spans="2:7" ht="13.5" thickBot="1" x14ac:dyDescent="0.25">
      <c r="B55" s="17" t="s">
        <v>327</v>
      </c>
      <c r="C55" s="139">
        <v>0</v>
      </c>
      <c r="D55" s="142">
        <v>501.6</v>
      </c>
      <c r="E55" s="139">
        <v>62</v>
      </c>
      <c r="F55" s="141">
        <v>0</v>
      </c>
      <c r="G55" s="141">
        <f t="shared" si="1"/>
        <v>12.360446570972886</v>
      </c>
    </row>
    <row r="56" spans="2:7" ht="13.5" thickBot="1" x14ac:dyDescent="0.25">
      <c r="B56" s="14" t="s">
        <v>20</v>
      </c>
      <c r="C56" s="118">
        <f>C9-C16</f>
        <v>-118866.89999999991</v>
      </c>
      <c r="D56" s="119">
        <f>D9-D16</f>
        <v>-147318.79999999993</v>
      </c>
      <c r="E56" s="118">
        <f>E9-E16</f>
        <v>-142876.69999999995</v>
      </c>
      <c r="F56" s="108">
        <f t="shared" ref="F56:F57" si="7">E56/C56*100</f>
        <v>120.19889473015621</v>
      </c>
      <c r="G56" s="108">
        <f t="shared" si="1"/>
        <v>96.984702563420299</v>
      </c>
    </row>
    <row r="57" spans="2:7" ht="13.5" customHeight="1" thickBot="1" x14ac:dyDescent="0.25">
      <c r="B57" s="14" t="s">
        <v>109</v>
      </c>
      <c r="C57" s="118">
        <f>C56*(-1)</f>
        <v>118866.89999999991</v>
      </c>
      <c r="D57" s="119">
        <f t="shared" ref="D57" si="8">D56*(-1)</f>
        <v>147318.79999999993</v>
      </c>
      <c r="E57" s="118">
        <v>147377</v>
      </c>
      <c r="F57" s="108">
        <f t="shared" si="7"/>
        <v>123.98489402853117</v>
      </c>
      <c r="G57" s="108">
        <f t="shared" si="1"/>
        <v>100.03950615943116</v>
      </c>
    </row>
    <row r="58" spans="2:7" ht="13.5" thickBot="1" x14ac:dyDescent="0.25">
      <c r="B58" s="15" t="s">
        <v>21</v>
      </c>
      <c r="C58" s="118">
        <f>C56+C57</f>
        <v>0</v>
      </c>
      <c r="D58" s="119">
        <f t="shared" ref="D58:E58" si="9">D56+D57</f>
        <v>0</v>
      </c>
      <c r="E58" s="118">
        <f t="shared" si="9"/>
        <v>4500.3000000000466</v>
      </c>
      <c r="F58" s="108"/>
      <c r="G58" s="108"/>
    </row>
  </sheetData>
  <mergeCells count="9">
    <mergeCell ref="E2:G2"/>
    <mergeCell ref="B4:G4"/>
    <mergeCell ref="B5:G5"/>
    <mergeCell ref="B7:B8"/>
    <mergeCell ref="C7:C8"/>
    <mergeCell ref="D7:D8"/>
    <mergeCell ref="E7:E8"/>
    <mergeCell ref="F7:F8"/>
    <mergeCell ref="G7:G8"/>
  </mergeCells>
  <printOptions horizontalCentered="1" verticalCentered="1"/>
  <pageMargins left="0.43307086614173229" right="0.82677165354330717" top="0.19685039370078741" bottom="0" header="0" footer="0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K104"/>
  <sheetViews>
    <sheetView topLeftCell="A10" workbookViewId="0">
      <selection activeCell="O22" sqref="O22"/>
    </sheetView>
  </sheetViews>
  <sheetFormatPr defaultRowHeight="12.75" x14ac:dyDescent="0.2"/>
  <cols>
    <col min="1" max="1" width="1.5703125" style="7" customWidth="1"/>
    <col min="2" max="2" width="33" style="7" customWidth="1"/>
    <col min="3" max="3" width="14.7109375" style="7" customWidth="1"/>
    <col min="4" max="4" width="15" style="7" customWidth="1"/>
    <col min="5" max="5" width="14.7109375" style="7" customWidth="1"/>
    <col min="6" max="6" width="13.28515625" style="7" customWidth="1"/>
    <col min="7" max="7" width="12.85546875" style="7" customWidth="1"/>
    <col min="8" max="8" width="9.140625" style="7"/>
    <col min="9" max="9" width="9.28515625" style="7" customWidth="1"/>
    <col min="10" max="16384" width="9.140625" style="7"/>
  </cols>
  <sheetData>
    <row r="1" spans="2:10" ht="12.75" customHeight="1" x14ac:dyDescent="0.2"/>
    <row r="2" spans="2:10" s="9" customFormat="1" ht="12.75" customHeight="1" x14ac:dyDescent="0.2">
      <c r="B2" s="4"/>
      <c r="C2" s="8"/>
      <c r="D2" s="8"/>
      <c r="E2" s="967" t="s">
        <v>53</v>
      </c>
      <c r="F2" s="967"/>
      <c r="G2" s="967"/>
    </row>
    <row r="3" spans="2:10" s="9" customFormat="1" ht="7.5" customHeight="1" x14ac:dyDescent="0.25">
      <c r="B3" s="5"/>
      <c r="C3" s="7"/>
      <c r="D3" s="8"/>
      <c r="E3" s="7"/>
      <c r="F3" s="8"/>
      <c r="G3" s="8"/>
    </row>
    <row r="4" spans="2:10" ht="20.25" customHeight="1" x14ac:dyDescent="0.25">
      <c r="B4" s="968" t="s">
        <v>55</v>
      </c>
      <c r="C4" s="976"/>
      <c r="D4" s="976"/>
      <c r="E4" s="976"/>
      <c r="F4" s="976"/>
      <c r="G4" s="976"/>
    </row>
    <row r="5" spans="2:10" ht="15.75" customHeight="1" x14ac:dyDescent="0.25">
      <c r="B5" s="968" t="s">
        <v>328</v>
      </c>
      <c r="C5" s="976"/>
      <c r="D5" s="976"/>
      <c r="E5" s="976"/>
      <c r="F5" s="976"/>
      <c r="G5" s="976"/>
    </row>
    <row r="6" spans="2:10" ht="15.75" customHeight="1" thickBot="1" x14ac:dyDescent="0.3">
      <c r="B6" s="96"/>
      <c r="C6" s="99"/>
      <c r="D6" s="99"/>
      <c r="E6" s="99"/>
      <c r="F6" s="99"/>
      <c r="G6" s="98" t="s">
        <v>31</v>
      </c>
    </row>
    <row r="7" spans="2:10" ht="15.75" customHeight="1" x14ac:dyDescent="0.2">
      <c r="B7" s="977" t="s">
        <v>48</v>
      </c>
      <c r="C7" s="979" t="s">
        <v>329</v>
      </c>
      <c r="D7" s="982" t="s">
        <v>330</v>
      </c>
      <c r="E7" s="979" t="s">
        <v>331</v>
      </c>
      <c r="F7" s="979" t="s">
        <v>274</v>
      </c>
      <c r="G7" s="985" t="s">
        <v>322</v>
      </c>
    </row>
    <row r="8" spans="2:10" ht="12.75" customHeight="1" x14ac:dyDescent="0.2">
      <c r="B8" s="978"/>
      <c r="C8" s="980"/>
      <c r="D8" s="983"/>
      <c r="E8" s="980"/>
      <c r="F8" s="980"/>
      <c r="G8" s="986"/>
    </row>
    <row r="9" spans="2:10" s="1" customFormat="1" ht="21.75" customHeight="1" thickBot="1" x14ac:dyDescent="0.3">
      <c r="B9" s="971"/>
      <c r="C9" s="981"/>
      <c r="D9" s="984"/>
      <c r="E9" s="981"/>
      <c r="F9" s="981"/>
      <c r="G9" s="987"/>
      <c r="J9" s="143"/>
    </row>
    <row r="10" spans="2:10" ht="15" customHeight="1" thickBot="1" x14ac:dyDescent="0.25">
      <c r="B10" s="53" t="s">
        <v>278</v>
      </c>
      <c r="C10" s="54">
        <f>C11</f>
        <v>1520</v>
      </c>
      <c r="D10" s="55">
        <f>D11</f>
        <v>1520</v>
      </c>
      <c r="E10" s="54">
        <f>E11</f>
        <v>5465</v>
      </c>
      <c r="F10" s="56">
        <f>E10/C10*100</f>
        <v>359.53947368421052</v>
      </c>
      <c r="G10" s="57">
        <f>E10/D10*100</f>
        <v>359.53947368421052</v>
      </c>
    </row>
    <row r="11" spans="2:10" s="10" customFormat="1" ht="15" customHeight="1" thickBot="1" x14ac:dyDescent="0.25">
      <c r="B11" s="35" t="s">
        <v>286</v>
      </c>
      <c r="C11" s="28">
        <v>1520</v>
      </c>
      <c r="D11" s="29">
        <v>1520</v>
      </c>
      <c r="E11" s="28">
        <v>5465</v>
      </c>
      <c r="F11" s="30">
        <f t="shared" ref="F11:F36" si="0">E11/C11*100</f>
        <v>359.53947368421052</v>
      </c>
      <c r="G11" s="31">
        <f t="shared" ref="G11:G36" si="1">E11/D11*100</f>
        <v>359.53947368421052</v>
      </c>
    </row>
    <row r="12" spans="2:10" ht="18.75" customHeight="1" thickBot="1" x14ac:dyDescent="0.25">
      <c r="B12" s="23" t="s">
        <v>279</v>
      </c>
      <c r="C12" s="24">
        <f>C13+C17+C27+C33+C34+C35</f>
        <v>50520</v>
      </c>
      <c r="D12" s="25">
        <f>D13+D17+D27+D33+D34+D35</f>
        <v>103716.4</v>
      </c>
      <c r="E12" s="24">
        <f>E13+E17+E27+E33+E34+E35</f>
        <v>95636</v>
      </c>
      <c r="F12" s="26">
        <f t="shared" si="0"/>
        <v>189.30324623911324</v>
      </c>
      <c r="G12" s="27">
        <f t="shared" si="1"/>
        <v>92.209139538202251</v>
      </c>
    </row>
    <row r="13" spans="2:10" ht="15" customHeight="1" thickBot="1" x14ac:dyDescent="0.25">
      <c r="B13" s="23" t="s">
        <v>280</v>
      </c>
      <c r="C13" s="24">
        <f>SUM(C14:C16)</f>
        <v>730</v>
      </c>
      <c r="D13" s="25">
        <f>SUM(D14:D16)</f>
        <v>770</v>
      </c>
      <c r="E13" s="24">
        <f>SUM(E14:E16)</f>
        <v>649</v>
      </c>
      <c r="F13" s="26">
        <f t="shared" si="0"/>
        <v>88.904109589041099</v>
      </c>
      <c r="G13" s="27">
        <f t="shared" si="1"/>
        <v>84.285714285714292</v>
      </c>
    </row>
    <row r="14" spans="2:10" ht="15" customHeight="1" x14ac:dyDescent="0.2">
      <c r="B14" s="58" t="s">
        <v>252</v>
      </c>
      <c r="C14" s="43">
        <v>380</v>
      </c>
      <c r="D14" s="44">
        <v>380</v>
      </c>
      <c r="E14" s="43">
        <v>271</v>
      </c>
      <c r="F14" s="45">
        <f t="shared" si="0"/>
        <v>71.315789473684205</v>
      </c>
      <c r="G14" s="46">
        <f t="shared" si="1"/>
        <v>71.315789473684205</v>
      </c>
    </row>
    <row r="15" spans="2:10" ht="18.75" customHeight="1" x14ac:dyDescent="0.2">
      <c r="B15" s="36" t="s">
        <v>288</v>
      </c>
      <c r="C15" s="28">
        <v>50</v>
      </c>
      <c r="D15" s="29">
        <v>50</v>
      </c>
      <c r="E15" s="28">
        <v>34</v>
      </c>
      <c r="F15" s="30">
        <f t="shared" si="0"/>
        <v>68</v>
      </c>
      <c r="G15" s="31">
        <f t="shared" si="1"/>
        <v>68</v>
      </c>
    </row>
    <row r="16" spans="2:10" s="97" customFormat="1" ht="15" customHeight="1" thickBot="1" x14ac:dyDescent="0.25">
      <c r="B16" s="37" t="s">
        <v>11</v>
      </c>
      <c r="C16" s="38">
        <v>300</v>
      </c>
      <c r="D16" s="39">
        <v>340</v>
      </c>
      <c r="E16" s="38">
        <v>344</v>
      </c>
      <c r="F16" s="40">
        <f t="shared" si="0"/>
        <v>114.66666666666667</v>
      </c>
      <c r="G16" s="41">
        <f t="shared" si="1"/>
        <v>101.17647058823529</v>
      </c>
      <c r="H16" s="7"/>
    </row>
    <row r="17" spans="2:8" ht="15" customHeight="1" thickBot="1" x14ac:dyDescent="0.25">
      <c r="B17" s="23" t="s">
        <v>281</v>
      </c>
      <c r="C17" s="24">
        <f>SUM(C18:C26)</f>
        <v>37815</v>
      </c>
      <c r="D17" s="25">
        <f>SUM(D18:D26)</f>
        <v>89939.4</v>
      </c>
      <c r="E17" s="24">
        <f>SUM(E18:E26)</f>
        <v>76685</v>
      </c>
      <c r="F17" s="26">
        <f t="shared" si="0"/>
        <v>202.7898981885495</v>
      </c>
      <c r="G17" s="27">
        <f t="shared" si="1"/>
        <v>85.262965952630339</v>
      </c>
    </row>
    <row r="18" spans="2:8" ht="15" customHeight="1" x14ac:dyDescent="0.2">
      <c r="B18" s="42" t="s">
        <v>258</v>
      </c>
      <c r="C18" s="43">
        <v>150</v>
      </c>
      <c r="D18" s="44">
        <v>150</v>
      </c>
      <c r="E18" s="43">
        <v>138</v>
      </c>
      <c r="F18" s="45">
        <f t="shared" si="0"/>
        <v>92</v>
      </c>
      <c r="G18" s="46">
        <f t="shared" si="1"/>
        <v>92</v>
      </c>
    </row>
    <row r="19" spans="2:8" ht="15" customHeight="1" x14ac:dyDescent="0.2">
      <c r="B19" s="36" t="s">
        <v>259</v>
      </c>
      <c r="C19" s="28">
        <v>150</v>
      </c>
      <c r="D19" s="29">
        <v>110</v>
      </c>
      <c r="E19" s="28">
        <v>96</v>
      </c>
      <c r="F19" s="30">
        <f t="shared" si="0"/>
        <v>64</v>
      </c>
      <c r="G19" s="31">
        <f t="shared" si="1"/>
        <v>87.272727272727266</v>
      </c>
    </row>
    <row r="20" spans="2:8" s="10" customFormat="1" ht="24" customHeight="1" x14ac:dyDescent="0.2">
      <c r="B20" s="35" t="s">
        <v>282</v>
      </c>
      <c r="C20" s="28">
        <v>3100</v>
      </c>
      <c r="D20" s="29">
        <v>4880</v>
      </c>
      <c r="E20" s="28">
        <v>4873</v>
      </c>
      <c r="F20" s="30">
        <f t="shared" si="0"/>
        <v>157.19354838709677</v>
      </c>
      <c r="G20" s="31">
        <f t="shared" si="1"/>
        <v>99.856557377049185</v>
      </c>
      <c r="H20" s="7"/>
    </row>
    <row r="21" spans="2:8" ht="15" customHeight="1" x14ac:dyDescent="0.2">
      <c r="B21" s="35" t="s">
        <v>262</v>
      </c>
      <c r="C21" s="28">
        <v>27109</v>
      </c>
      <c r="D21" s="29">
        <v>71407.5</v>
      </c>
      <c r="E21" s="28">
        <v>63204</v>
      </c>
      <c r="F21" s="30">
        <f t="shared" si="0"/>
        <v>233.14766313770338</v>
      </c>
      <c r="G21" s="31">
        <f t="shared" si="1"/>
        <v>88.511710954731655</v>
      </c>
    </row>
    <row r="22" spans="2:8" ht="15" customHeight="1" x14ac:dyDescent="0.2">
      <c r="B22" s="36" t="s">
        <v>283</v>
      </c>
      <c r="C22" s="28">
        <v>200</v>
      </c>
      <c r="D22" s="29">
        <v>200</v>
      </c>
      <c r="E22" s="28">
        <v>75</v>
      </c>
      <c r="F22" s="30">
        <f t="shared" si="0"/>
        <v>37.5</v>
      </c>
      <c r="G22" s="31">
        <f t="shared" si="1"/>
        <v>37.5</v>
      </c>
    </row>
    <row r="23" spans="2:8" ht="15" customHeight="1" x14ac:dyDescent="0.2">
      <c r="B23" s="36" t="s">
        <v>264</v>
      </c>
      <c r="C23" s="28">
        <v>6</v>
      </c>
      <c r="D23" s="29">
        <v>10</v>
      </c>
      <c r="E23" s="28">
        <v>11</v>
      </c>
      <c r="F23" s="30">
        <f t="shared" si="0"/>
        <v>183.33333333333331</v>
      </c>
      <c r="G23" s="31">
        <f t="shared" si="1"/>
        <v>110.00000000000001</v>
      </c>
    </row>
    <row r="24" spans="2:8" ht="22.5" customHeight="1" x14ac:dyDescent="0.2">
      <c r="B24" s="35" t="s">
        <v>284</v>
      </c>
      <c r="C24" s="28">
        <v>3200</v>
      </c>
      <c r="D24" s="29">
        <v>7560</v>
      </c>
      <c r="E24" s="28">
        <v>5584</v>
      </c>
      <c r="F24" s="30">
        <f t="shared" si="0"/>
        <v>174.5</v>
      </c>
      <c r="G24" s="31">
        <f t="shared" si="1"/>
        <v>73.862433862433861</v>
      </c>
    </row>
    <row r="25" spans="2:8" s="2" customFormat="1" ht="15" customHeight="1" x14ac:dyDescent="0.2">
      <c r="B25" s="35" t="s">
        <v>24</v>
      </c>
      <c r="C25" s="28">
        <v>3700</v>
      </c>
      <c r="D25" s="29">
        <v>5621.9</v>
      </c>
      <c r="E25" s="28">
        <v>3556</v>
      </c>
      <c r="F25" s="30">
        <f>E25/C25*100</f>
        <v>96.108108108108098</v>
      </c>
      <c r="G25" s="31">
        <f>E25/D25*100</f>
        <v>63.252637008840431</v>
      </c>
      <c r="H25" s="7"/>
    </row>
    <row r="26" spans="2:8" s="2" customFormat="1" ht="15" customHeight="1" thickBot="1" x14ac:dyDescent="0.25">
      <c r="B26" s="47" t="s">
        <v>290</v>
      </c>
      <c r="C26" s="48">
        <v>200</v>
      </c>
      <c r="D26" s="49">
        <v>0</v>
      </c>
      <c r="E26" s="48">
        <v>-852</v>
      </c>
      <c r="F26" s="50">
        <f t="shared" si="0"/>
        <v>-426</v>
      </c>
      <c r="G26" s="51">
        <v>0</v>
      </c>
      <c r="H26" s="7"/>
    </row>
    <row r="27" spans="2:8" s="2" customFormat="1" ht="15" customHeight="1" thickBot="1" x14ac:dyDescent="0.25">
      <c r="B27" s="32" t="s">
        <v>16</v>
      </c>
      <c r="C27" s="24">
        <f>SUM(C28:C32)</f>
        <v>11387</v>
      </c>
      <c r="D27" s="25">
        <f>SUM(D28:D32)</f>
        <v>12249</v>
      </c>
      <c r="E27" s="24">
        <f>SUM(E28:E32)</f>
        <v>12037</v>
      </c>
      <c r="F27" s="26">
        <f t="shared" si="0"/>
        <v>105.70826380960744</v>
      </c>
      <c r="G27" s="27">
        <f t="shared" si="1"/>
        <v>98.269246469099514</v>
      </c>
      <c r="H27" s="7"/>
    </row>
    <row r="28" spans="2:8" ht="15" customHeight="1" x14ac:dyDescent="0.2">
      <c r="B28" s="42" t="s">
        <v>289</v>
      </c>
      <c r="C28" s="43">
        <v>900</v>
      </c>
      <c r="D28" s="44">
        <v>900</v>
      </c>
      <c r="E28" s="43">
        <v>348</v>
      </c>
      <c r="F28" s="45">
        <f>E28/C28*100</f>
        <v>38.666666666666664</v>
      </c>
      <c r="G28" s="46">
        <f>E28/D28*100</f>
        <v>38.666666666666664</v>
      </c>
    </row>
    <row r="29" spans="2:8" ht="15" customHeight="1" x14ac:dyDescent="0.2">
      <c r="B29" s="35" t="s">
        <v>306</v>
      </c>
      <c r="C29" s="28">
        <v>7407</v>
      </c>
      <c r="D29" s="29">
        <v>7918</v>
      </c>
      <c r="E29" s="28">
        <v>8330</v>
      </c>
      <c r="F29" s="30">
        <f t="shared" si="0"/>
        <v>112.46118536519509</v>
      </c>
      <c r="G29" s="31">
        <f t="shared" si="1"/>
        <v>105.20333417529679</v>
      </c>
    </row>
    <row r="30" spans="2:8" ht="15" customHeight="1" x14ac:dyDescent="0.2">
      <c r="B30" s="37" t="s">
        <v>332</v>
      </c>
      <c r="C30" s="38">
        <v>80</v>
      </c>
      <c r="D30" s="39">
        <v>80</v>
      </c>
      <c r="E30" s="38">
        <v>41</v>
      </c>
      <c r="F30" s="30">
        <v>0</v>
      </c>
      <c r="G30" s="31">
        <v>0</v>
      </c>
    </row>
    <row r="31" spans="2:8" ht="15" customHeight="1" x14ac:dyDescent="0.2">
      <c r="B31" s="52" t="s">
        <v>287</v>
      </c>
      <c r="C31" s="28">
        <v>2600</v>
      </c>
      <c r="D31" s="39">
        <v>2950</v>
      </c>
      <c r="E31" s="38">
        <v>2948</v>
      </c>
      <c r="F31" s="30">
        <f>E31/C31*100</f>
        <v>113.3846153846154</v>
      </c>
      <c r="G31" s="31">
        <f>E31/D31*100</f>
        <v>99.932203389830505</v>
      </c>
    </row>
    <row r="32" spans="2:8" ht="15" customHeight="1" thickBot="1" x14ac:dyDescent="0.25">
      <c r="B32" s="37" t="s">
        <v>101</v>
      </c>
      <c r="C32" s="48">
        <v>400</v>
      </c>
      <c r="D32" s="39">
        <v>401</v>
      </c>
      <c r="E32" s="38">
        <v>370</v>
      </c>
      <c r="F32" s="40">
        <f t="shared" si="0"/>
        <v>92.5</v>
      </c>
      <c r="G32" s="41">
        <f t="shared" si="1"/>
        <v>92.26932668329178</v>
      </c>
    </row>
    <row r="33" spans="2:11" s="10" customFormat="1" ht="15" customHeight="1" thickBot="1" x14ac:dyDescent="0.25">
      <c r="B33" s="59" t="s">
        <v>291</v>
      </c>
      <c r="C33" s="24">
        <v>200</v>
      </c>
      <c r="D33" s="25">
        <v>170</v>
      </c>
      <c r="E33" s="24">
        <v>47</v>
      </c>
      <c r="F33" s="26">
        <f>E33/C33*100</f>
        <v>23.5</v>
      </c>
      <c r="G33" s="27">
        <f>E33/D33*100</f>
        <v>27.647058823529413</v>
      </c>
      <c r="H33" s="7"/>
    </row>
    <row r="34" spans="2:11" ht="24" customHeight="1" thickBot="1" x14ac:dyDescent="0.25">
      <c r="B34" s="32" t="s">
        <v>285</v>
      </c>
      <c r="C34" s="24">
        <v>150</v>
      </c>
      <c r="D34" s="25">
        <v>350</v>
      </c>
      <c r="E34" s="24">
        <v>5922</v>
      </c>
      <c r="F34" s="26">
        <f>E34/C34*100</f>
        <v>3947.9999999999995</v>
      </c>
      <c r="G34" s="27">
        <f>E34/D34*100</f>
        <v>1692.0000000000002</v>
      </c>
    </row>
    <row r="35" spans="2:11" ht="15" customHeight="1" thickBot="1" x14ac:dyDescent="0.25">
      <c r="B35" s="60" t="s">
        <v>52</v>
      </c>
      <c r="C35" s="61">
        <v>238</v>
      </c>
      <c r="D35" s="62">
        <v>238</v>
      </c>
      <c r="E35" s="61">
        <v>296</v>
      </c>
      <c r="F35" s="63">
        <f t="shared" si="0"/>
        <v>124.36974789915966</v>
      </c>
      <c r="G35" s="64">
        <f t="shared" si="1"/>
        <v>124.36974789915966</v>
      </c>
    </row>
    <row r="36" spans="2:11" ht="15" customHeight="1" thickBot="1" x14ac:dyDescent="0.25">
      <c r="B36" s="32" t="s">
        <v>20</v>
      </c>
      <c r="C36" s="24">
        <f>C10-C12</f>
        <v>-49000</v>
      </c>
      <c r="D36" s="25">
        <f>D10-D12</f>
        <v>-102196.4</v>
      </c>
      <c r="E36" s="24">
        <f>E10-E12</f>
        <v>-90171</v>
      </c>
      <c r="F36" s="26">
        <f t="shared" si="0"/>
        <v>184.02244897959184</v>
      </c>
      <c r="G36" s="27">
        <f t="shared" si="1"/>
        <v>88.233049305063588</v>
      </c>
    </row>
    <row r="37" spans="2:11" ht="15" customHeight="1" thickBot="1" x14ac:dyDescent="0.25">
      <c r="B37" s="33" t="s">
        <v>109</v>
      </c>
      <c r="C37" s="34">
        <f>C36*(-1)</f>
        <v>49000</v>
      </c>
      <c r="D37" s="144">
        <v>101944.4</v>
      </c>
      <c r="E37" s="34">
        <v>101944</v>
      </c>
      <c r="F37" s="26">
        <f>E37/C37*100</f>
        <v>208.04897959183671</v>
      </c>
      <c r="G37" s="27">
        <f>E37/D37*100</f>
        <v>99.999607629256744</v>
      </c>
      <c r="K37" s="7" t="s">
        <v>277</v>
      </c>
    </row>
    <row r="38" spans="2:11" ht="15" customHeight="1" thickBot="1" x14ac:dyDescent="0.25">
      <c r="B38" s="32" t="s">
        <v>21</v>
      </c>
      <c r="C38" s="34">
        <f>SUM(C36:C37)</f>
        <v>0</v>
      </c>
      <c r="D38" s="34">
        <f>SUM(D36:D37)</f>
        <v>-252</v>
      </c>
      <c r="E38" s="65">
        <f>SUM(E36:E37)</f>
        <v>11773</v>
      </c>
      <c r="F38" s="26"/>
      <c r="G38" s="26"/>
    </row>
    <row r="39" spans="2:11" ht="14.1" customHeight="1" x14ac:dyDescent="0.2"/>
    <row r="40" spans="2:11" ht="14.1" customHeight="1" x14ac:dyDescent="0.2"/>
    <row r="41" spans="2:11" ht="14.1" customHeight="1" x14ac:dyDescent="0.2"/>
    <row r="42" spans="2:11" s="3" customFormat="1" ht="14.1" customHeight="1" x14ac:dyDescent="0.25">
      <c r="B42" s="7"/>
      <c r="C42" s="7"/>
      <c r="D42" s="7"/>
      <c r="E42" s="7"/>
      <c r="F42" s="7"/>
      <c r="G42" s="7"/>
      <c r="H42" s="7"/>
    </row>
    <row r="43" spans="2:11" ht="14.1" customHeight="1" x14ac:dyDescent="0.2"/>
    <row r="44" spans="2:11" ht="14.1" customHeight="1" x14ac:dyDescent="0.2"/>
    <row r="45" spans="2:11" ht="14.1" customHeight="1" x14ac:dyDescent="0.2"/>
    <row r="46" spans="2:11" ht="14.1" customHeight="1" x14ac:dyDescent="0.2"/>
    <row r="47" spans="2:11" ht="14.1" customHeight="1" x14ac:dyDescent="0.2"/>
    <row r="48" spans="2:11" ht="14.1" customHeight="1" x14ac:dyDescent="0.2"/>
    <row r="61" ht="15.75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</sheetData>
  <mergeCells count="9">
    <mergeCell ref="E2:G2"/>
    <mergeCell ref="B4:G4"/>
    <mergeCell ref="B5:G5"/>
    <mergeCell ref="B7:B9"/>
    <mergeCell ref="C7:C9"/>
    <mergeCell ref="D7:D9"/>
    <mergeCell ref="E7:E9"/>
    <mergeCell ref="F7:F9"/>
    <mergeCell ref="G7:G9"/>
  </mergeCells>
  <printOptions horizontalCentered="1"/>
  <pageMargins left="0.39370078740157483" right="0.39370078740157483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38"/>
  <sheetViews>
    <sheetView workbookViewId="0">
      <selection activeCell="B1" sqref="B1:G63"/>
    </sheetView>
  </sheetViews>
  <sheetFormatPr defaultRowHeight="12.75" x14ac:dyDescent="0.2"/>
  <cols>
    <col min="1" max="1" width="1.7109375" style="7" customWidth="1"/>
    <col min="2" max="2" width="35.140625" style="66" customWidth="1"/>
    <col min="3" max="3" width="14.140625" style="66" customWidth="1"/>
    <col min="4" max="4" width="14.28515625" style="66" customWidth="1"/>
    <col min="5" max="5" width="13.140625" style="66" customWidth="1"/>
    <col min="6" max="6" width="11.5703125" style="66" customWidth="1"/>
    <col min="7" max="7" width="10.28515625" style="66" customWidth="1"/>
    <col min="8" max="8" width="13.42578125" style="7" customWidth="1"/>
    <col min="9" max="9" width="11.28515625" style="7" bestFit="1" customWidth="1"/>
    <col min="10" max="16384" width="9.140625" style="7"/>
  </cols>
  <sheetData>
    <row r="2" spans="2:20" x14ac:dyDescent="0.2">
      <c r="E2" s="66" t="s">
        <v>305</v>
      </c>
    </row>
    <row r="4" spans="2:20" ht="15" x14ac:dyDescent="0.25">
      <c r="B4" s="988" t="s">
        <v>292</v>
      </c>
      <c r="C4" s="989"/>
      <c r="D4" s="989"/>
      <c r="E4" s="989"/>
      <c r="F4" s="989"/>
      <c r="G4" s="989"/>
    </row>
    <row r="5" spans="2:20" ht="15" x14ac:dyDescent="0.25">
      <c r="B5" s="988" t="s">
        <v>333</v>
      </c>
      <c r="C5" s="989"/>
      <c r="D5" s="989"/>
      <c r="E5" s="989"/>
      <c r="F5" s="989"/>
      <c r="G5" s="989"/>
    </row>
    <row r="6" spans="2:20" ht="13.5" thickBot="1" x14ac:dyDescent="0.25">
      <c r="B6" s="990" t="s">
        <v>31</v>
      </c>
      <c r="C6" s="991"/>
      <c r="D6" s="991"/>
      <c r="E6" s="991"/>
      <c r="F6" s="991"/>
      <c r="G6" s="991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2:20" ht="39" customHeight="1" thickBot="1" x14ac:dyDescent="0.25">
      <c r="B7" s="100" t="s">
        <v>48</v>
      </c>
      <c r="C7" s="147" t="s">
        <v>334</v>
      </c>
      <c r="D7" s="147" t="s">
        <v>335</v>
      </c>
      <c r="E7" s="148" t="s">
        <v>336</v>
      </c>
      <c r="F7" s="148" t="s">
        <v>274</v>
      </c>
      <c r="G7" s="148" t="s">
        <v>275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2:20" ht="30" customHeight="1" thickBot="1" x14ac:dyDescent="0.25">
      <c r="B8" s="101" t="s">
        <v>5</v>
      </c>
      <c r="C8" s="69">
        <f>C9+C10</f>
        <v>140</v>
      </c>
      <c r="D8" s="70">
        <f t="shared" ref="D8:E8" si="0">D9+D10</f>
        <v>240</v>
      </c>
      <c r="E8" s="69">
        <f t="shared" si="0"/>
        <v>219.2</v>
      </c>
      <c r="F8" s="71">
        <f>E8/C8*100</f>
        <v>156.57142857142856</v>
      </c>
      <c r="G8" s="72">
        <f>E8/D8*100</f>
        <v>91.333333333333329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2:20" ht="15" customHeight="1" x14ac:dyDescent="0.2">
      <c r="B9" s="149" t="s">
        <v>300</v>
      </c>
      <c r="C9" s="73">
        <v>140</v>
      </c>
      <c r="D9" s="74">
        <v>240</v>
      </c>
      <c r="E9" s="150">
        <v>219.2</v>
      </c>
      <c r="F9" s="151">
        <f t="shared" ref="F9:F36" si="1">E9/C9*100</f>
        <v>156.57142857142856</v>
      </c>
      <c r="G9" s="152">
        <f t="shared" ref="G9:G36" si="2">E9/D9*100</f>
        <v>91.333333333333329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2:20" ht="15" customHeight="1" thickBot="1" x14ac:dyDescent="0.25">
      <c r="B10" s="153" t="s">
        <v>301</v>
      </c>
      <c r="C10" s="75">
        <v>0</v>
      </c>
      <c r="D10" s="76">
        <v>0</v>
      </c>
      <c r="E10" s="154">
        <v>0</v>
      </c>
      <c r="F10" s="155">
        <v>0</v>
      </c>
      <c r="G10" s="156">
        <v>0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2:20" ht="30" customHeight="1" thickBot="1" x14ac:dyDescent="0.25">
      <c r="B11" s="101" t="s">
        <v>9</v>
      </c>
      <c r="C11" s="69">
        <f>C12+C15+C20+C28+C30+C34</f>
        <v>5174</v>
      </c>
      <c r="D11" s="70">
        <f>D12+D15+D20+D28+D30+D34</f>
        <v>9930.2000000000007</v>
      </c>
      <c r="E11" s="77">
        <f>E12+E15+E20+E28+E30+E34</f>
        <v>5085</v>
      </c>
      <c r="F11" s="71">
        <f t="shared" si="1"/>
        <v>98.279860842674921</v>
      </c>
      <c r="G11" s="72">
        <f t="shared" si="2"/>
        <v>51.207427846367636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2:20" ht="15" customHeight="1" thickBot="1" x14ac:dyDescent="0.25">
      <c r="B12" s="101" t="s">
        <v>10</v>
      </c>
      <c r="C12" s="69">
        <f>SUM(C13:C14)</f>
        <v>48</v>
      </c>
      <c r="D12" s="87">
        <f>SUM(D13:D14)</f>
        <v>287</v>
      </c>
      <c r="E12" s="69">
        <f t="shared" ref="E12" si="3">SUM(E13:E14)</f>
        <v>299</v>
      </c>
      <c r="F12" s="71">
        <f t="shared" si="1"/>
        <v>622.91666666666674</v>
      </c>
      <c r="G12" s="72">
        <f t="shared" si="2"/>
        <v>104.18118466898956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2:20" ht="15" customHeight="1" x14ac:dyDescent="0.2">
      <c r="B13" s="157" t="s">
        <v>294</v>
      </c>
      <c r="C13" s="88">
        <v>18</v>
      </c>
      <c r="D13" s="89">
        <v>167</v>
      </c>
      <c r="E13" s="22">
        <v>192</v>
      </c>
      <c r="F13" s="151">
        <f t="shared" si="1"/>
        <v>1066.6666666666665</v>
      </c>
      <c r="G13" s="152">
        <f t="shared" si="2"/>
        <v>114.97005988023952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2:20" ht="15" customHeight="1" thickBot="1" x14ac:dyDescent="0.25">
      <c r="B14" s="158" t="s">
        <v>295</v>
      </c>
      <c r="C14" s="83">
        <v>30</v>
      </c>
      <c r="D14" s="76">
        <v>120</v>
      </c>
      <c r="E14" s="159">
        <v>107</v>
      </c>
      <c r="F14" s="155">
        <f t="shared" si="1"/>
        <v>356.66666666666669</v>
      </c>
      <c r="G14" s="156">
        <f t="shared" si="2"/>
        <v>89.166666666666671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2:20" ht="15" customHeight="1" thickBot="1" x14ac:dyDescent="0.25">
      <c r="B15" s="101" t="s">
        <v>12</v>
      </c>
      <c r="C15" s="69">
        <f>SUM(C16:C19)</f>
        <v>1437</v>
      </c>
      <c r="D15" s="87">
        <f>SUM(D16:D19)</f>
        <v>5545.2</v>
      </c>
      <c r="E15" s="69">
        <f>SUM(E16:E19)</f>
        <v>1097</v>
      </c>
      <c r="F15" s="71">
        <f t="shared" si="1"/>
        <v>76.339596381350034</v>
      </c>
      <c r="G15" s="72">
        <f t="shared" si="2"/>
        <v>19.782875279521029</v>
      </c>
      <c r="H15" s="8"/>
      <c r="I15" s="8" t="s">
        <v>277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2:20" ht="15" customHeight="1" x14ac:dyDescent="0.2">
      <c r="B16" s="157" t="s">
        <v>13</v>
      </c>
      <c r="C16" s="88">
        <v>6</v>
      </c>
      <c r="D16" s="89">
        <v>4</v>
      </c>
      <c r="E16" s="22">
        <v>2</v>
      </c>
      <c r="F16" s="151">
        <f t="shared" si="1"/>
        <v>33.333333333333329</v>
      </c>
      <c r="G16" s="152">
        <f t="shared" si="2"/>
        <v>50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2:20" ht="15" customHeight="1" x14ac:dyDescent="0.2">
      <c r="B17" s="160" t="s">
        <v>263</v>
      </c>
      <c r="C17" s="73">
        <v>12</v>
      </c>
      <c r="D17" s="74">
        <v>6</v>
      </c>
      <c r="E17" s="161">
        <v>4</v>
      </c>
      <c r="F17" s="162">
        <f t="shared" si="1"/>
        <v>33.333333333333329</v>
      </c>
      <c r="G17" s="163">
        <f t="shared" si="2"/>
        <v>66.666666666666657</v>
      </c>
      <c r="H17" s="67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2:20" ht="15" customHeight="1" x14ac:dyDescent="0.2">
      <c r="B18" s="160" t="s">
        <v>296</v>
      </c>
      <c r="C18" s="73">
        <v>6</v>
      </c>
      <c r="D18" s="74">
        <v>81</v>
      </c>
      <c r="E18" s="161">
        <v>38</v>
      </c>
      <c r="F18" s="162">
        <f t="shared" si="1"/>
        <v>633.33333333333326</v>
      </c>
      <c r="G18" s="163">
        <f t="shared" si="2"/>
        <v>46.913580246913575</v>
      </c>
      <c r="H18" s="67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2:20" ht="15" customHeight="1" thickBot="1" x14ac:dyDescent="0.25">
      <c r="B19" s="158" t="s">
        <v>28</v>
      </c>
      <c r="C19" s="83">
        <v>1413</v>
      </c>
      <c r="D19" s="76">
        <v>5454.2</v>
      </c>
      <c r="E19" s="159">
        <v>1053</v>
      </c>
      <c r="F19" s="155">
        <f t="shared" si="1"/>
        <v>74.522292993630572</v>
      </c>
      <c r="G19" s="156">
        <f t="shared" si="2"/>
        <v>19.306222727439405</v>
      </c>
      <c r="H19" s="67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2:20" ht="15" customHeight="1" thickBot="1" x14ac:dyDescent="0.25">
      <c r="B20" s="101" t="s">
        <v>16</v>
      </c>
      <c r="C20" s="69">
        <f>C21+SUM(C25:C26)+C27</f>
        <v>3656</v>
      </c>
      <c r="D20" s="69">
        <f t="shared" ref="D20:E20" si="4">D21+SUM(D25:D26)+D27</f>
        <v>3993</v>
      </c>
      <c r="E20" s="69">
        <f t="shared" si="4"/>
        <v>3623</v>
      </c>
      <c r="F20" s="71">
        <f t="shared" si="1"/>
        <v>99.097374179431071</v>
      </c>
      <c r="G20" s="72">
        <f t="shared" si="2"/>
        <v>90.733784122213876</v>
      </c>
      <c r="H20" s="67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2:20" ht="15" customHeight="1" x14ac:dyDescent="0.2">
      <c r="B21" s="164" t="s">
        <v>293</v>
      </c>
      <c r="C21" s="165">
        <f>C22+C23+C24</f>
        <v>2683</v>
      </c>
      <c r="D21" s="165">
        <f t="shared" ref="D21:E21" si="5">D22+D23+D24</f>
        <v>2960</v>
      </c>
      <c r="E21" s="165">
        <f t="shared" si="5"/>
        <v>2719</v>
      </c>
      <c r="F21" s="151">
        <f t="shared" si="1"/>
        <v>101.34178158777488</v>
      </c>
      <c r="G21" s="152">
        <f t="shared" si="2"/>
        <v>91.858108108108098</v>
      </c>
      <c r="H21" s="67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2:20" ht="15" customHeight="1" x14ac:dyDescent="0.2">
      <c r="B22" s="166" t="s">
        <v>297</v>
      </c>
      <c r="C22" s="167">
        <v>1486</v>
      </c>
      <c r="D22" s="168">
        <v>1499</v>
      </c>
      <c r="E22" s="169">
        <v>1419</v>
      </c>
      <c r="F22" s="170">
        <f t="shared" si="1"/>
        <v>95.49125168236877</v>
      </c>
      <c r="G22" s="171">
        <f t="shared" si="2"/>
        <v>94.663108739159441</v>
      </c>
      <c r="H22" s="67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2:20" ht="15" customHeight="1" x14ac:dyDescent="0.2">
      <c r="B23" s="166" t="s">
        <v>337</v>
      </c>
      <c r="C23" s="167">
        <v>1170</v>
      </c>
      <c r="D23" s="168">
        <v>1456</v>
      </c>
      <c r="E23" s="169">
        <v>1299</v>
      </c>
      <c r="F23" s="172">
        <f t="shared" si="1"/>
        <v>111.02564102564104</v>
      </c>
      <c r="G23" s="173">
        <f t="shared" si="2"/>
        <v>89.217032967032978</v>
      </c>
      <c r="H23" s="67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2:20" ht="15" customHeight="1" x14ac:dyDescent="0.2">
      <c r="B24" s="174" t="s">
        <v>298</v>
      </c>
      <c r="C24" s="175">
        <v>27</v>
      </c>
      <c r="D24" s="176">
        <v>5</v>
      </c>
      <c r="E24" s="177">
        <v>1</v>
      </c>
      <c r="F24" s="178">
        <f t="shared" si="1"/>
        <v>3.7037037037037033</v>
      </c>
      <c r="G24" s="179">
        <f t="shared" si="2"/>
        <v>20</v>
      </c>
      <c r="H24" s="67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2:20" ht="15" customHeight="1" x14ac:dyDescent="0.2">
      <c r="B25" s="149" t="s">
        <v>287</v>
      </c>
      <c r="C25" s="73">
        <v>903</v>
      </c>
      <c r="D25" s="74">
        <v>1005</v>
      </c>
      <c r="E25" s="161">
        <v>880</v>
      </c>
      <c r="F25" s="162">
        <f t="shared" si="1"/>
        <v>97.452934662236984</v>
      </c>
      <c r="G25" s="163">
        <f t="shared" si="2"/>
        <v>87.562189054726375</v>
      </c>
      <c r="H25" s="67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2:20" ht="15" customHeight="1" x14ac:dyDescent="0.2">
      <c r="B26" s="180" t="s">
        <v>299</v>
      </c>
      <c r="C26" s="83">
        <v>46</v>
      </c>
      <c r="D26" s="76">
        <v>22</v>
      </c>
      <c r="E26" s="159">
        <v>21</v>
      </c>
      <c r="F26" s="162">
        <f t="shared" si="1"/>
        <v>45.652173913043477</v>
      </c>
      <c r="G26" s="163">
        <f t="shared" si="2"/>
        <v>95.454545454545453</v>
      </c>
      <c r="H26" s="67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2:20" ht="15" customHeight="1" thickBot="1" x14ac:dyDescent="0.25">
      <c r="B27" s="181" t="s">
        <v>338</v>
      </c>
      <c r="C27" s="182">
        <v>24</v>
      </c>
      <c r="D27" s="183">
        <v>6</v>
      </c>
      <c r="E27" s="184">
        <v>3</v>
      </c>
      <c r="F27" s="155">
        <f t="shared" si="1"/>
        <v>12.5</v>
      </c>
      <c r="G27" s="156">
        <f t="shared" si="2"/>
        <v>50</v>
      </c>
      <c r="H27" s="67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2:20" ht="15" customHeight="1" thickBot="1" x14ac:dyDescent="0.25">
      <c r="B28" s="101" t="s">
        <v>29</v>
      </c>
      <c r="C28" s="69">
        <f>C29</f>
        <v>2</v>
      </c>
      <c r="D28" s="70">
        <f>D29</f>
        <v>2</v>
      </c>
      <c r="E28" s="77">
        <f t="shared" ref="E28" si="6">E29</f>
        <v>0</v>
      </c>
      <c r="F28" s="71">
        <f t="shared" si="1"/>
        <v>0</v>
      </c>
      <c r="G28" s="72">
        <f t="shared" si="2"/>
        <v>0</v>
      </c>
      <c r="H28" s="67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2:20" ht="15" customHeight="1" thickBot="1" x14ac:dyDescent="0.25">
      <c r="B29" s="153" t="s">
        <v>302</v>
      </c>
      <c r="C29" s="84">
        <v>2</v>
      </c>
      <c r="D29" s="85">
        <v>2</v>
      </c>
      <c r="E29" s="185">
        <v>0</v>
      </c>
      <c r="F29" s="186">
        <f t="shared" si="1"/>
        <v>0</v>
      </c>
      <c r="G29" s="187">
        <f t="shared" si="2"/>
        <v>0</v>
      </c>
      <c r="H29" s="67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2:20" ht="15" customHeight="1" thickBot="1" x14ac:dyDescent="0.25">
      <c r="B30" s="101" t="s">
        <v>30</v>
      </c>
      <c r="C30" s="77">
        <f>SUM(C31:C33)</f>
        <v>31</v>
      </c>
      <c r="D30" s="87">
        <f>SUM(D31:D33)</f>
        <v>103</v>
      </c>
      <c r="E30" s="77">
        <f>SUM(E31:E33)</f>
        <v>66</v>
      </c>
      <c r="F30" s="71">
        <f t="shared" si="1"/>
        <v>212.90322580645159</v>
      </c>
      <c r="G30" s="72">
        <f t="shared" si="2"/>
        <v>64.077669902912632</v>
      </c>
      <c r="H30" s="67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2:20" ht="15" customHeight="1" x14ac:dyDescent="0.2">
      <c r="B31" s="153" t="s">
        <v>303</v>
      </c>
      <c r="C31" s="88">
        <v>11</v>
      </c>
      <c r="D31" s="90">
        <v>11</v>
      </c>
      <c r="E31" s="188">
        <v>10</v>
      </c>
      <c r="F31" s="151">
        <f t="shared" si="1"/>
        <v>90.909090909090907</v>
      </c>
      <c r="G31" s="152">
        <f t="shared" si="2"/>
        <v>90.909090909090907</v>
      </c>
      <c r="H31" s="67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2:20" ht="15" customHeight="1" x14ac:dyDescent="0.2">
      <c r="B32" s="180" t="s">
        <v>304</v>
      </c>
      <c r="C32" s="83">
        <v>20</v>
      </c>
      <c r="D32" s="86">
        <v>2</v>
      </c>
      <c r="E32" s="161">
        <v>7</v>
      </c>
      <c r="F32" s="162">
        <f t="shared" si="1"/>
        <v>35</v>
      </c>
      <c r="G32" s="163">
        <f t="shared" si="2"/>
        <v>350</v>
      </c>
      <c r="H32" s="67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2:20" ht="15" customHeight="1" thickBot="1" x14ac:dyDescent="0.25">
      <c r="B33" s="180" t="s">
        <v>339</v>
      </c>
      <c r="C33" s="83">
        <v>0</v>
      </c>
      <c r="D33" s="86">
        <v>90</v>
      </c>
      <c r="E33" s="185">
        <v>49</v>
      </c>
      <c r="F33" s="155">
        <v>0</v>
      </c>
      <c r="G33" s="156">
        <f t="shared" si="2"/>
        <v>54.444444444444443</v>
      </c>
      <c r="H33" s="67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2:20" ht="15" customHeight="1" thickBot="1" x14ac:dyDescent="0.25">
      <c r="B34" s="101" t="s">
        <v>19</v>
      </c>
      <c r="C34" s="91">
        <v>0</v>
      </c>
      <c r="D34" s="92">
        <v>0</v>
      </c>
      <c r="E34" s="77">
        <v>0</v>
      </c>
      <c r="F34" s="71">
        <v>0</v>
      </c>
      <c r="G34" s="72">
        <v>0</v>
      </c>
      <c r="H34" s="67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2:20" ht="15" customHeight="1" thickBot="1" x14ac:dyDescent="0.25">
      <c r="B35" s="101" t="s">
        <v>20</v>
      </c>
      <c r="C35" s="69">
        <f>C8-C11</f>
        <v>-5034</v>
      </c>
      <c r="D35" s="70">
        <f>D8-D11</f>
        <v>-9690.2000000000007</v>
      </c>
      <c r="E35" s="77">
        <f>E8-E11</f>
        <v>-4865.8</v>
      </c>
      <c r="F35" s="189">
        <f t="shared" si="1"/>
        <v>96.658720699245137</v>
      </c>
      <c r="G35" s="190">
        <f t="shared" si="2"/>
        <v>50.213617881983865</v>
      </c>
      <c r="H35" s="67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2:20" ht="15" customHeight="1" thickBot="1" x14ac:dyDescent="0.3">
      <c r="B36" s="102" t="s">
        <v>109</v>
      </c>
      <c r="C36" s="78">
        <f>C35*(-1)</f>
        <v>5034</v>
      </c>
      <c r="D36" s="79">
        <f>D35*(-1)</f>
        <v>9690.2000000000007</v>
      </c>
      <c r="E36" s="80">
        <v>9689</v>
      </c>
      <c r="F36" s="71">
        <f t="shared" si="1"/>
        <v>192.47119586809694</v>
      </c>
      <c r="G36" s="72">
        <f t="shared" si="2"/>
        <v>99.987616354667594</v>
      </c>
      <c r="H36" s="68"/>
      <c r="I36" s="67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2:20" ht="15" customHeight="1" thickBot="1" x14ac:dyDescent="0.25">
      <c r="B37" s="103" t="s">
        <v>21</v>
      </c>
      <c r="C37" s="69">
        <f>SUM(C35:C36)</f>
        <v>0</v>
      </c>
      <c r="D37" s="69">
        <f t="shared" ref="D37:E37" si="7">SUM(D35:D36)</f>
        <v>0</v>
      </c>
      <c r="E37" s="69">
        <f t="shared" si="7"/>
        <v>4823.2</v>
      </c>
      <c r="F37" s="191">
        <v>0</v>
      </c>
      <c r="G37" s="192">
        <v>0</v>
      </c>
      <c r="H37" s="67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2:20" x14ac:dyDescent="0.2">
      <c r="B38" s="81"/>
      <c r="C38" s="81"/>
      <c r="D38" s="81"/>
      <c r="E38" s="82"/>
      <c r="F38" s="82"/>
      <c r="G38" s="82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</sheetData>
  <mergeCells count="3">
    <mergeCell ref="B4:G4"/>
    <mergeCell ref="B5:G5"/>
    <mergeCell ref="B6:G6"/>
  </mergeCells>
  <pageMargins left="0.70866141732283472" right="0.70866141732283472" top="0.78740157480314965" bottom="0.78740157480314965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workbookViewId="0">
      <selection activeCell="L32" sqref="L32"/>
    </sheetView>
  </sheetViews>
  <sheetFormatPr defaultRowHeight="12.75" x14ac:dyDescent="0.2"/>
  <cols>
    <col min="1" max="1" width="4" style="594" customWidth="1"/>
    <col min="2" max="2" width="37" style="594" customWidth="1"/>
    <col min="3" max="3" width="12" style="594" customWidth="1"/>
    <col min="4" max="4" width="11.85546875" style="594" customWidth="1"/>
    <col min="5" max="5" width="12.42578125" style="594" customWidth="1"/>
    <col min="6" max="6" width="12.7109375" style="594" customWidth="1"/>
    <col min="7" max="7" width="11.7109375" style="594" customWidth="1"/>
    <col min="8" max="256" width="9.140625" style="594"/>
    <col min="257" max="257" width="4" style="594" customWidth="1"/>
    <col min="258" max="258" width="34.85546875" style="594" customWidth="1"/>
    <col min="259" max="259" width="11" style="594" customWidth="1"/>
    <col min="260" max="261" width="11.140625" style="594" customWidth="1"/>
    <col min="262" max="262" width="10.140625" style="594" customWidth="1"/>
    <col min="263" max="263" width="10.42578125" style="594" customWidth="1"/>
    <col min="264" max="512" width="9.140625" style="594"/>
    <col min="513" max="513" width="4" style="594" customWidth="1"/>
    <col min="514" max="514" width="34.85546875" style="594" customWidth="1"/>
    <col min="515" max="515" width="11" style="594" customWidth="1"/>
    <col min="516" max="517" width="11.140625" style="594" customWidth="1"/>
    <col min="518" max="518" width="10.140625" style="594" customWidth="1"/>
    <col min="519" max="519" width="10.42578125" style="594" customWidth="1"/>
    <col min="520" max="768" width="9.140625" style="594"/>
    <col min="769" max="769" width="4" style="594" customWidth="1"/>
    <col min="770" max="770" width="34.85546875" style="594" customWidth="1"/>
    <col min="771" max="771" width="11" style="594" customWidth="1"/>
    <col min="772" max="773" width="11.140625" style="594" customWidth="1"/>
    <col min="774" max="774" width="10.140625" style="594" customWidth="1"/>
    <col min="775" max="775" width="10.42578125" style="594" customWidth="1"/>
    <col min="776" max="1024" width="9.140625" style="594"/>
    <col min="1025" max="1025" width="4" style="594" customWidth="1"/>
    <col min="1026" max="1026" width="34.85546875" style="594" customWidth="1"/>
    <col min="1027" max="1027" width="11" style="594" customWidth="1"/>
    <col min="1028" max="1029" width="11.140625" style="594" customWidth="1"/>
    <col min="1030" max="1030" width="10.140625" style="594" customWidth="1"/>
    <col min="1031" max="1031" width="10.42578125" style="594" customWidth="1"/>
    <col min="1032" max="1280" width="9.140625" style="594"/>
    <col min="1281" max="1281" width="4" style="594" customWidth="1"/>
    <col min="1282" max="1282" width="34.85546875" style="594" customWidth="1"/>
    <col min="1283" max="1283" width="11" style="594" customWidth="1"/>
    <col min="1284" max="1285" width="11.140625" style="594" customWidth="1"/>
    <col min="1286" max="1286" width="10.140625" style="594" customWidth="1"/>
    <col min="1287" max="1287" width="10.42578125" style="594" customWidth="1"/>
    <col min="1288" max="1536" width="9.140625" style="594"/>
    <col min="1537" max="1537" width="4" style="594" customWidth="1"/>
    <col min="1538" max="1538" width="34.85546875" style="594" customWidth="1"/>
    <col min="1539" max="1539" width="11" style="594" customWidth="1"/>
    <col min="1540" max="1541" width="11.140625" style="594" customWidth="1"/>
    <col min="1542" max="1542" width="10.140625" style="594" customWidth="1"/>
    <col min="1543" max="1543" width="10.42578125" style="594" customWidth="1"/>
    <col min="1544" max="1792" width="9.140625" style="594"/>
    <col min="1793" max="1793" width="4" style="594" customWidth="1"/>
    <col min="1794" max="1794" width="34.85546875" style="594" customWidth="1"/>
    <col min="1795" max="1795" width="11" style="594" customWidth="1"/>
    <col min="1796" max="1797" width="11.140625" style="594" customWidth="1"/>
    <col min="1798" max="1798" width="10.140625" style="594" customWidth="1"/>
    <col min="1799" max="1799" width="10.42578125" style="594" customWidth="1"/>
    <col min="1800" max="2048" width="9.140625" style="594"/>
    <col min="2049" max="2049" width="4" style="594" customWidth="1"/>
    <col min="2050" max="2050" width="34.85546875" style="594" customWidth="1"/>
    <col min="2051" max="2051" width="11" style="594" customWidth="1"/>
    <col min="2052" max="2053" width="11.140625" style="594" customWidth="1"/>
    <col min="2054" max="2054" width="10.140625" style="594" customWidth="1"/>
    <col min="2055" max="2055" width="10.42578125" style="594" customWidth="1"/>
    <col min="2056" max="2304" width="9.140625" style="594"/>
    <col min="2305" max="2305" width="4" style="594" customWidth="1"/>
    <col min="2306" max="2306" width="34.85546875" style="594" customWidth="1"/>
    <col min="2307" max="2307" width="11" style="594" customWidth="1"/>
    <col min="2308" max="2309" width="11.140625" style="594" customWidth="1"/>
    <col min="2310" max="2310" width="10.140625" style="594" customWidth="1"/>
    <col min="2311" max="2311" width="10.42578125" style="594" customWidth="1"/>
    <col min="2312" max="2560" width="9.140625" style="594"/>
    <col min="2561" max="2561" width="4" style="594" customWidth="1"/>
    <col min="2562" max="2562" width="34.85546875" style="594" customWidth="1"/>
    <col min="2563" max="2563" width="11" style="594" customWidth="1"/>
    <col min="2564" max="2565" width="11.140625" style="594" customWidth="1"/>
    <col min="2566" max="2566" width="10.140625" style="594" customWidth="1"/>
    <col min="2567" max="2567" width="10.42578125" style="594" customWidth="1"/>
    <col min="2568" max="2816" width="9.140625" style="594"/>
    <col min="2817" max="2817" width="4" style="594" customWidth="1"/>
    <col min="2818" max="2818" width="34.85546875" style="594" customWidth="1"/>
    <col min="2819" max="2819" width="11" style="594" customWidth="1"/>
    <col min="2820" max="2821" width="11.140625" style="594" customWidth="1"/>
    <col min="2822" max="2822" width="10.140625" style="594" customWidth="1"/>
    <col min="2823" max="2823" width="10.42578125" style="594" customWidth="1"/>
    <col min="2824" max="3072" width="9.140625" style="594"/>
    <col min="3073" max="3073" width="4" style="594" customWidth="1"/>
    <col min="3074" max="3074" width="34.85546875" style="594" customWidth="1"/>
    <col min="3075" max="3075" width="11" style="594" customWidth="1"/>
    <col min="3076" max="3077" width="11.140625" style="594" customWidth="1"/>
    <col min="3078" max="3078" width="10.140625" style="594" customWidth="1"/>
    <col min="3079" max="3079" width="10.42578125" style="594" customWidth="1"/>
    <col min="3080" max="3328" width="9.140625" style="594"/>
    <col min="3329" max="3329" width="4" style="594" customWidth="1"/>
    <col min="3330" max="3330" width="34.85546875" style="594" customWidth="1"/>
    <col min="3331" max="3331" width="11" style="594" customWidth="1"/>
    <col min="3332" max="3333" width="11.140625" style="594" customWidth="1"/>
    <col min="3334" max="3334" width="10.140625" style="594" customWidth="1"/>
    <col min="3335" max="3335" width="10.42578125" style="594" customWidth="1"/>
    <col min="3336" max="3584" width="9.140625" style="594"/>
    <col min="3585" max="3585" width="4" style="594" customWidth="1"/>
    <col min="3586" max="3586" width="34.85546875" style="594" customWidth="1"/>
    <col min="3587" max="3587" width="11" style="594" customWidth="1"/>
    <col min="3588" max="3589" width="11.140625" style="594" customWidth="1"/>
    <col min="3590" max="3590" width="10.140625" style="594" customWidth="1"/>
    <col min="3591" max="3591" width="10.42578125" style="594" customWidth="1"/>
    <col min="3592" max="3840" width="9.140625" style="594"/>
    <col min="3841" max="3841" width="4" style="594" customWidth="1"/>
    <col min="3842" max="3842" width="34.85546875" style="594" customWidth="1"/>
    <col min="3843" max="3843" width="11" style="594" customWidth="1"/>
    <col min="3844" max="3845" width="11.140625" style="594" customWidth="1"/>
    <col min="3846" max="3846" width="10.140625" style="594" customWidth="1"/>
    <col min="3847" max="3847" width="10.42578125" style="594" customWidth="1"/>
    <col min="3848" max="4096" width="9.140625" style="594"/>
    <col min="4097" max="4097" width="4" style="594" customWidth="1"/>
    <col min="4098" max="4098" width="34.85546875" style="594" customWidth="1"/>
    <col min="4099" max="4099" width="11" style="594" customWidth="1"/>
    <col min="4100" max="4101" width="11.140625" style="594" customWidth="1"/>
    <col min="4102" max="4102" width="10.140625" style="594" customWidth="1"/>
    <col min="4103" max="4103" width="10.42578125" style="594" customWidth="1"/>
    <col min="4104" max="4352" width="9.140625" style="594"/>
    <col min="4353" max="4353" width="4" style="594" customWidth="1"/>
    <col min="4354" max="4354" width="34.85546875" style="594" customWidth="1"/>
    <col min="4355" max="4355" width="11" style="594" customWidth="1"/>
    <col min="4356" max="4357" width="11.140625" style="594" customWidth="1"/>
    <col min="4358" max="4358" width="10.140625" style="594" customWidth="1"/>
    <col min="4359" max="4359" width="10.42578125" style="594" customWidth="1"/>
    <col min="4360" max="4608" width="9.140625" style="594"/>
    <col min="4609" max="4609" width="4" style="594" customWidth="1"/>
    <col min="4610" max="4610" width="34.85546875" style="594" customWidth="1"/>
    <col min="4611" max="4611" width="11" style="594" customWidth="1"/>
    <col min="4612" max="4613" width="11.140625" style="594" customWidth="1"/>
    <col min="4614" max="4614" width="10.140625" style="594" customWidth="1"/>
    <col min="4615" max="4615" width="10.42578125" style="594" customWidth="1"/>
    <col min="4616" max="4864" width="9.140625" style="594"/>
    <col min="4865" max="4865" width="4" style="594" customWidth="1"/>
    <col min="4866" max="4866" width="34.85546875" style="594" customWidth="1"/>
    <col min="4867" max="4867" width="11" style="594" customWidth="1"/>
    <col min="4868" max="4869" width="11.140625" style="594" customWidth="1"/>
    <col min="4870" max="4870" width="10.140625" style="594" customWidth="1"/>
    <col min="4871" max="4871" width="10.42578125" style="594" customWidth="1"/>
    <col min="4872" max="5120" width="9.140625" style="594"/>
    <col min="5121" max="5121" width="4" style="594" customWidth="1"/>
    <col min="5122" max="5122" width="34.85546875" style="594" customWidth="1"/>
    <col min="5123" max="5123" width="11" style="594" customWidth="1"/>
    <col min="5124" max="5125" width="11.140625" style="594" customWidth="1"/>
    <col min="5126" max="5126" width="10.140625" style="594" customWidth="1"/>
    <col min="5127" max="5127" width="10.42578125" style="594" customWidth="1"/>
    <col min="5128" max="5376" width="9.140625" style="594"/>
    <col min="5377" max="5377" width="4" style="594" customWidth="1"/>
    <col min="5378" max="5378" width="34.85546875" style="594" customWidth="1"/>
    <col min="5379" max="5379" width="11" style="594" customWidth="1"/>
    <col min="5380" max="5381" width="11.140625" style="594" customWidth="1"/>
    <col min="5382" max="5382" width="10.140625" style="594" customWidth="1"/>
    <col min="5383" max="5383" width="10.42578125" style="594" customWidth="1"/>
    <col min="5384" max="5632" width="9.140625" style="594"/>
    <col min="5633" max="5633" width="4" style="594" customWidth="1"/>
    <col min="5634" max="5634" width="34.85546875" style="594" customWidth="1"/>
    <col min="5635" max="5635" width="11" style="594" customWidth="1"/>
    <col min="5636" max="5637" width="11.140625" style="594" customWidth="1"/>
    <col min="5638" max="5638" width="10.140625" style="594" customWidth="1"/>
    <col min="5639" max="5639" width="10.42578125" style="594" customWidth="1"/>
    <col min="5640" max="5888" width="9.140625" style="594"/>
    <col min="5889" max="5889" width="4" style="594" customWidth="1"/>
    <col min="5890" max="5890" width="34.85546875" style="594" customWidth="1"/>
    <col min="5891" max="5891" width="11" style="594" customWidth="1"/>
    <col min="5892" max="5893" width="11.140625" style="594" customWidth="1"/>
    <col min="5894" max="5894" width="10.140625" style="594" customWidth="1"/>
    <col min="5895" max="5895" width="10.42578125" style="594" customWidth="1"/>
    <col min="5896" max="6144" width="9.140625" style="594"/>
    <col min="6145" max="6145" width="4" style="594" customWidth="1"/>
    <col min="6146" max="6146" width="34.85546875" style="594" customWidth="1"/>
    <col min="6147" max="6147" width="11" style="594" customWidth="1"/>
    <col min="6148" max="6149" width="11.140625" style="594" customWidth="1"/>
    <col min="6150" max="6150" width="10.140625" style="594" customWidth="1"/>
    <col min="6151" max="6151" width="10.42578125" style="594" customWidth="1"/>
    <col min="6152" max="6400" width="9.140625" style="594"/>
    <col min="6401" max="6401" width="4" style="594" customWidth="1"/>
    <col min="6402" max="6402" width="34.85546875" style="594" customWidth="1"/>
    <col min="6403" max="6403" width="11" style="594" customWidth="1"/>
    <col min="6404" max="6405" width="11.140625" style="594" customWidth="1"/>
    <col min="6406" max="6406" width="10.140625" style="594" customWidth="1"/>
    <col min="6407" max="6407" width="10.42578125" style="594" customWidth="1"/>
    <col min="6408" max="6656" width="9.140625" style="594"/>
    <col min="6657" max="6657" width="4" style="594" customWidth="1"/>
    <col min="6658" max="6658" width="34.85546875" style="594" customWidth="1"/>
    <col min="6659" max="6659" width="11" style="594" customWidth="1"/>
    <col min="6660" max="6661" width="11.140625" style="594" customWidth="1"/>
    <col min="6662" max="6662" width="10.140625" style="594" customWidth="1"/>
    <col min="6663" max="6663" width="10.42578125" style="594" customWidth="1"/>
    <col min="6664" max="6912" width="9.140625" style="594"/>
    <col min="6913" max="6913" width="4" style="594" customWidth="1"/>
    <col min="6914" max="6914" width="34.85546875" style="594" customWidth="1"/>
    <col min="6915" max="6915" width="11" style="594" customWidth="1"/>
    <col min="6916" max="6917" width="11.140625" style="594" customWidth="1"/>
    <col min="6918" max="6918" width="10.140625" style="594" customWidth="1"/>
    <col min="6919" max="6919" width="10.42578125" style="594" customWidth="1"/>
    <col min="6920" max="7168" width="9.140625" style="594"/>
    <col min="7169" max="7169" width="4" style="594" customWidth="1"/>
    <col min="7170" max="7170" width="34.85546875" style="594" customWidth="1"/>
    <col min="7171" max="7171" width="11" style="594" customWidth="1"/>
    <col min="7172" max="7173" width="11.140625" style="594" customWidth="1"/>
    <col min="7174" max="7174" width="10.140625" style="594" customWidth="1"/>
    <col min="7175" max="7175" width="10.42578125" style="594" customWidth="1"/>
    <col min="7176" max="7424" width="9.140625" style="594"/>
    <col min="7425" max="7425" width="4" style="594" customWidth="1"/>
    <col min="7426" max="7426" width="34.85546875" style="594" customWidth="1"/>
    <col min="7427" max="7427" width="11" style="594" customWidth="1"/>
    <col min="7428" max="7429" width="11.140625" style="594" customWidth="1"/>
    <col min="7430" max="7430" width="10.140625" style="594" customWidth="1"/>
    <col min="7431" max="7431" width="10.42578125" style="594" customWidth="1"/>
    <col min="7432" max="7680" width="9.140625" style="594"/>
    <col min="7681" max="7681" width="4" style="594" customWidth="1"/>
    <col min="7682" max="7682" width="34.85546875" style="594" customWidth="1"/>
    <col min="7683" max="7683" width="11" style="594" customWidth="1"/>
    <col min="7684" max="7685" width="11.140625" style="594" customWidth="1"/>
    <col min="7686" max="7686" width="10.140625" style="594" customWidth="1"/>
    <col min="7687" max="7687" width="10.42578125" style="594" customWidth="1"/>
    <col min="7688" max="7936" width="9.140625" style="594"/>
    <col min="7937" max="7937" width="4" style="594" customWidth="1"/>
    <col min="7938" max="7938" width="34.85546875" style="594" customWidth="1"/>
    <col min="7939" max="7939" width="11" style="594" customWidth="1"/>
    <col min="7940" max="7941" width="11.140625" style="594" customWidth="1"/>
    <col min="7942" max="7942" width="10.140625" style="594" customWidth="1"/>
    <col min="7943" max="7943" width="10.42578125" style="594" customWidth="1"/>
    <col min="7944" max="8192" width="9.140625" style="594"/>
    <col min="8193" max="8193" width="4" style="594" customWidth="1"/>
    <col min="8194" max="8194" width="34.85546875" style="594" customWidth="1"/>
    <col min="8195" max="8195" width="11" style="594" customWidth="1"/>
    <col min="8196" max="8197" width="11.140625" style="594" customWidth="1"/>
    <col min="8198" max="8198" width="10.140625" style="594" customWidth="1"/>
    <col min="8199" max="8199" width="10.42578125" style="594" customWidth="1"/>
    <col min="8200" max="8448" width="9.140625" style="594"/>
    <col min="8449" max="8449" width="4" style="594" customWidth="1"/>
    <col min="8450" max="8450" width="34.85546875" style="594" customWidth="1"/>
    <col min="8451" max="8451" width="11" style="594" customWidth="1"/>
    <col min="8452" max="8453" width="11.140625" style="594" customWidth="1"/>
    <col min="8454" max="8454" width="10.140625" style="594" customWidth="1"/>
    <col min="8455" max="8455" width="10.42578125" style="594" customWidth="1"/>
    <col min="8456" max="8704" width="9.140625" style="594"/>
    <col min="8705" max="8705" width="4" style="594" customWidth="1"/>
    <col min="8706" max="8706" width="34.85546875" style="594" customWidth="1"/>
    <col min="8707" max="8707" width="11" style="594" customWidth="1"/>
    <col min="8708" max="8709" width="11.140625" style="594" customWidth="1"/>
    <col min="8710" max="8710" width="10.140625" style="594" customWidth="1"/>
    <col min="8711" max="8711" width="10.42578125" style="594" customWidth="1"/>
    <col min="8712" max="8960" width="9.140625" style="594"/>
    <col min="8961" max="8961" width="4" style="594" customWidth="1"/>
    <col min="8962" max="8962" width="34.85546875" style="594" customWidth="1"/>
    <col min="8963" max="8963" width="11" style="594" customWidth="1"/>
    <col min="8964" max="8965" width="11.140625" style="594" customWidth="1"/>
    <col min="8966" max="8966" width="10.140625" style="594" customWidth="1"/>
    <col min="8967" max="8967" width="10.42578125" style="594" customWidth="1"/>
    <col min="8968" max="9216" width="9.140625" style="594"/>
    <col min="9217" max="9217" width="4" style="594" customWidth="1"/>
    <col min="9218" max="9218" width="34.85546875" style="594" customWidth="1"/>
    <col min="9219" max="9219" width="11" style="594" customWidth="1"/>
    <col min="9220" max="9221" width="11.140625" style="594" customWidth="1"/>
    <col min="9222" max="9222" width="10.140625" style="594" customWidth="1"/>
    <col min="9223" max="9223" width="10.42578125" style="594" customWidth="1"/>
    <col min="9224" max="9472" width="9.140625" style="594"/>
    <col min="9473" max="9473" width="4" style="594" customWidth="1"/>
    <col min="9474" max="9474" width="34.85546875" style="594" customWidth="1"/>
    <col min="9475" max="9475" width="11" style="594" customWidth="1"/>
    <col min="9476" max="9477" width="11.140625" style="594" customWidth="1"/>
    <col min="9478" max="9478" width="10.140625" style="594" customWidth="1"/>
    <col min="9479" max="9479" width="10.42578125" style="594" customWidth="1"/>
    <col min="9480" max="9728" width="9.140625" style="594"/>
    <col min="9729" max="9729" width="4" style="594" customWidth="1"/>
    <col min="9730" max="9730" width="34.85546875" style="594" customWidth="1"/>
    <col min="9731" max="9731" width="11" style="594" customWidth="1"/>
    <col min="9732" max="9733" width="11.140625" style="594" customWidth="1"/>
    <col min="9734" max="9734" width="10.140625" style="594" customWidth="1"/>
    <col min="9735" max="9735" width="10.42578125" style="594" customWidth="1"/>
    <col min="9736" max="9984" width="9.140625" style="594"/>
    <col min="9985" max="9985" width="4" style="594" customWidth="1"/>
    <col min="9986" max="9986" width="34.85546875" style="594" customWidth="1"/>
    <col min="9987" max="9987" width="11" style="594" customWidth="1"/>
    <col min="9988" max="9989" width="11.140625" style="594" customWidth="1"/>
    <col min="9990" max="9990" width="10.140625" style="594" customWidth="1"/>
    <col min="9991" max="9991" width="10.42578125" style="594" customWidth="1"/>
    <col min="9992" max="10240" width="9.140625" style="594"/>
    <col min="10241" max="10241" width="4" style="594" customWidth="1"/>
    <col min="10242" max="10242" width="34.85546875" style="594" customWidth="1"/>
    <col min="10243" max="10243" width="11" style="594" customWidth="1"/>
    <col min="10244" max="10245" width="11.140625" style="594" customWidth="1"/>
    <col min="10246" max="10246" width="10.140625" style="594" customWidth="1"/>
    <col min="10247" max="10247" width="10.42578125" style="594" customWidth="1"/>
    <col min="10248" max="10496" width="9.140625" style="594"/>
    <col min="10497" max="10497" width="4" style="594" customWidth="1"/>
    <col min="10498" max="10498" width="34.85546875" style="594" customWidth="1"/>
    <col min="10499" max="10499" width="11" style="594" customWidth="1"/>
    <col min="10500" max="10501" width="11.140625" style="594" customWidth="1"/>
    <col min="10502" max="10502" width="10.140625" style="594" customWidth="1"/>
    <col min="10503" max="10503" width="10.42578125" style="594" customWidth="1"/>
    <col min="10504" max="10752" width="9.140625" style="594"/>
    <col min="10753" max="10753" width="4" style="594" customWidth="1"/>
    <col min="10754" max="10754" width="34.85546875" style="594" customWidth="1"/>
    <col min="10755" max="10755" width="11" style="594" customWidth="1"/>
    <col min="10756" max="10757" width="11.140625" style="594" customWidth="1"/>
    <col min="10758" max="10758" width="10.140625" style="594" customWidth="1"/>
    <col min="10759" max="10759" width="10.42578125" style="594" customWidth="1"/>
    <col min="10760" max="11008" width="9.140625" style="594"/>
    <col min="11009" max="11009" width="4" style="594" customWidth="1"/>
    <col min="11010" max="11010" width="34.85546875" style="594" customWidth="1"/>
    <col min="11011" max="11011" width="11" style="594" customWidth="1"/>
    <col min="11012" max="11013" width="11.140625" style="594" customWidth="1"/>
    <col min="11014" max="11014" width="10.140625" style="594" customWidth="1"/>
    <col min="11015" max="11015" width="10.42578125" style="594" customWidth="1"/>
    <col min="11016" max="11264" width="9.140625" style="594"/>
    <col min="11265" max="11265" width="4" style="594" customWidth="1"/>
    <col min="11266" max="11266" width="34.85546875" style="594" customWidth="1"/>
    <col min="11267" max="11267" width="11" style="594" customWidth="1"/>
    <col min="11268" max="11269" width="11.140625" style="594" customWidth="1"/>
    <col min="11270" max="11270" width="10.140625" style="594" customWidth="1"/>
    <col min="11271" max="11271" width="10.42578125" style="594" customWidth="1"/>
    <col min="11272" max="11520" width="9.140625" style="594"/>
    <col min="11521" max="11521" width="4" style="594" customWidth="1"/>
    <col min="11522" max="11522" width="34.85546875" style="594" customWidth="1"/>
    <col min="11523" max="11523" width="11" style="594" customWidth="1"/>
    <col min="11524" max="11525" width="11.140625" style="594" customWidth="1"/>
    <col min="11526" max="11526" width="10.140625" style="594" customWidth="1"/>
    <col min="11527" max="11527" width="10.42578125" style="594" customWidth="1"/>
    <col min="11528" max="11776" width="9.140625" style="594"/>
    <col min="11777" max="11777" width="4" style="594" customWidth="1"/>
    <col min="11778" max="11778" width="34.85546875" style="594" customWidth="1"/>
    <col min="11779" max="11779" width="11" style="594" customWidth="1"/>
    <col min="11780" max="11781" width="11.140625" style="594" customWidth="1"/>
    <col min="11782" max="11782" width="10.140625" style="594" customWidth="1"/>
    <col min="11783" max="11783" width="10.42578125" style="594" customWidth="1"/>
    <col min="11784" max="12032" width="9.140625" style="594"/>
    <col min="12033" max="12033" width="4" style="594" customWidth="1"/>
    <col min="12034" max="12034" width="34.85546875" style="594" customWidth="1"/>
    <col min="12035" max="12035" width="11" style="594" customWidth="1"/>
    <col min="12036" max="12037" width="11.140625" style="594" customWidth="1"/>
    <col min="12038" max="12038" width="10.140625" style="594" customWidth="1"/>
    <col min="12039" max="12039" width="10.42578125" style="594" customWidth="1"/>
    <col min="12040" max="12288" width="9.140625" style="594"/>
    <col min="12289" max="12289" width="4" style="594" customWidth="1"/>
    <col min="12290" max="12290" width="34.85546875" style="594" customWidth="1"/>
    <col min="12291" max="12291" width="11" style="594" customWidth="1"/>
    <col min="12292" max="12293" width="11.140625" style="594" customWidth="1"/>
    <col min="12294" max="12294" width="10.140625" style="594" customWidth="1"/>
    <col min="12295" max="12295" width="10.42578125" style="594" customWidth="1"/>
    <col min="12296" max="12544" width="9.140625" style="594"/>
    <col min="12545" max="12545" width="4" style="594" customWidth="1"/>
    <col min="12546" max="12546" width="34.85546875" style="594" customWidth="1"/>
    <col min="12547" max="12547" width="11" style="594" customWidth="1"/>
    <col min="12548" max="12549" width="11.140625" style="594" customWidth="1"/>
    <col min="12550" max="12550" width="10.140625" style="594" customWidth="1"/>
    <col min="12551" max="12551" width="10.42578125" style="594" customWidth="1"/>
    <col min="12552" max="12800" width="9.140625" style="594"/>
    <col min="12801" max="12801" width="4" style="594" customWidth="1"/>
    <col min="12802" max="12802" width="34.85546875" style="594" customWidth="1"/>
    <col min="12803" max="12803" width="11" style="594" customWidth="1"/>
    <col min="12804" max="12805" width="11.140625" style="594" customWidth="1"/>
    <col min="12806" max="12806" width="10.140625" style="594" customWidth="1"/>
    <col min="12807" max="12807" width="10.42578125" style="594" customWidth="1"/>
    <col min="12808" max="13056" width="9.140625" style="594"/>
    <col min="13057" max="13057" width="4" style="594" customWidth="1"/>
    <col min="13058" max="13058" width="34.85546875" style="594" customWidth="1"/>
    <col min="13059" max="13059" width="11" style="594" customWidth="1"/>
    <col min="13060" max="13061" width="11.140625" style="594" customWidth="1"/>
    <col min="13062" max="13062" width="10.140625" style="594" customWidth="1"/>
    <col min="13063" max="13063" width="10.42578125" style="594" customWidth="1"/>
    <col min="13064" max="13312" width="9.140625" style="594"/>
    <col min="13313" max="13313" width="4" style="594" customWidth="1"/>
    <col min="13314" max="13314" width="34.85546875" style="594" customWidth="1"/>
    <col min="13315" max="13315" width="11" style="594" customWidth="1"/>
    <col min="13316" max="13317" width="11.140625" style="594" customWidth="1"/>
    <col min="13318" max="13318" width="10.140625" style="594" customWidth="1"/>
    <col min="13319" max="13319" width="10.42578125" style="594" customWidth="1"/>
    <col min="13320" max="13568" width="9.140625" style="594"/>
    <col min="13569" max="13569" width="4" style="594" customWidth="1"/>
    <col min="13570" max="13570" width="34.85546875" style="594" customWidth="1"/>
    <col min="13571" max="13571" width="11" style="594" customWidth="1"/>
    <col min="13572" max="13573" width="11.140625" style="594" customWidth="1"/>
    <col min="13574" max="13574" width="10.140625" style="594" customWidth="1"/>
    <col min="13575" max="13575" width="10.42578125" style="594" customWidth="1"/>
    <col min="13576" max="13824" width="9.140625" style="594"/>
    <col min="13825" max="13825" width="4" style="594" customWidth="1"/>
    <col min="13826" max="13826" width="34.85546875" style="594" customWidth="1"/>
    <col min="13827" max="13827" width="11" style="594" customWidth="1"/>
    <col min="13828" max="13829" width="11.140625" style="594" customWidth="1"/>
    <col min="13830" max="13830" width="10.140625" style="594" customWidth="1"/>
    <col min="13831" max="13831" width="10.42578125" style="594" customWidth="1"/>
    <col min="13832" max="14080" width="9.140625" style="594"/>
    <col min="14081" max="14081" width="4" style="594" customWidth="1"/>
    <col min="14082" max="14082" width="34.85546875" style="594" customWidth="1"/>
    <col min="14083" max="14083" width="11" style="594" customWidth="1"/>
    <col min="14084" max="14085" width="11.140625" style="594" customWidth="1"/>
    <col min="14086" max="14086" width="10.140625" style="594" customWidth="1"/>
    <col min="14087" max="14087" width="10.42578125" style="594" customWidth="1"/>
    <col min="14088" max="14336" width="9.140625" style="594"/>
    <col min="14337" max="14337" width="4" style="594" customWidth="1"/>
    <col min="14338" max="14338" width="34.85546875" style="594" customWidth="1"/>
    <col min="14339" max="14339" width="11" style="594" customWidth="1"/>
    <col min="14340" max="14341" width="11.140625" style="594" customWidth="1"/>
    <col min="14342" max="14342" width="10.140625" style="594" customWidth="1"/>
    <col min="14343" max="14343" width="10.42578125" style="594" customWidth="1"/>
    <col min="14344" max="14592" width="9.140625" style="594"/>
    <col min="14593" max="14593" width="4" style="594" customWidth="1"/>
    <col min="14594" max="14594" width="34.85546875" style="594" customWidth="1"/>
    <col min="14595" max="14595" width="11" style="594" customWidth="1"/>
    <col min="14596" max="14597" width="11.140625" style="594" customWidth="1"/>
    <col min="14598" max="14598" width="10.140625" style="594" customWidth="1"/>
    <col min="14599" max="14599" width="10.42578125" style="594" customWidth="1"/>
    <col min="14600" max="14848" width="9.140625" style="594"/>
    <col min="14849" max="14849" width="4" style="594" customWidth="1"/>
    <col min="14850" max="14850" width="34.85546875" style="594" customWidth="1"/>
    <col min="14851" max="14851" width="11" style="594" customWidth="1"/>
    <col min="14852" max="14853" width="11.140625" style="594" customWidth="1"/>
    <col min="14854" max="14854" width="10.140625" style="594" customWidth="1"/>
    <col min="14855" max="14855" width="10.42578125" style="594" customWidth="1"/>
    <col min="14856" max="15104" width="9.140625" style="594"/>
    <col min="15105" max="15105" width="4" style="594" customWidth="1"/>
    <col min="15106" max="15106" width="34.85546875" style="594" customWidth="1"/>
    <col min="15107" max="15107" width="11" style="594" customWidth="1"/>
    <col min="15108" max="15109" width="11.140625" style="594" customWidth="1"/>
    <col min="15110" max="15110" width="10.140625" style="594" customWidth="1"/>
    <col min="15111" max="15111" width="10.42578125" style="594" customWidth="1"/>
    <col min="15112" max="15360" width="9.140625" style="594"/>
    <col min="15361" max="15361" width="4" style="594" customWidth="1"/>
    <col min="15362" max="15362" width="34.85546875" style="594" customWidth="1"/>
    <col min="15363" max="15363" width="11" style="594" customWidth="1"/>
    <col min="15364" max="15365" width="11.140625" style="594" customWidth="1"/>
    <col min="15366" max="15366" width="10.140625" style="594" customWidth="1"/>
    <col min="15367" max="15367" width="10.42578125" style="594" customWidth="1"/>
    <col min="15368" max="15616" width="9.140625" style="594"/>
    <col min="15617" max="15617" width="4" style="594" customWidth="1"/>
    <col min="15618" max="15618" width="34.85546875" style="594" customWidth="1"/>
    <col min="15619" max="15619" width="11" style="594" customWidth="1"/>
    <col min="15620" max="15621" width="11.140625" style="594" customWidth="1"/>
    <col min="15622" max="15622" width="10.140625" style="594" customWidth="1"/>
    <col min="15623" max="15623" width="10.42578125" style="594" customWidth="1"/>
    <col min="15624" max="15872" width="9.140625" style="594"/>
    <col min="15873" max="15873" width="4" style="594" customWidth="1"/>
    <col min="15874" max="15874" width="34.85546875" style="594" customWidth="1"/>
    <col min="15875" max="15875" width="11" style="594" customWidth="1"/>
    <col min="15876" max="15877" width="11.140625" style="594" customWidth="1"/>
    <col min="15878" max="15878" width="10.140625" style="594" customWidth="1"/>
    <col min="15879" max="15879" width="10.42578125" style="594" customWidth="1"/>
    <col min="15880" max="16128" width="9.140625" style="594"/>
    <col min="16129" max="16129" width="4" style="594" customWidth="1"/>
    <col min="16130" max="16130" width="34.85546875" style="594" customWidth="1"/>
    <col min="16131" max="16131" width="11" style="594" customWidth="1"/>
    <col min="16132" max="16133" width="11.140625" style="594" customWidth="1"/>
    <col min="16134" max="16134" width="10.140625" style="594" customWidth="1"/>
    <col min="16135" max="16135" width="10.42578125" style="594" customWidth="1"/>
    <col min="16136" max="16384" width="9.140625" style="594"/>
  </cols>
  <sheetData>
    <row r="1" spans="1:7" x14ac:dyDescent="0.2">
      <c r="A1" s="593"/>
      <c r="B1" s="593"/>
      <c r="C1" s="593"/>
      <c r="D1" s="593"/>
      <c r="E1" s="992" t="s">
        <v>54</v>
      </c>
      <c r="F1" s="992"/>
      <c r="G1" s="992"/>
    </row>
    <row r="2" spans="1:7" x14ac:dyDescent="0.2">
      <c r="A2" s="593"/>
      <c r="B2" s="593"/>
      <c r="C2" s="593"/>
      <c r="D2" s="593"/>
      <c r="E2" s="593"/>
      <c r="F2" s="593"/>
      <c r="G2" s="593"/>
    </row>
    <row r="3" spans="1:7" ht="15" x14ac:dyDescent="0.25">
      <c r="A3" s="993" t="s">
        <v>939</v>
      </c>
      <c r="B3" s="993"/>
      <c r="C3" s="993"/>
      <c r="D3" s="993"/>
      <c r="E3" s="993"/>
      <c r="F3" s="993"/>
      <c r="G3" s="993"/>
    </row>
    <row r="4" spans="1:7" x14ac:dyDescent="0.2">
      <c r="A4" s="595"/>
      <c r="B4" s="595"/>
      <c r="C4" s="596"/>
      <c r="D4" s="595"/>
      <c r="E4" s="595"/>
      <c r="F4" s="595"/>
      <c r="G4" s="595"/>
    </row>
    <row r="5" spans="1:7" x14ac:dyDescent="0.2">
      <c r="A5" s="595"/>
      <c r="B5" s="597"/>
      <c r="C5" s="595"/>
      <c r="D5" s="595"/>
      <c r="E5" s="595"/>
      <c r="F5" s="595"/>
      <c r="G5" s="595"/>
    </row>
    <row r="6" spans="1:7" ht="14.25" customHeight="1" thickBot="1" x14ac:dyDescent="0.3">
      <c r="A6" s="595"/>
      <c r="B6" s="597"/>
      <c r="C6" s="595"/>
      <c r="D6" s="595"/>
      <c r="E6" s="597"/>
      <c r="F6" s="595"/>
      <c r="G6" s="598" t="s">
        <v>31</v>
      </c>
    </row>
    <row r="7" spans="1:7" s="602" customFormat="1" x14ac:dyDescent="0.2">
      <c r="A7" s="93"/>
      <c r="B7" s="94"/>
      <c r="C7" s="599" t="s">
        <v>0</v>
      </c>
      <c r="D7" s="599" t="s">
        <v>3</v>
      </c>
      <c r="E7" s="600" t="s">
        <v>940</v>
      </c>
      <c r="F7" s="601" t="s">
        <v>99</v>
      </c>
      <c r="G7" s="600" t="s">
        <v>64</v>
      </c>
    </row>
    <row r="8" spans="1:7" s="602" customFormat="1" x14ac:dyDescent="0.2">
      <c r="A8" s="95"/>
      <c r="B8" s="603"/>
      <c r="C8" s="604" t="s">
        <v>3</v>
      </c>
      <c r="D8" s="604" t="s">
        <v>69</v>
      </c>
      <c r="E8" s="605" t="s">
        <v>941</v>
      </c>
      <c r="F8" s="606" t="s">
        <v>4</v>
      </c>
      <c r="G8" s="605" t="s">
        <v>70</v>
      </c>
    </row>
    <row r="9" spans="1:7" s="602" customFormat="1" ht="13.5" thickBot="1" x14ac:dyDescent="0.25">
      <c r="A9" s="104"/>
      <c r="B9" s="105"/>
      <c r="C9" s="607" t="s">
        <v>942</v>
      </c>
      <c r="D9" s="607" t="s">
        <v>943</v>
      </c>
      <c r="E9" s="608"/>
      <c r="F9" s="609"/>
      <c r="G9" s="608"/>
    </row>
    <row r="10" spans="1:7" s="602" customFormat="1" ht="15.75" thickBot="1" x14ac:dyDescent="0.3">
      <c r="A10" s="610">
        <v>1</v>
      </c>
      <c r="B10" s="611" t="s">
        <v>5</v>
      </c>
      <c r="C10" s="953">
        <f>C12</f>
        <v>27340</v>
      </c>
      <c r="D10" s="953">
        <f t="shared" ref="D10:E10" si="0">D12</f>
        <v>29420</v>
      </c>
      <c r="E10" s="761">
        <f t="shared" si="0"/>
        <v>29722</v>
      </c>
      <c r="F10" s="816">
        <f>(E10/C10)*100</f>
        <v>108.71250914411119</v>
      </c>
      <c r="G10" s="817">
        <f>(E10/D10)*100</f>
        <v>101.02651257647859</v>
      </c>
    </row>
    <row r="11" spans="1:7" s="602" customFormat="1" x14ac:dyDescent="0.2">
      <c r="A11" s="612">
        <v>2</v>
      </c>
      <c r="B11" s="612" t="s">
        <v>6</v>
      </c>
      <c r="C11" s="697"/>
      <c r="D11" s="698"/>
      <c r="E11" s="699"/>
      <c r="F11" s="700"/>
      <c r="G11" s="700"/>
    </row>
    <row r="12" spans="1:7" s="602" customFormat="1" x14ac:dyDescent="0.2">
      <c r="A12" s="613"/>
      <c r="B12" s="612" t="s">
        <v>7</v>
      </c>
      <c r="C12" s="701">
        <f>SUM(C13:C19)</f>
        <v>27340</v>
      </c>
      <c r="D12" s="701">
        <f t="shared" ref="D12:E12" si="1">SUM(D13:D19)</f>
        <v>29420</v>
      </c>
      <c r="E12" s="702">
        <f t="shared" si="1"/>
        <v>29722</v>
      </c>
      <c r="F12" s="703">
        <f t="shared" ref="F12" si="2">(E12/C12)*100</f>
        <v>108.71250914411119</v>
      </c>
      <c r="G12" s="704">
        <f t="shared" ref="G12:G19" si="3">(E12/D12)*100</f>
        <v>101.02651257647859</v>
      </c>
    </row>
    <row r="13" spans="1:7" s="602" customFormat="1" x14ac:dyDescent="0.2">
      <c r="A13" s="614">
        <v>3</v>
      </c>
      <c r="B13" s="614" t="s">
        <v>8</v>
      </c>
      <c r="C13" s="705">
        <v>19400</v>
      </c>
      <c r="D13" s="706">
        <v>20021</v>
      </c>
      <c r="E13" s="707">
        <v>20684</v>
      </c>
      <c r="F13" s="708">
        <f>(E13/C13)*100</f>
        <v>106.61855670103093</v>
      </c>
      <c r="G13" s="709">
        <f t="shared" si="3"/>
        <v>103.311522900954</v>
      </c>
    </row>
    <row r="14" spans="1:7" s="602" customFormat="1" x14ac:dyDescent="0.2">
      <c r="A14" s="614">
        <v>4</v>
      </c>
      <c r="B14" s="614" t="s">
        <v>24</v>
      </c>
      <c r="C14" s="705">
        <v>4400</v>
      </c>
      <c r="D14" s="706">
        <v>4400</v>
      </c>
      <c r="E14" s="705">
        <v>4505</v>
      </c>
      <c r="F14" s="708">
        <f t="shared" ref="F14:F19" si="4">(E14/C14)*100</f>
        <v>102.38636363636364</v>
      </c>
      <c r="G14" s="709">
        <f t="shared" si="3"/>
        <v>102.38636363636364</v>
      </c>
    </row>
    <row r="15" spans="1:7" s="602" customFormat="1" x14ac:dyDescent="0.2">
      <c r="A15" s="614"/>
      <c r="B15" s="614" t="s">
        <v>984</v>
      </c>
      <c r="C15" s="705">
        <v>621</v>
      </c>
      <c r="D15" s="706">
        <v>654</v>
      </c>
      <c r="E15" s="705">
        <v>654</v>
      </c>
      <c r="F15" s="708">
        <f t="shared" si="4"/>
        <v>105.31400966183575</v>
      </c>
      <c r="G15" s="709">
        <f t="shared" si="3"/>
        <v>100</v>
      </c>
    </row>
    <row r="16" spans="1:7" s="602" customFormat="1" x14ac:dyDescent="0.2">
      <c r="A16" s="614"/>
      <c r="B16" s="614" t="s">
        <v>985</v>
      </c>
      <c r="C16" s="705">
        <v>237</v>
      </c>
      <c r="D16" s="706">
        <v>237</v>
      </c>
      <c r="E16" s="705">
        <v>237</v>
      </c>
      <c r="F16" s="708">
        <f t="shared" si="4"/>
        <v>100</v>
      </c>
      <c r="G16" s="709">
        <f t="shared" si="3"/>
        <v>100</v>
      </c>
    </row>
    <row r="17" spans="1:7" s="602" customFormat="1" x14ac:dyDescent="0.2">
      <c r="A17" s="614"/>
      <c r="B17" s="614" t="s">
        <v>944</v>
      </c>
      <c r="C17" s="705">
        <v>0</v>
      </c>
      <c r="D17" s="706">
        <v>0</v>
      </c>
      <c r="E17" s="705">
        <v>8</v>
      </c>
      <c r="F17" s="708">
        <v>0</v>
      </c>
      <c r="G17" s="709">
        <v>0</v>
      </c>
    </row>
    <row r="18" spans="1:7" s="602" customFormat="1" x14ac:dyDescent="0.2">
      <c r="A18" s="615">
        <v>5</v>
      </c>
      <c r="B18" s="615" t="s">
        <v>87</v>
      </c>
      <c r="C18" s="710">
        <v>2432</v>
      </c>
      <c r="D18" s="711">
        <v>3858</v>
      </c>
      <c r="E18" s="710">
        <v>3476</v>
      </c>
      <c r="F18" s="708">
        <f t="shared" si="4"/>
        <v>142.92763157894737</v>
      </c>
      <c r="G18" s="709">
        <f t="shared" si="3"/>
        <v>90.098496630378435</v>
      </c>
    </row>
    <row r="19" spans="1:7" s="602" customFormat="1" ht="13.5" thickBot="1" x14ac:dyDescent="0.25">
      <c r="A19" s="612"/>
      <c r="B19" s="612" t="s">
        <v>132</v>
      </c>
      <c r="C19" s="712">
        <v>250</v>
      </c>
      <c r="D19" s="713">
        <v>250</v>
      </c>
      <c r="E19" s="714">
        <v>158</v>
      </c>
      <c r="F19" s="708">
        <f t="shared" si="4"/>
        <v>63.2</v>
      </c>
      <c r="G19" s="709">
        <f t="shared" si="3"/>
        <v>63.2</v>
      </c>
    </row>
    <row r="20" spans="1:7" s="602" customFormat="1" ht="15.75" thickBot="1" x14ac:dyDescent="0.3">
      <c r="A20" s="611">
        <v>6</v>
      </c>
      <c r="B20" s="611" t="s">
        <v>9</v>
      </c>
      <c r="C20" s="953">
        <f>C22+C29+C41+C51+C52</f>
        <v>44380</v>
      </c>
      <c r="D20" s="954">
        <f>D22+D29+D41+D51+D52</f>
        <v>46460</v>
      </c>
      <c r="E20" s="761">
        <f>E22+E29+E41+E51+E52</f>
        <v>46873</v>
      </c>
      <c r="F20" s="816">
        <f>(E20/C20)*100</f>
        <v>105.61739522307346</v>
      </c>
      <c r="G20" s="817">
        <f>(E20/D20)*100</f>
        <v>100.88893671975893</v>
      </c>
    </row>
    <row r="21" spans="1:7" s="602" customFormat="1" x14ac:dyDescent="0.2">
      <c r="A21" s="612">
        <v>7</v>
      </c>
      <c r="B21" s="612" t="s">
        <v>10</v>
      </c>
      <c r="C21" s="697"/>
      <c r="D21" s="715"/>
      <c r="E21" s="716"/>
      <c r="F21" s="700"/>
      <c r="G21" s="700"/>
    </row>
    <row r="22" spans="1:7" s="602" customFormat="1" x14ac:dyDescent="0.2">
      <c r="A22" s="616"/>
      <c r="B22" s="617" t="s">
        <v>7</v>
      </c>
      <c r="C22" s="717">
        <f>SUM(C23:C27)</f>
        <v>7420</v>
      </c>
      <c r="D22" s="718">
        <f t="shared" ref="D22:E22" si="5">SUM(D23:D27)</f>
        <v>7782</v>
      </c>
      <c r="E22" s="717">
        <f t="shared" si="5"/>
        <v>8164</v>
      </c>
      <c r="F22" s="703">
        <f t="shared" ref="F22" si="6">(E22/C22)*100</f>
        <v>110.02695417789758</v>
      </c>
      <c r="G22" s="704">
        <f t="shared" ref="G22:G27" si="7">(E22/D22)*100</f>
        <v>104.90876381392957</v>
      </c>
    </row>
    <row r="23" spans="1:7" s="602" customFormat="1" x14ac:dyDescent="0.2">
      <c r="A23" s="614">
        <v>8</v>
      </c>
      <c r="B23" s="614" t="s">
        <v>133</v>
      </c>
      <c r="C23" s="710">
        <v>220</v>
      </c>
      <c r="D23" s="711">
        <v>170</v>
      </c>
      <c r="E23" s="705">
        <v>171</v>
      </c>
      <c r="F23" s="708">
        <f>(E23/C23)*100</f>
        <v>77.72727272727272</v>
      </c>
      <c r="G23" s="709">
        <f t="shared" si="7"/>
        <v>100.58823529411765</v>
      </c>
    </row>
    <row r="24" spans="1:7" s="602" customFormat="1" x14ac:dyDescent="0.2">
      <c r="A24" s="614">
        <v>9</v>
      </c>
      <c r="B24" s="614" t="s">
        <v>25</v>
      </c>
      <c r="C24" s="719">
        <v>350</v>
      </c>
      <c r="D24" s="713">
        <v>610</v>
      </c>
      <c r="E24" s="697">
        <v>593</v>
      </c>
      <c r="F24" s="708">
        <f t="shared" ref="F24:F27" si="8">(E24/C24)*100</f>
        <v>169.42857142857144</v>
      </c>
      <c r="G24" s="709">
        <f t="shared" si="7"/>
        <v>97.213114754098356</v>
      </c>
    </row>
    <row r="25" spans="1:7" s="602" customFormat="1" x14ac:dyDescent="0.2">
      <c r="A25" s="614">
        <v>10</v>
      </c>
      <c r="B25" s="614" t="s">
        <v>26</v>
      </c>
      <c r="C25" s="710">
        <v>250</v>
      </c>
      <c r="D25" s="711">
        <v>175</v>
      </c>
      <c r="E25" s="705">
        <v>174</v>
      </c>
      <c r="F25" s="708">
        <f t="shared" si="8"/>
        <v>69.599999999999994</v>
      </c>
      <c r="G25" s="709">
        <f t="shared" si="7"/>
        <v>99.428571428571431</v>
      </c>
    </row>
    <row r="26" spans="1:7" s="602" customFormat="1" x14ac:dyDescent="0.2">
      <c r="A26" s="614">
        <v>11</v>
      </c>
      <c r="B26" s="614" t="s">
        <v>11</v>
      </c>
      <c r="C26" s="710">
        <v>2100</v>
      </c>
      <c r="D26" s="711">
        <v>2327</v>
      </c>
      <c r="E26" s="705">
        <v>2329</v>
      </c>
      <c r="F26" s="708">
        <f t="shared" si="8"/>
        <v>110.90476190476191</v>
      </c>
      <c r="G26" s="709">
        <f t="shared" si="7"/>
        <v>100.08594757198108</v>
      </c>
    </row>
    <row r="27" spans="1:7" s="602" customFormat="1" ht="13.5" thickBot="1" x14ac:dyDescent="0.25">
      <c r="A27" s="618">
        <v>12</v>
      </c>
      <c r="B27" s="618" t="s">
        <v>23</v>
      </c>
      <c r="C27" s="719">
        <v>4500</v>
      </c>
      <c r="D27" s="713">
        <v>4500</v>
      </c>
      <c r="E27" s="697">
        <v>4897</v>
      </c>
      <c r="F27" s="708">
        <f t="shared" si="8"/>
        <v>108.82222222222222</v>
      </c>
      <c r="G27" s="709">
        <f t="shared" si="7"/>
        <v>108.82222222222222</v>
      </c>
    </row>
    <row r="28" spans="1:7" s="602" customFormat="1" x14ac:dyDescent="0.2">
      <c r="A28" s="619">
        <v>13</v>
      </c>
      <c r="B28" s="619" t="s">
        <v>12</v>
      </c>
      <c r="C28" s="720"/>
      <c r="D28" s="721"/>
      <c r="E28" s="699"/>
      <c r="F28" s="699"/>
      <c r="G28" s="722"/>
    </row>
    <row r="29" spans="1:7" s="602" customFormat="1" ht="13.5" thickBot="1" x14ac:dyDescent="0.25">
      <c r="A29" s="620"/>
      <c r="B29" s="621" t="s">
        <v>7</v>
      </c>
      <c r="C29" s="723">
        <f>SUM(C30:C32)</f>
        <v>3595</v>
      </c>
      <c r="D29" s="723">
        <f t="shared" ref="D29:E29" si="9">SUM(D30:D32)</f>
        <v>3810</v>
      </c>
      <c r="E29" s="723">
        <f t="shared" si="9"/>
        <v>3816</v>
      </c>
      <c r="F29" s="724">
        <f t="shared" ref="F29" si="10">(E29/C29)*100</f>
        <v>106.14742698191932</v>
      </c>
      <c r="G29" s="725">
        <f t="shared" ref="G29:G39" si="11">(E29/D29)*100</f>
        <v>100.15748031496064</v>
      </c>
    </row>
    <row r="30" spans="1:7" s="602" customFormat="1" x14ac:dyDescent="0.2">
      <c r="A30" s="616">
        <v>14</v>
      </c>
      <c r="B30" s="616" t="s">
        <v>13</v>
      </c>
      <c r="C30" s="726">
        <v>500</v>
      </c>
      <c r="D30" s="727">
        <v>600</v>
      </c>
      <c r="E30" s="728">
        <v>598</v>
      </c>
      <c r="F30" s="729">
        <f>(E30/C30)*100</f>
        <v>119.6</v>
      </c>
      <c r="G30" s="730">
        <f t="shared" si="11"/>
        <v>99.666666666666671</v>
      </c>
    </row>
    <row r="31" spans="1:7" s="602" customFormat="1" x14ac:dyDescent="0.2">
      <c r="A31" s="614">
        <v>15</v>
      </c>
      <c r="B31" s="614" t="s">
        <v>14</v>
      </c>
      <c r="C31" s="710">
        <v>10</v>
      </c>
      <c r="D31" s="711">
        <v>10</v>
      </c>
      <c r="E31" s="697">
        <v>9</v>
      </c>
      <c r="F31" s="708">
        <f t="shared" ref="F31:F39" si="12">(E31/C31)*100</f>
        <v>90</v>
      </c>
      <c r="G31" s="709">
        <f t="shared" si="11"/>
        <v>90</v>
      </c>
    </row>
    <row r="32" spans="1:7" s="602" customFormat="1" x14ac:dyDescent="0.2">
      <c r="A32" s="614">
        <v>16</v>
      </c>
      <c r="B32" s="614" t="s">
        <v>15</v>
      </c>
      <c r="C32" s="731">
        <f>SUM(C33:C39)</f>
        <v>3085</v>
      </c>
      <c r="D32" s="731">
        <f t="shared" ref="D32:E32" si="13">SUM(D33:D39)</f>
        <v>3200</v>
      </c>
      <c r="E32" s="731">
        <f t="shared" si="13"/>
        <v>3209</v>
      </c>
      <c r="F32" s="708">
        <f t="shared" si="12"/>
        <v>104.0194489465154</v>
      </c>
      <c r="G32" s="709">
        <f t="shared" si="11"/>
        <v>100.28125000000001</v>
      </c>
    </row>
    <row r="33" spans="1:7" s="602" customFormat="1" x14ac:dyDescent="0.2">
      <c r="A33" s="614">
        <v>17</v>
      </c>
      <c r="B33" s="622" t="s">
        <v>986</v>
      </c>
      <c r="C33" s="710">
        <v>10</v>
      </c>
      <c r="D33" s="711">
        <v>10</v>
      </c>
      <c r="E33" s="710">
        <v>12</v>
      </c>
      <c r="F33" s="708">
        <f t="shared" si="12"/>
        <v>120</v>
      </c>
      <c r="G33" s="709">
        <f t="shared" si="11"/>
        <v>120</v>
      </c>
    </row>
    <row r="34" spans="1:7" s="602" customFormat="1" x14ac:dyDescent="0.2">
      <c r="A34" s="614">
        <v>18</v>
      </c>
      <c r="B34" s="622" t="s">
        <v>987</v>
      </c>
      <c r="C34" s="719">
        <v>0</v>
      </c>
      <c r="D34" s="713">
        <v>0</v>
      </c>
      <c r="E34" s="705">
        <v>0</v>
      </c>
      <c r="F34" s="708"/>
      <c r="G34" s="709"/>
    </row>
    <row r="35" spans="1:7" s="602" customFormat="1" x14ac:dyDescent="0.2">
      <c r="A35" s="614">
        <v>19</v>
      </c>
      <c r="B35" s="622" t="s">
        <v>988</v>
      </c>
      <c r="C35" s="710">
        <v>300</v>
      </c>
      <c r="D35" s="711">
        <v>280</v>
      </c>
      <c r="E35" s="697">
        <v>281</v>
      </c>
      <c r="F35" s="708">
        <f t="shared" si="12"/>
        <v>93.666666666666671</v>
      </c>
      <c r="G35" s="709">
        <f t="shared" si="11"/>
        <v>100.35714285714286</v>
      </c>
    </row>
    <row r="36" spans="1:7" s="602" customFormat="1" x14ac:dyDescent="0.2">
      <c r="A36" s="614">
        <v>20</v>
      </c>
      <c r="B36" s="622" t="s">
        <v>989</v>
      </c>
      <c r="C36" s="719">
        <v>200</v>
      </c>
      <c r="D36" s="713">
        <v>175</v>
      </c>
      <c r="E36" s="705">
        <v>175</v>
      </c>
      <c r="F36" s="708">
        <f t="shared" si="12"/>
        <v>87.5</v>
      </c>
      <c r="G36" s="709">
        <f t="shared" si="11"/>
        <v>100</v>
      </c>
    </row>
    <row r="37" spans="1:7" s="602" customFormat="1" x14ac:dyDescent="0.2">
      <c r="A37" s="614">
        <v>21</v>
      </c>
      <c r="B37" s="614" t="s">
        <v>27</v>
      </c>
      <c r="C37" s="710">
        <v>550</v>
      </c>
      <c r="D37" s="711">
        <v>570</v>
      </c>
      <c r="E37" s="697">
        <v>574</v>
      </c>
      <c r="F37" s="708">
        <f t="shared" si="12"/>
        <v>104.36363636363637</v>
      </c>
      <c r="G37" s="709">
        <f t="shared" si="11"/>
        <v>100.70175438596492</v>
      </c>
    </row>
    <row r="38" spans="1:7" s="602" customFormat="1" x14ac:dyDescent="0.2">
      <c r="A38" s="616">
        <v>22</v>
      </c>
      <c r="B38" s="614" t="s">
        <v>65</v>
      </c>
      <c r="C38" s="710">
        <v>25</v>
      </c>
      <c r="D38" s="711">
        <v>15</v>
      </c>
      <c r="E38" s="705">
        <v>15</v>
      </c>
      <c r="F38" s="708">
        <f t="shared" si="12"/>
        <v>60</v>
      </c>
      <c r="G38" s="709">
        <f t="shared" si="11"/>
        <v>100</v>
      </c>
    </row>
    <row r="39" spans="1:7" s="602" customFormat="1" ht="13.5" thickBot="1" x14ac:dyDescent="0.25">
      <c r="A39" s="618">
        <v>23</v>
      </c>
      <c r="B39" s="623" t="s">
        <v>24</v>
      </c>
      <c r="C39" s="697">
        <v>2000</v>
      </c>
      <c r="D39" s="713">
        <v>2150</v>
      </c>
      <c r="E39" s="705">
        <v>2152</v>
      </c>
      <c r="F39" s="708">
        <f t="shared" si="12"/>
        <v>107.60000000000001</v>
      </c>
      <c r="G39" s="709">
        <f t="shared" si="11"/>
        <v>100.09302325581395</v>
      </c>
    </row>
    <row r="40" spans="1:7" s="602" customFormat="1" x14ac:dyDescent="0.2">
      <c r="A40" s="619">
        <v>24</v>
      </c>
      <c r="B40" s="619" t="s">
        <v>16</v>
      </c>
      <c r="C40" s="732"/>
      <c r="D40" s="733"/>
      <c r="E40" s="699"/>
      <c r="F40" s="699"/>
      <c r="G40" s="722"/>
    </row>
    <row r="41" spans="1:7" s="602" customFormat="1" ht="13.5" thickBot="1" x14ac:dyDescent="0.25">
      <c r="A41" s="621"/>
      <c r="B41" s="621" t="s">
        <v>7</v>
      </c>
      <c r="C41" s="723">
        <f>SUM(C42:C50)</f>
        <v>31550</v>
      </c>
      <c r="D41" s="734">
        <f>SUM(D42:D50)</f>
        <v>33198</v>
      </c>
      <c r="E41" s="735">
        <f>E42+E45+E46+E49+E50</f>
        <v>33242</v>
      </c>
      <c r="F41" s="724">
        <f t="shared" ref="F41" si="14">(E41/C41)*100</f>
        <v>105.36291600633913</v>
      </c>
      <c r="G41" s="725">
        <f t="shared" ref="G41:G52" si="15">(E41/D41)*100</f>
        <v>100.13253810470511</v>
      </c>
    </row>
    <row r="42" spans="1:7" s="602" customFormat="1" x14ac:dyDescent="0.2">
      <c r="A42" s="616">
        <v>25</v>
      </c>
      <c r="B42" s="616" t="s">
        <v>945</v>
      </c>
      <c r="C42" s="719">
        <v>21393</v>
      </c>
      <c r="D42" s="713">
        <v>23078</v>
      </c>
      <c r="E42" s="697">
        <v>22978</v>
      </c>
      <c r="F42" s="729">
        <f>(E42/C42)*100</f>
        <v>107.40896554947881</v>
      </c>
      <c r="G42" s="730">
        <f t="shared" si="15"/>
        <v>99.566686887945238</v>
      </c>
    </row>
    <row r="43" spans="1:7" s="602" customFormat="1" x14ac:dyDescent="0.2">
      <c r="A43" s="616"/>
      <c r="B43" s="841" t="s">
        <v>946</v>
      </c>
      <c r="C43" s="842">
        <v>0</v>
      </c>
      <c r="D43" s="843">
        <v>0</v>
      </c>
      <c r="E43" s="844">
        <v>393</v>
      </c>
      <c r="F43" s="845">
        <v>0</v>
      </c>
      <c r="G43" s="846">
        <v>0</v>
      </c>
    </row>
    <row r="44" spans="1:7" s="602" customFormat="1" x14ac:dyDescent="0.2">
      <c r="A44" s="616"/>
      <c r="B44" s="841" t="s">
        <v>947</v>
      </c>
      <c r="C44" s="847">
        <v>0</v>
      </c>
      <c r="D44" s="848">
        <v>0</v>
      </c>
      <c r="E44" s="849">
        <v>163</v>
      </c>
      <c r="F44" s="845">
        <v>0</v>
      </c>
      <c r="G44" s="846">
        <v>0</v>
      </c>
    </row>
    <row r="45" spans="1:7" s="602" customFormat="1" x14ac:dyDescent="0.2">
      <c r="A45" s="614">
        <v>26</v>
      </c>
      <c r="B45" s="614" t="s">
        <v>17</v>
      </c>
      <c r="C45" s="705">
        <v>1900</v>
      </c>
      <c r="D45" s="706">
        <v>1650</v>
      </c>
      <c r="E45" s="736">
        <v>1648</v>
      </c>
      <c r="F45" s="708">
        <f t="shared" ref="F45:F52" si="16">(E45/C45)*100</f>
        <v>86.73684210526315</v>
      </c>
      <c r="G45" s="709">
        <f t="shared" si="15"/>
        <v>99.878787878787875</v>
      </c>
    </row>
    <row r="46" spans="1:7" s="602" customFormat="1" x14ac:dyDescent="0.2">
      <c r="A46" s="614">
        <v>27</v>
      </c>
      <c r="B46" s="614" t="s">
        <v>948</v>
      </c>
      <c r="C46" s="697">
        <v>7857</v>
      </c>
      <c r="D46" s="698">
        <v>8000</v>
      </c>
      <c r="E46" s="697">
        <v>8148</v>
      </c>
      <c r="F46" s="708">
        <f t="shared" si="16"/>
        <v>103.7037037037037</v>
      </c>
      <c r="G46" s="709">
        <f t="shared" si="15"/>
        <v>101.85</v>
      </c>
    </row>
    <row r="47" spans="1:7" s="602" customFormat="1" x14ac:dyDescent="0.2">
      <c r="A47" s="614"/>
      <c r="B47" s="841" t="s">
        <v>949</v>
      </c>
      <c r="C47" s="850">
        <v>0</v>
      </c>
      <c r="D47" s="851">
        <v>0</v>
      </c>
      <c r="E47" s="850">
        <v>134</v>
      </c>
      <c r="F47" s="852">
        <v>0</v>
      </c>
      <c r="G47" s="853">
        <v>0</v>
      </c>
    </row>
    <row r="48" spans="1:7" s="602" customFormat="1" x14ac:dyDescent="0.2">
      <c r="A48" s="614"/>
      <c r="B48" s="841" t="s">
        <v>950</v>
      </c>
      <c r="C48" s="844">
        <v>0</v>
      </c>
      <c r="D48" s="854">
        <v>0</v>
      </c>
      <c r="E48" s="844">
        <v>55</v>
      </c>
      <c r="F48" s="852">
        <v>0</v>
      </c>
      <c r="G48" s="853">
        <v>0</v>
      </c>
    </row>
    <row r="49" spans="1:7" s="602" customFormat="1" x14ac:dyDescent="0.2">
      <c r="A49" s="624" t="s">
        <v>83</v>
      </c>
      <c r="B49" s="614" t="s">
        <v>84</v>
      </c>
      <c r="C49" s="705">
        <v>70</v>
      </c>
      <c r="D49" s="706">
        <v>70</v>
      </c>
      <c r="E49" s="705">
        <v>68</v>
      </c>
      <c r="F49" s="708">
        <f t="shared" si="16"/>
        <v>97.142857142857139</v>
      </c>
      <c r="G49" s="709">
        <f t="shared" si="15"/>
        <v>97.142857142857139</v>
      </c>
    </row>
    <row r="50" spans="1:7" s="602" customFormat="1" ht="13.5" thickBot="1" x14ac:dyDescent="0.25">
      <c r="A50" s="618">
        <v>28</v>
      </c>
      <c r="B50" s="618" t="s">
        <v>18</v>
      </c>
      <c r="C50" s="737">
        <v>330</v>
      </c>
      <c r="D50" s="738">
        <v>400</v>
      </c>
      <c r="E50" s="737">
        <v>400</v>
      </c>
      <c r="F50" s="739">
        <f t="shared" si="16"/>
        <v>121.21212121212122</v>
      </c>
      <c r="G50" s="740">
        <f t="shared" si="15"/>
        <v>100</v>
      </c>
    </row>
    <row r="51" spans="1:7" s="602" customFormat="1" ht="13.5" thickBot="1" x14ac:dyDescent="0.25">
      <c r="A51" s="625">
        <v>29</v>
      </c>
      <c r="B51" s="855" t="s">
        <v>22</v>
      </c>
      <c r="C51" s="741">
        <v>400</v>
      </c>
      <c r="D51" s="742">
        <v>270</v>
      </c>
      <c r="E51" s="741">
        <v>266</v>
      </c>
      <c r="F51" s="743">
        <f t="shared" si="16"/>
        <v>66.5</v>
      </c>
      <c r="G51" s="744">
        <f t="shared" si="15"/>
        <v>98.518518518518519</v>
      </c>
    </row>
    <row r="52" spans="1:7" s="602" customFormat="1" ht="13.5" thickBot="1" x14ac:dyDescent="0.25">
      <c r="A52" s="773">
        <v>30</v>
      </c>
      <c r="B52" s="621" t="s">
        <v>19</v>
      </c>
      <c r="C52" s="719">
        <v>1415</v>
      </c>
      <c r="D52" s="713">
        <v>1400</v>
      </c>
      <c r="E52" s="714">
        <v>1385</v>
      </c>
      <c r="F52" s="729">
        <f t="shared" si="16"/>
        <v>97.879858657243815</v>
      </c>
      <c r="G52" s="730">
        <f t="shared" si="15"/>
        <v>98.928571428571431</v>
      </c>
    </row>
    <row r="53" spans="1:7" s="602" customFormat="1" ht="15.75" thickBot="1" x14ac:dyDescent="0.3">
      <c r="A53" s="611">
        <v>31</v>
      </c>
      <c r="B53" s="611" t="s">
        <v>20</v>
      </c>
      <c r="C53" s="745">
        <f>C10-C20</f>
        <v>-17040</v>
      </c>
      <c r="D53" s="746">
        <f>D10-D20</f>
        <v>-17040</v>
      </c>
      <c r="E53" s="747">
        <f>E10-E20</f>
        <v>-17151</v>
      </c>
      <c r="F53" s="816">
        <f>(E53/C53)*100</f>
        <v>100.65140845070421</v>
      </c>
      <c r="G53" s="817">
        <f>(E53/D53)*100</f>
        <v>100.65140845070421</v>
      </c>
    </row>
    <row r="54" spans="1:7" s="602" customFormat="1" ht="15" x14ac:dyDescent="0.25">
      <c r="A54" s="626">
        <v>32</v>
      </c>
      <c r="B54" s="627" t="s">
        <v>134</v>
      </c>
      <c r="C54" s="748">
        <v>17040</v>
      </c>
      <c r="D54" s="749">
        <v>17232</v>
      </c>
      <c r="E54" s="750">
        <v>17232</v>
      </c>
      <c r="F54" s="708">
        <f>(E54/C54)*100</f>
        <v>101.12676056338029</v>
      </c>
      <c r="G54" s="709">
        <f t="shared" ref="G54:G58" si="17">(E54/D54)*100</f>
        <v>100</v>
      </c>
    </row>
    <row r="55" spans="1:7" s="602" customFormat="1" ht="15" x14ac:dyDescent="0.25">
      <c r="A55" s="626" t="s">
        <v>951</v>
      </c>
      <c r="B55" s="616" t="s">
        <v>952</v>
      </c>
      <c r="C55" s="751">
        <v>17040</v>
      </c>
      <c r="D55" s="752">
        <v>17244</v>
      </c>
      <c r="E55" s="753">
        <v>17244</v>
      </c>
      <c r="F55" s="708">
        <f>(E55/C55)*100</f>
        <v>101.19718309859155</v>
      </c>
      <c r="G55" s="709">
        <f t="shared" si="17"/>
        <v>100</v>
      </c>
    </row>
    <row r="56" spans="1:7" s="602" customFormat="1" ht="15" x14ac:dyDescent="0.25">
      <c r="A56" s="626" t="s">
        <v>953</v>
      </c>
      <c r="B56" s="616" t="s">
        <v>135</v>
      </c>
      <c r="C56" s="754">
        <v>0</v>
      </c>
      <c r="D56" s="701">
        <v>0</v>
      </c>
      <c r="E56" s="755">
        <v>0</v>
      </c>
      <c r="F56" s="729">
        <v>0</v>
      </c>
      <c r="G56" s="709">
        <v>0</v>
      </c>
    </row>
    <row r="57" spans="1:7" s="602" customFormat="1" ht="15" x14ac:dyDescent="0.25">
      <c r="A57" s="626" t="s">
        <v>954</v>
      </c>
      <c r="B57" s="616" t="s">
        <v>307</v>
      </c>
      <c r="C57" s="756">
        <v>237</v>
      </c>
      <c r="D57" s="757">
        <v>237</v>
      </c>
      <c r="E57" s="753">
        <v>237</v>
      </c>
      <c r="F57" s="708">
        <v>0</v>
      </c>
      <c r="G57" s="709">
        <f t="shared" si="17"/>
        <v>100</v>
      </c>
    </row>
    <row r="58" spans="1:7" s="602" customFormat="1" ht="15" x14ac:dyDescent="0.25">
      <c r="A58" s="628" t="s">
        <v>955</v>
      </c>
      <c r="B58" s="614" t="s">
        <v>136</v>
      </c>
      <c r="C58" s="756">
        <v>621</v>
      </c>
      <c r="D58" s="757">
        <v>654</v>
      </c>
      <c r="E58" s="753">
        <v>573</v>
      </c>
      <c r="F58" s="708">
        <v>0</v>
      </c>
      <c r="G58" s="709">
        <f t="shared" si="17"/>
        <v>87.614678899082563</v>
      </c>
    </row>
    <row r="59" spans="1:7" s="602" customFormat="1" ht="15.75" thickBot="1" x14ac:dyDescent="0.3">
      <c r="A59" s="629">
        <v>34</v>
      </c>
      <c r="B59" s="613" t="s">
        <v>308</v>
      </c>
      <c r="C59" s="754">
        <v>0</v>
      </c>
      <c r="D59" s="701">
        <v>0</v>
      </c>
      <c r="E59" s="755">
        <v>0</v>
      </c>
      <c r="F59" s="708">
        <v>0</v>
      </c>
      <c r="G59" s="709">
        <v>0</v>
      </c>
    </row>
    <row r="60" spans="1:7" s="602" customFormat="1" ht="15.75" thickBot="1" x14ac:dyDescent="0.3">
      <c r="A60" s="630">
        <v>35</v>
      </c>
      <c r="B60" s="630" t="s">
        <v>137</v>
      </c>
      <c r="C60" s="758">
        <f>SUM(C55:C59)</f>
        <v>17898</v>
      </c>
      <c r="D60" s="759">
        <f>SUM(D55:D59)</f>
        <v>18135</v>
      </c>
      <c r="E60" s="760">
        <f>SUM(E55:E59)</f>
        <v>18054</v>
      </c>
      <c r="F60" s="959">
        <f>(E60/C60)*100</f>
        <v>100.87160576600738</v>
      </c>
      <c r="G60" s="958">
        <f>(E60/D60)*100</f>
        <v>99.553349875930522</v>
      </c>
    </row>
    <row r="61" spans="1:7" s="602" customFormat="1" ht="16.5" thickBot="1" x14ac:dyDescent="0.3">
      <c r="A61" s="693">
        <v>36</v>
      </c>
      <c r="B61" s="694" t="s">
        <v>21</v>
      </c>
      <c r="C61" s="761">
        <v>0</v>
      </c>
      <c r="D61" s="762">
        <v>0</v>
      </c>
      <c r="E61" s="763">
        <f>E53+E55</f>
        <v>93</v>
      </c>
      <c r="F61" s="695">
        <v>0</v>
      </c>
      <c r="G61" s="695">
        <v>0</v>
      </c>
    </row>
    <row r="62" spans="1:7" s="602" customFormat="1" ht="16.5" thickBot="1" x14ac:dyDescent="0.3">
      <c r="A62" s="631" t="s">
        <v>956</v>
      </c>
      <c r="B62" s="631" t="s">
        <v>957</v>
      </c>
      <c r="C62" s="719">
        <v>0</v>
      </c>
      <c r="D62" s="713">
        <v>0</v>
      </c>
      <c r="E62" s="755">
        <f>E55-E54</f>
        <v>12</v>
      </c>
      <c r="F62" s="764">
        <v>0</v>
      </c>
      <c r="G62" s="765">
        <v>0</v>
      </c>
    </row>
    <row r="63" spans="1:7" s="602" customFormat="1" ht="16.5" thickBot="1" x14ac:dyDescent="0.3">
      <c r="A63" s="611">
        <v>37</v>
      </c>
      <c r="B63" s="625" t="s">
        <v>138</v>
      </c>
      <c r="C63" s="741">
        <v>0</v>
      </c>
      <c r="D63" s="742">
        <v>0</v>
      </c>
      <c r="E63" s="766">
        <v>0</v>
      </c>
      <c r="F63" s="767">
        <v>0</v>
      </c>
      <c r="G63" s="696">
        <v>0</v>
      </c>
    </row>
    <row r="64" spans="1:7" s="602" customFormat="1" ht="14.25" x14ac:dyDescent="0.2">
      <c r="A64" s="632"/>
      <c r="B64" s="633"/>
      <c r="C64" s="697"/>
      <c r="D64" s="698"/>
      <c r="E64" s="768"/>
      <c r="F64" s="722"/>
      <c r="G64" s="722"/>
    </row>
    <row r="65" spans="1:7" s="602" customFormat="1" ht="15.75" thickBot="1" x14ac:dyDescent="0.3">
      <c r="A65" s="634">
        <v>38</v>
      </c>
      <c r="B65" s="634" t="s">
        <v>139</v>
      </c>
      <c r="C65" s="955">
        <f>C60+C63</f>
        <v>17898</v>
      </c>
      <c r="D65" s="956">
        <f>D60+D63</f>
        <v>18135</v>
      </c>
      <c r="E65" s="957">
        <f>E60+E63</f>
        <v>18054</v>
      </c>
      <c r="F65" s="769">
        <f t="shared" ref="F65" si="18">(E65/C65)*100</f>
        <v>100.87160576600738</v>
      </c>
      <c r="G65" s="770">
        <f t="shared" ref="G65" si="19">(E65/D65)*100</f>
        <v>99.553349875930522</v>
      </c>
    </row>
    <row r="66" spans="1:7" x14ac:dyDescent="0.2">
      <c r="A66" s="635"/>
      <c r="B66" s="635"/>
      <c r="C66" s="635"/>
      <c r="D66" s="635"/>
      <c r="E66" s="635"/>
      <c r="F66" s="635"/>
      <c r="G66" s="635"/>
    </row>
    <row r="67" spans="1:7" x14ac:dyDescent="0.2">
      <c r="A67" s="635"/>
      <c r="B67" s="635"/>
      <c r="C67" s="636"/>
      <c r="D67" s="635"/>
      <c r="E67" s="635"/>
      <c r="F67" s="635"/>
      <c r="G67" s="635"/>
    </row>
    <row r="68" spans="1:7" x14ac:dyDescent="0.2">
      <c r="A68" s="635"/>
      <c r="B68" s="635"/>
      <c r="C68" s="635"/>
      <c r="D68" s="635"/>
      <c r="E68" s="635"/>
      <c r="F68" s="635"/>
      <c r="G68" s="635"/>
    </row>
    <row r="69" spans="1:7" x14ac:dyDescent="0.2">
      <c r="B69" s="637"/>
      <c r="C69" s="638"/>
    </row>
  </sheetData>
  <mergeCells count="2">
    <mergeCell ref="E1:G1"/>
    <mergeCell ref="A3:G3"/>
  </mergeCells>
  <pageMargins left="0.78740157480314965" right="0.78740157480314965" top="0.98425196850393704" bottom="0.98425196850393704" header="0.51181102362204722" footer="0.51181102362204722"/>
  <pageSetup paperSize="9"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workbookViewId="0">
      <selection activeCell="I9" sqref="I9"/>
    </sheetView>
  </sheetViews>
  <sheetFormatPr defaultRowHeight="12.75" x14ac:dyDescent="0.2"/>
  <cols>
    <col min="1" max="1" width="3.5703125" style="594" customWidth="1"/>
    <col min="2" max="2" width="40.5703125" style="594" customWidth="1"/>
    <col min="3" max="3" width="12.5703125" style="594" customWidth="1"/>
    <col min="4" max="4" width="15.140625" style="594" customWidth="1"/>
    <col min="5" max="5" width="11" style="594" customWidth="1"/>
    <col min="6" max="6" width="9.85546875" style="594" customWidth="1"/>
    <col min="7" max="7" width="12" style="594" customWidth="1"/>
    <col min="8" max="256" width="9.140625" style="594"/>
    <col min="257" max="257" width="3.5703125" style="594" customWidth="1"/>
    <col min="258" max="258" width="34" style="594" customWidth="1"/>
    <col min="259" max="259" width="12.5703125" style="594" customWidth="1"/>
    <col min="260" max="260" width="12.140625" style="594" customWidth="1"/>
    <col min="261" max="261" width="11" style="594" customWidth="1"/>
    <col min="262" max="262" width="9.85546875" style="594" customWidth="1"/>
    <col min="263" max="263" width="10.85546875" style="594" customWidth="1"/>
    <col min="264" max="512" width="9.140625" style="594"/>
    <col min="513" max="513" width="3.5703125" style="594" customWidth="1"/>
    <col min="514" max="514" width="34" style="594" customWidth="1"/>
    <col min="515" max="515" width="12.5703125" style="594" customWidth="1"/>
    <col min="516" max="516" width="12.140625" style="594" customWidth="1"/>
    <col min="517" max="517" width="11" style="594" customWidth="1"/>
    <col min="518" max="518" width="9.85546875" style="594" customWidth="1"/>
    <col min="519" max="519" width="10.85546875" style="594" customWidth="1"/>
    <col min="520" max="768" width="9.140625" style="594"/>
    <col min="769" max="769" width="3.5703125" style="594" customWidth="1"/>
    <col min="770" max="770" width="34" style="594" customWidth="1"/>
    <col min="771" max="771" width="12.5703125" style="594" customWidth="1"/>
    <col min="772" max="772" width="12.140625" style="594" customWidth="1"/>
    <col min="773" max="773" width="11" style="594" customWidth="1"/>
    <col min="774" max="774" width="9.85546875" style="594" customWidth="1"/>
    <col min="775" max="775" width="10.85546875" style="594" customWidth="1"/>
    <col min="776" max="1024" width="9.140625" style="594"/>
    <col min="1025" max="1025" width="3.5703125" style="594" customWidth="1"/>
    <col min="1026" max="1026" width="34" style="594" customWidth="1"/>
    <col min="1027" max="1027" width="12.5703125" style="594" customWidth="1"/>
    <col min="1028" max="1028" width="12.140625" style="594" customWidth="1"/>
    <col min="1029" max="1029" width="11" style="594" customWidth="1"/>
    <col min="1030" max="1030" width="9.85546875" style="594" customWidth="1"/>
    <col min="1031" max="1031" width="10.85546875" style="594" customWidth="1"/>
    <col min="1032" max="1280" width="9.140625" style="594"/>
    <col min="1281" max="1281" width="3.5703125" style="594" customWidth="1"/>
    <col min="1282" max="1282" width="34" style="594" customWidth="1"/>
    <col min="1283" max="1283" width="12.5703125" style="594" customWidth="1"/>
    <col min="1284" max="1284" width="12.140625" style="594" customWidth="1"/>
    <col min="1285" max="1285" width="11" style="594" customWidth="1"/>
    <col min="1286" max="1286" width="9.85546875" style="594" customWidth="1"/>
    <col min="1287" max="1287" width="10.85546875" style="594" customWidth="1"/>
    <col min="1288" max="1536" width="9.140625" style="594"/>
    <col min="1537" max="1537" width="3.5703125" style="594" customWidth="1"/>
    <col min="1538" max="1538" width="34" style="594" customWidth="1"/>
    <col min="1539" max="1539" width="12.5703125" style="594" customWidth="1"/>
    <col min="1540" max="1540" width="12.140625" style="594" customWidth="1"/>
    <col min="1541" max="1541" width="11" style="594" customWidth="1"/>
    <col min="1542" max="1542" width="9.85546875" style="594" customWidth="1"/>
    <col min="1543" max="1543" width="10.85546875" style="594" customWidth="1"/>
    <col min="1544" max="1792" width="9.140625" style="594"/>
    <col min="1793" max="1793" width="3.5703125" style="594" customWidth="1"/>
    <col min="1794" max="1794" width="34" style="594" customWidth="1"/>
    <col min="1795" max="1795" width="12.5703125" style="594" customWidth="1"/>
    <col min="1796" max="1796" width="12.140625" style="594" customWidth="1"/>
    <col min="1797" max="1797" width="11" style="594" customWidth="1"/>
    <col min="1798" max="1798" width="9.85546875" style="594" customWidth="1"/>
    <col min="1799" max="1799" width="10.85546875" style="594" customWidth="1"/>
    <col min="1800" max="2048" width="9.140625" style="594"/>
    <col min="2049" max="2049" width="3.5703125" style="594" customWidth="1"/>
    <col min="2050" max="2050" width="34" style="594" customWidth="1"/>
    <col min="2051" max="2051" width="12.5703125" style="594" customWidth="1"/>
    <col min="2052" max="2052" width="12.140625" style="594" customWidth="1"/>
    <col min="2053" max="2053" width="11" style="594" customWidth="1"/>
    <col min="2054" max="2054" width="9.85546875" style="594" customWidth="1"/>
    <col min="2055" max="2055" width="10.85546875" style="594" customWidth="1"/>
    <col min="2056" max="2304" width="9.140625" style="594"/>
    <col min="2305" max="2305" width="3.5703125" style="594" customWidth="1"/>
    <col min="2306" max="2306" width="34" style="594" customWidth="1"/>
    <col min="2307" max="2307" width="12.5703125" style="594" customWidth="1"/>
    <col min="2308" max="2308" width="12.140625" style="594" customWidth="1"/>
    <col min="2309" max="2309" width="11" style="594" customWidth="1"/>
    <col min="2310" max="2310" width="9.85546875" style="594" customWidth="1"/>
    <col min="2311" max="2311" width="10.85546875" style="594" customWidth="1"/>
    <col min="2312" max="2560" width="9.140625" style="594"/>
    <col min="2561" max="2561" width="3.5703125" style="594" customWidth="1"/>
    <col min="2562" max="2562" width="34" style="594" customWidth="1"/>
    <col min="2563" max="2563" width="12.5703125" style="594" customWidth="1"/>
    <col min="2564" max="2564" width="12.140625" style="594" customWidth="1"/>
    <col min="2565" max="2565" width="11" style="594" customWidth="1"/>
    <col min="2566" max="2566" width="9.85546875" style="594" customWidth="1"/>
    <col min="2567" max="2567" width="10.85546875" style="594" customWidth="1"/>
    <col min="2568" max="2816" width="9.140625" style="594"/>
    <col min="2817" max="2817" width="3.5703125" style="594" customWidth="1"/>
    <col min="2818" max="2818" width="34" style="594" customWidth="1"/>
    <col min="2819" max="2819" width="12.5703125" style="594" customWidth="1"/>
    <col min="2820" max="2820" width="12.140625" style="594" customWidth="1"/>
    <col min="2821" max="2821" width="11" style="594" customWidth="1"/>
    <col min="2822" max="2822" width="9.85546875" style="594" customWidth="1"/>
    <col min="2823" max="2823" width="10.85546875" style="594" customWidth="1"/>
    <col min="2824" max="3072" width="9.140625" style="594"/>
    <col min="3073" max="3073" width="3.5703125" style="594" customWidth="1"/>
    <col min="3074" max="3074" width="34" style="594" customWidth="1"/>
    <col min="3075" max="3075" width="12.5703125" style="594" customWidth="1"/>
    <col min="3076" max="3076" width="12.140625" style="594" customWidth="1"/>
    <col min="3077" max="3077" width="11" style="594" customWidth="1"/>
    <col min="3078" max="3078" width="9.85546875" style="594" customWidth="1"/>
    <col min="3079" max="3079" width="10.85546875" style="594" customWidth="1"/>
    <col min="3080" max="3328" width="9.140625" style="594"/>
    <col min="3329" max="3329" width="3.5703125" style="594" customWidth="1"/>
    <col min="3330" max="3330" width="34" style="594" customWidth="1"/>
    <col min="3331" max="3331" width="12.5703125" style="594" customWidth="1"/>
    <col min="3332" max="3332" width="12.140625" style="594" customWidth="1"/>
    <col min="3333" max="3333" width="11" style="594" customWidth="1"/>
    <col min="3334" max="3334" width="9.85546875" style="594" customWidth="1"/>
    <col min="3335" max="3335" width="10.85546875" style="594" customWidth="1"/>
    <col min="3336" max="3584" width="9.140625" style="594"/>
    <col min="3585" max="3585" width="3.5703125" style="594" customWidth="1"/>
    <col min="3586" max="3586" width="34" style="594" customWidth="1"/>
    <col min="3587" max="3587" width="12.5703125" style="594" customWidth="1"/>
    <col min="3588" max="3588" width="12.140625" style="594" customWidth="1"/>
    <col min="3589" max="3589" width="11" style="594" customWidth="1"/>
    <col min="3590" max="3590" width="9.85546875" style="594" customWidth="1"/>
    <col min="3591" max="3591" width="10.85546875" style="594" customWidth="1"/>
    <col min="3592" max="3840" width="9.140625" style="594"/>
    <col min="3841" max="3841" width="3.5703125" style="594" customWidth="1"/>
    <col min="3842" max="3842" width="34" style="594" customWidth="1"/>
    <col min="3843" max="3843" width="12.5703125" style="594" customWidth="1"/>
    <col min="3844" max="3844" width="12.140625" style="594" customWidth="1"/>
    <col min="3845" max="3845" width="11" style="594" customWidth="1"/>
    <col min="3846" max="3846" width="9.85546875" style="594" customWidth="1"/>
    <col min="3847" max="3847" width="10.85546875" style="594" customWidth="1"/>
    <col min="3848" max="4096" width="9.140625" style="594"/>
    <col min="4097" max="4097" width="3.5703125" style="594" customWidth="1"/>
    <col min="4098" max="4098" width="34" style="594" customWidth="1"/>
    <col min="4099" max="4099" width="12.5703125" style="594" customWidth="1"/>
    <col min="4100" max="4100" width="12.140625" style="594" customWidth="1"/>
    <col min="4101" max="4101" width="11" style="594" customWidth="1"/>
    <col min="4102" max="4102" width="9.85546875" style="594" customWidth="1"/>
    <col min="4103" max="4103" width="10.85546875" style="594" customWidth="1"/>
    <col min="4104" max="4352" width="9.140625" style="594"/>
    <col min="4353" max="4353" width="3.5703125" style="594" customWidth="1"/>
    <col min="4354" max="4354" width="34" style="594" customWidth="1"/>
    <col min="4355" max="4355" width="12.5703125" style="594" customWidth="1"/>
    <col min="4356" max="4356" width="12.140625" style="594" customWidth="1"/>
    <col min="4357" max="4357" width="11" style="594" customWidth="1"/>
    <col min="4358" max="4358" width="9.85546875" style="594" customWidth="1"/>
    <col min="4359" max="4359" width="10.85546875" style="594" customWidth="1"/>
    <col min="4360" max="4608" width="9.140625" style="594"/>
    <col min="4609" max="4609" width="3.5703125" style="594" customWidth="1"/>
    <col min="4610" max="4610" width="34" style="594" customWidth="1"/>
    <col min="4611" max="4611" width="12.5703125" style="594" customWidth="1"/>
    <col min="4612" max="4612" width="12.140625" style="594" customWidth="1"/>
    <col min="4613" max="4613" width="11" style="594" customWidth="1"/>
    <col min="4614" max="4614" width="9.85546875" style="594" customWidth="1"/>
    <col min="4615" max="4615" width="10.85546875" style="594" customWidth="1"/>
    <col min="4616" max="4864" width="9.140625" style="594"/>
    <col min="4865" max="4865" width="3.5703125" style="594" customWidth="1"/>
    <col min="4866" max="4866" width="34" style="594" customWidth="1"/>
    <col min="4867" max="4867" width="12.5703125" style="594" customWidth="1"/>
    <col min="4868" max="4868" width="12.140625" style="594" customWidth="1"/>
    <col min="4869" max="4869" width="11" style="594" customWidth="1"/>
    <col min="4870" max="4870" width="9.85546875" style="594" customWidth="1"/>
    <col min="4871" max="4871" width="10.85546875" style="594" customWidth="1"/>
    <col min="4872" max="5120" width="9.140625" style="594"/>
    <col min="5121" max="5121" width="3.5703125" style="594" customWidth="1"/>
    <col min="5122" max="5122" width="34" style="594" customWidth="1"/>
    <col min="5123" max="5123" width="12.5703125" style="594" customWidth="1"/>
    <col min="5124" max="5124" width="12.140625" style="594" customWidth="1"/>
    <col min="5125" max="5125" width="11" style="594" customWidth="1"/>
    <col min="5126" max="5126" width="9.85546875" style="594" customWidth="1"/>
    <col min="5127" max="5127" width="10.85546875" style="594" customWidth="1"/>
    <col min="5128" max="5376" width="9.140625" style="594"/>
    <col min="5377" max="5377" width="3.5703125" style="594" customWidth="1"/>
    <col min="5378" max="5378" width="34" style="594" customWidth="1"/>
    <col min="5379" max="5379" width="12.5703125" style="594" customWidth="1"/>
    <col min="5380" max="5380" width="12.140625" style="594" customWidth="1"/>
    <col min="5381" max="5381" width="11" style="594" customWidth="1"/>
    <col min="5382" max="5382" width="9.85546875" style="594" customWidth="1"/>
    <col min="5383" max="5383" width="10.85546875" style="594" customWidth="1"/>
    <col min="5384" max="5632" width="9.140625" style="594"/>
    <col min="5633" max="5633" width="3.5703125" style="594" customWidth="1"/>
    <col min="5634" max="5634" width="34" style="594" customWidth="1"/>
    <col min="5635" max="5635" width="12.5703125" style="594" customWidth="1"/>
    <col min="5636" max="5636" width="12.140625" style="594" customWidth="1"/>
    <col min="5637" max="5637" width="11" style="594" customWidth="1"/>
    <col min="5638" max="5638" width="9.85546875" style="594" customWidth="1"/>
    <col min="5639" max="5639" width="10.85546875" style="594" customWidth="1"/>
    <col min="5640" max="5888" width="9.140625" style="594"/>
    <col min="5889" max="5889" width="3.5703125" style="594" customWidth="1"/>
    <col min="5890" max="5890" width="34" style="594" customWidth="1"/>
    <col min="5891" max="5891" width="12.5703125" style="594" customWidth="1"/>
    <col min="5892" max="5892" width="12.140625" style="594" customWidth="1"/>
    <col min="5893" max="5893" width="11" style="594" customWidth="1"/>
    <col min="5894" max="5894" width="9.85546875" style="594" customWidth="1"/>
    <col min="5895" max="5895" width="10.85546875" style="594" customWidth="1"/>
    <col min="5896" max="6144" width="9.140625" style="594"/>
    <col min="6145" max="6145" width="3.5703125" style="594" customWidth="1"/>
    <col min="6146" max="6146" width="34" style="594" customWidth="1"/>
    <col min="6147" max="6147" width="12.5703125" style="594" customWidth="1"/>
    <col min="6148" max="6148" width="12.140625" style="594" customWidth="1"/>
    <col min="6149" max="6149" width="11" style="594" customWidth="1"/>
    <col min="6150" max="6150" width="9.85546875" style="594" customWidth="1"/>
    <col min="6151" max="6151" width="10.85546875" style="594" customWidth="1"/>
    <col min="6152" max="6400" width="9.140625" style="594"/>
    <col min="6401" max="6401" width="3.5703125" style="594" customWidth="1"/>
    <col min="6402" max="6402" width="34" style="594" customWidth="1"/>
    <col min="6403" max="6403" width="12.5703125" style="594" customWidth="1"/>
    <col min="6404" max="6404" width="12.140625" style="594" customWidth="1"/>
    <col min="6405" max="6405" width="11" style="594" customWidth="1"/>
    <col min="6406" max="6406" width="9.85546875" style="594" customWidth="1"/>
    <col min="6407" max="6407" width="10.85546875" style="594" customWidth="1"/>
    <col min="6408" max="6656" width="9.140625" style="594"/>
    <col min="6657" max="6657" width="3.5703125" style="594" customWidth="1"/>
    <col min="6658" max="6658" width="34" style="594" customWidth="1"/>
    <col min="6659" max="6659" width="12.5703125" style="594" customWidth="1"/>
    <col min="6660" max="6660" width="12.140625" style="594" customWidth="1"/>
    <col min="6661" max="6661" width="11" style="594" customWidth="1"/>
    <col min="6662" max="6662" width="9.85546875" style="594" customWidth="1"/>
    <col min="6663" max="6663" width="10.85546875" style="594" customWidth="1"/>
    <col min="6664" max="6912" width="9.140625" style="594"/>
    <col min="6913" max="6913" width="3.5703125" style="594" customWidth="1"/>
    <col min="6914" max="6914" width="34" style="594" customWidth="1"/>
    <col min="6915" max="6915" width="12.5703125" style="594" customWidth="1"/>
    <col min="6916" max="6916" width="12.140625" style="594" customWidth="1"/>
    <col min="6917" max="6917" width="11" style="594" customWidth="1"/>
    <col min="6918" max="6918" width="9.85546875" style="594" customWidth="1"/>
    <col min="6919" max="6919" width="10.85546875" style="594" customWidth="1"/>
    <col min="6920" max="7168" width="9.140625" style="594"/>
    <col min="7169" max="7169" width="3.5703125" style="594" customWidth="1"/>
    <col min="7170" max="7170" width="34" style="594" customWidth="1"/>
    <col min="7171" max="7171" width="12.5703125" style="594" customWidth="1"/>
    <col min="7172" max="7172" width="12.140625" style="594" customWidth="1"/>
    <col min="7173" max="7173" width="11" style="594" customWidth="1"/>
    <col min="7174" max="7174" width="9.85546875" style="594" customWidth="1"/>
    <col min="7175" max="7175" width="10.85546875" style="594" customWidth="1"/>
    <col min="7176" max="7424" width="9.140625" style="594"/>
    <col min="7425" max="7425" width="3.5703125" style="594" customWidth="1"/>
    <col min="7426" max="7426" width="34" style="594" customWidth="1"/>
    <col min="7427" max="7427" width="12.5703125" style="594" customWidth="1"/>
    <col min="7428" max="7428" width="12.140625" style="594" customWidth="1"/>
    <col min="7429" max="7429" width="11" style="594" customWidth="1"/>
    <col min="7430" max="7430" width="9.85546875" style="594" customWidth="1"/>
    <col min="7431" max="7431" width="10.85546875" style="594" customWidth="1"/>
    <col min="7432" max="7680" width="9.140625" style="594"/>
    <col min="7681" max="7681" width="3.5703125" style="594" customWidth="1"/>
    <col min="7682" max="7682" width="34" style="594" customWidth="1"/>
    <col min="7683" max="7683" width="12.5703125" style="594" customWidth="1"/>
    <col min="7684" max="7684" width="12.140625" style="594" customWidth="1"/>
    <col min="7685" max="7685" width="11" style="594" customWidth="1"/>
    <col min="7686" max="7686" width="9.85546875" style="594" customWidth="1"/>
    <col min="7687" max="7687" width="10.85546875" style="594" customWidth="1"/>
    <col min="7688" max="7936" width="9.140625" style="594"/>
    <col min="7937" max="7937" width="3.5703125" style="594" customWidth="1"/>
    <col min="7938" max="7938" width="34" style="594" customWidth="1"/>
    <col min="7939" max="7939" width="12.5703125" style="594" customWidth="1"/>
    <col min="7940" max="7940" width="12.140625" style="594" customWidth="1"/>
    <col min="7941" max="7941" width="11" style="594" customWidth="1"/>
    <col min="7942" max="7942" width="9.85546875" style="594" customWidth="1"/>
    <col min="7943" max="7943" width="10.85546875" style="594" customWidth="1"/>
    <col min="7944" max="8192" width="9.140625" style="594"/>
    <col min="8193" max="8193" width="3.5703125" style="594" customWidth="1"/>
    <col min="8194" max="8194" width="34" style="594" customWidth="1"/>
    <col min="8195" max="8195" width="12.5703125" style="594" customWidth="1"/>
    <col min="8196" max="8196" width="12.140625" style="594" customWidth="1"/>
    <col min="8197" max="8197" width="11" style="594" customWidth="1"/>
    <col min="8198" max="8198" width="9.85546875" style="594" customWidth="1"/>
    <col min="8199" max="8199" width="10.85546875" style="594" customWidth="1"/>
    <col min="8200" max="8448" width="9.140625" style="594"/>
    <col min="8449" max="8449" width="3.5703125" style="594" customWidth="1"/>
    <col min="8450" max="8450" width="34" style="594" customWidth="1"/>
    <col min="8451" max="8451" width="12.5703125" style="594" customWidth="1"/>
    <col min="8452" max="8452" width="12.140625" style="594" customWidth="1"/>
    <col min="8453" max="8453" width="11" style="594" customWidth="1"/>
    <col min="8454" max="8454" width="9.85546875" style="594" customWidth="1"/>
    <col min="8455" max="8455" width="10.85546875" style="594" customWidth="1"/>
    <col min="8456" max="8704" width="9.140625" style="594"/>
    <col min="8705" max="8705" width="3.5703125" style="594" customWidth="1"/>
    <col min="8706" max="8706" width="34" style="594" customWidth="1"/>
    <col min="8707" max="8707" width="12.5703125" style="594" customWidth="1"/>
    <col min="8708" max="8708" width="12.140625" style="594" customWidth="1"/>
    <col min="8709" max="8709" width="11" style="594" customWidth="1"/>
    <col min="8710" max="8710" width="9.85546875" style="594" customWidth="1"/>
    <col min="8711" max="8711" width="10.85546875" style="594" customWidth="1"/>
    <col min="8712" max="8960" width="9.140625" style="594"/>
    <col min="8961" max="8961" width="3.5703125" style="594" customWidth="1"/>
    <col min="8962" max="8962" width="34" style="594" customWidth="1"/>
    <col min="8963" max="8963" width="12.5703125" style="594" customWidth="1"/>
    <col min="8964" max="8964" width="12.140625" style="594" customWidth="1"/>
    <col min="8965" max="8965" width="11" style="594" customWidth="1"/>
    <col min="8966" max="8966" width="9.85546875" style="594" customWidth="1"/>
    <col min="8967" max="8967" width="10.85546875" style="594" customWidth="1"/>
    <col min="8968" max="9216" width="9.140625" style="594"/>
    <col min="9217" max="9217" width="3.5703125" style="594" customWidth="1"/>
    <col min="9218" max="9218" width="34" style="594" customWidth="1"/>
    <col min="9219" max="9219" width="12.5703125" style="594" customWidth="1"/>
    <col min="9220" max="9220" width="12.140625" style="594" customWidth="1"/>
    <col min="9221" max="9221" width="11" style="594" customWidth="1"/>
    <col min="9222" max="9222" width="9.85546875" style="594" customWidth="1"/>
    <col min="9223" max="9223" width="10.85546875" style="594" customWidth="1"/>
    <col min="9224" max="9472" width="9.140625" style="594"/>
    <col min="9473" max="9473" width="3.5703125" style="594" customWidth="1"/>
    <col min="9474" max="9474" width="34" style="594" customWidth="1"/>
    <col min="9475" max="9475" width="12.5703125" style="594" customWidth="1"/>
    <col min="9476" max="9476" width="12.140625" style="594" customWidth="1"/>
    <col min="9477" max="9477" width="11" style="594" customWidth="1"/>
    <col min="9478" max="9478" width="9.85546875" style="594" customWidth="1"/>
    <col min="9479" max="9479" width="10.85546875" style="594" customWidth="1"/>
    <col min="9480" max="9728" width="9.140625" style="594"/>
    <col min="9729" max="9729" width="3.5703125" style="594" customWidth="1"/>
    <col min="9730" max="9730" width="34" style="594" customWidth="1"/>
    <col min="9731" max="9731" width="12.5703125" style="594" customWidth="1"/>
    <col min="9732" max="9732" width="12.140625" style="594" customWidth="1"/>
    <col min="9733" max="9733" width="11" style="594" customWidth="1"/>
    <col min="9734" max="9734" width="9.85546875" style="594" customWidth="1"/>
    <col min="9735" max="9735" width="10.85546875" style="594" customWidth="1"/>
    <col min="9736" max="9984" width="9.140625" style="594"/>
    <col min="9985" max="9985" width="3.5703125" style="594" customWidth="1"/>
    <col min="9986" max="9986" width="34" style="594" customWidth="1"/>
    <col min="9987" max="9987" width="12.5703125" style="594" customWidth="1"/>
    <col min="9988" max="9988" width="12.140625" style="594" customWidth="1"/>
    <col min="9989" max="9989" width="11" style="594" customWidth="1"/>
    <col min="9990" max="9990" width="9.85546875" style="594" customWidth="1"/>
    <col min="9991" max="9991" width="10.85546875" style="594" customWidth="1"/>
    <col min="9992" max="10240" width="9.140625" style="594"/>
    <col min="10241" max="10241" width="3.5703125" style="594" customWidth="1"/>
    <col min="10242" max="10242" width="34" style="594" customWidth="1"/>
    <col min="10243" max="10243" width="12.5703125" style="594" customWidth="1"/>
    <col min="10244" max="10244" width="12.140625" style="594" customWidth="1"/>
    <col min="10245" max="10245" width="11" style="594" customWidth="1"/>
    <col min="10246" max="10246" width="9.85546875" style="594" customWidth="1"/>
    <col min="10247" max="10247" width="10.85546875" style="594" customWidth="1"/>
    <col min="10248" max="10496" width="9.140625" style="594"/>
    <col min="10497" max="10497" width="3.5703125" style="594" customWidth="1"/>
    <col min="10498" max="10498" width="34" style="594" customWidth="1"/>
    <col min="10499" max="10499" width="12.5703125" style="594" customWidth="1"/>
    <col min="10500" max="10500" width="12.140625" style="594" customWidth="1"/>
    <col min="10501" max="10501" width="11" style="594" customWidth="1"/>
    <col min="10502" max="10502" width="9.85546875" style="594" customWidth="1"/>
    <col min="10503" max="10503" width="10.85546875" style="594" customWidth="1"/>
    <col min="10504" max="10752" width="9.140625" style="594"/>
    <col min="10753" max="10753" width="3.5703125" style="594" customWidth="1"/>
    <col min="10754" max="10754" width="34" style="594" customWidth="1"/>
    <col min="10755" max="10755" width="12.5703125" style="594" customWidth="1"/>
    <col min="10756" max="10756" width="12.140625" style="594" customWidth="1"/>
    <col min="10757" max="10757" width="11" style="594" customWidth="1"/>
    <col min="10758" max="10758" width="9.85546875" style="594" customWidth="1"/>
    <col min="10759" max="10759" width="10.85546875" style="594" customWidth="1"/>
    <col min="10760" max="11008" width="9.140625" style="594"/>
    <col min="11009" max="11009" width="3.5703125" style="594" customWidth="1"/>
    <col min="11010" max="11010" width="34" style="594" customWidth="1"/>
    <col min="11011" max="11011" width="12.5703125" style="594" customWidth="1"/>
    <col min="11012" max="11012" width="12.140625" style="594" customWidth="1"/>
    <col min="11013" max="11013" width="11" style="594" customWidth="1"/>
    <col min="11014" max="11014" width="9.85546875" style="594" customWidth="1"/>
    <col min="11015" max="11015" width="10.85546875" style="594" customWidth="1"/>
    <col min="11016" max="11264" width="9.140625" style="594"/>
    <col min="11265" max="11265" width="3.5703125" style="594" customWidth="1"/>
    <col min="11266" max="11266" width="34" style="594" customWidth="1"/>
    <col min="11267" max="11267" width="12.5703125" style="594" customWidth="1"/>
    <col min="11268" max="11268" width="12.140625" style="594" customWidth="1"/>
    <col min="11269" max="11269" width="11" style="594" customWidth="1"/>
    <col min="11270" max="11270" width="9.85546875" style="594" customWidth="1"/>
    <col min="11271" max="11271" width="10.85546875" style="594" customWidth="1"/>
    <col min="11272" max="11520" width="9.140625" style="594"/>
    <col min="11521" max="11521" width="3.5703125" style="594" customWidth="1"/>
    <col min="11522" max="11522" width="34" style="594" customWidth="1"/>
    <col min="11523" max="11523" width="12.5703125" style="594" customWidth="1"/>
    <col min="11524" max="11524" width="12.140625" style="594" customWidth="1"/>
    <col min="11525" max="11525" width="11" style="594" customWidth="1"/>
    <col min="11526" max="11526" width="9.85546875" style="594" customWidth="1"/>
    <col min="11527" max="11527" width="10.85546875" style="594" customWidth="1"/>
    <col min="11528" max="11776" width="9.140625" style="594"/>
    <col min="11777" max="11777" width="3.5703125" style="594" customWidth="1"/>
    <col min="11778" max="11778" width="34" style="594" customWidth="1"/>
    <col min="11779" max="11779" width="12.5703125" style="594" customWidth="1"/>
    <col min="11780" max="11780" width="12.140625" style="594" customWidth="1"/>
    <col min="11781" max="11781" width="11" style="594" customWidth="1"/>
    <col min="11782" max="11782" width="9.85546875" style="594" customWidth="1"/>
    <col min="11783" max="11783" width="10.85546875" style="594" customWidth="1"/>
    <col min="11784" max="12032" width="9.140625" style="594"/>
    <col min="12033" max="12033" width="3.5703125" style="594" customWidth="1"/>
    <col min="12034" max="12034" width="34" style="594" customWidth="1"/>
    <col min="12035" max="12035" width="12.5703125" style="594" customWidth="1"/>
    <col min="12036" max="12036" width="12.140625" style="594" customWidth="1"/>
    <col min="12037" max="12037" width="11" style="594" customWidth="1"/>
    <col min="12038" max="12038" width="9.85546875" style="594" customWidth="1"/>
    <col min="12039" max="12039" width="10.85546875" style="594" customWidth="1"/>
    <col min="12040" max="12288" width="9.140625" style="594"/>
    <col min="12289" max="12289" width="3.5703125" style="594" customWidth="1"/>
    <col min="12290" max="12290" width="34" style="594" customWidth="1"/>
    <col min="12291" max="12291" width="12.5703125" style="594" customWidth="1"/>
    <col min="12292" max="12292" width="12.140625" style="594" customWidth="1"/>
    <col min="12293" max="12293" width="11" style="594" customWidth="1"/>
    <col min="12294" max="12294" width="9.85546875" style="594" customWidth="1"/>
    <col min="12295" max="12295" width="10.85546875" style="594" customWidth="1"/>
    <col min="12296" max="12544" width="9.140625" style="594"/>
    <col min="12545" max="12545" width="3.5703125" style="594" customWidth="1"/>
    <col min="12546" max="12546" width="34" style="594" customWidth="1"/>
    <col min="12547" max="12547" width="12.5703125" style="594" customWidth="1"/>
    <col min="12548" max="12548" width="12.140625" style="594" customWidth="1"/>
    <col min="12549" max="12549" width="11" style="594" customWidth="1"/>
    <col min="12550" max="12550" width="9.85546875" style="594" customWidth="1"/>
    <col min="12551" max="12551" width="10.85546875" style="594" customWidth="1"/>
    <col min="12552" max="12800" width="9.140625" style="594"/>
    <col min="12801" max="12801" width="3.5703125" style="594" customWidth="1"/>
    <col min="12802" max="12802" width="34" style="594" customWidth="1"/>
    <col min="12803" max="12803" width="12.5703125" style="594" customWidth="1"/>
    <col min="12804" max="12804" width="12.140625" style="594" customWidth="1"/>
    <col min="12805" max="12805" width="11" style="594" customWidth="1"/>
    <col min="12806" max="12806" width="9.85546875" style="594" customWidth="1"/>
    <col min="12807" max="12807" width="10.85546875" style="594" customWidth="1"/>
    <col min="12808" max="13056" width="9.140625" style="594"/>
    <col min="13057" max="13057" width="3.5703125" style="594" customWidth="1"/>
    <col min="13058" max="13058" width="34" style="594" customWidth="1"/>
    <col min="13059" max="13059" width="12.5703125" style="594" customWidth="1"/>
    <col min="13060" max="13060" width="12.140625" style="594" customWidth="1"/>
    <col min="13061" max="13061" width="11" style="594" customWidth="1"/>
    <col min="13062" max="13062" width="9.85546875" style="594" customWidth="1"/>
    <col min="13063" max="13063" width="10.85546875" style="594" customWidth="1"/>
    <col min="13064" max="13312" width="9.140625" style="594"/>
    <col min="13313" max="13313" width="3.5703125" style="594" customWidth="1"/>
    <col min="13314" max="13314" width="34" style="594" customWidth="1"/>
    <col min="13315" max="13315" width="12.5703125" style="594" customWidth="1"/>
    <col min="13316" max="13316" width="12.140625" style="594" customWidth="1"/>
    <col min="13317" max="13317" width="11" style="594" customWidth="1"/>
    <col min="13318" max="13318" width="9.85546875" style="594" customWidth="1"/>
    <col min="13319" max="13319" width="10.85546875" style="594" customWidth="1"/>
    <col min="13320" max="13568" width="9.140625" style="594"/>
    <col min="13569" max="13569" width="3.5703125" style="594" customWidth="1"/>
    <col min="13570" max="13570" width="34" style="594" customWidth="1"/>
    <col min="13571" max="13571" width="12.5703125" style="594" customWidth="1"/>
    <col min="13572" max="13572" width="12.140625" style="594" customWidth="1"/>
    <col min="13573" max="13573" width="11" style="594" customWidth="1"/>
    <col min="13574" max="13574" width="9.85546875" style="594" customWidth="1"/>
    <col min="13575" max="13575" width="10.85546875" style="594" customWidth="1"/>
    <col min="13576" max="13824" width="9.140625" style="594"/>
    <col min="13825" max="13825" width="3.5703125" style="594" customWidth="1"/>
    <col min="13826" max="13826" width="34" style="594" customWidth="1"/>
    <col min="13827" max="13827" width="12.5703125" style="594" customWidth="1"/>
    <col min="13828" max="13828" width="12.140625" style="594" customWidth="1"/>
    <col min="13829" max="13829" width="11" style="594" customWidth="1"/>
    <col min="13830" max="13830" width="9.85546875" style="594" customWidth="1"/>
    <col min="13831" max="13831" width="10.85546875" style="594" customWidth="1"/>
    <col min="13832" max="14080" width="9.140625" style="594"/>
    <col min="14081" max="14081" width="3.5703125" style="594" customWidth="1"/>
    <col min="14082" max="14082" width="34" style="594" customWidth="1"/>
    <col min="14083" max="14083" width="12.5703125" style="594" customWidth="1"/>
    <col min="14084" max="14084" width="12.140625" style="594" customWidth="1"/>
    <col min="14085" max="14085" width="11" style="594" customWidth="1"/>
    <col min="14086" max="14086" width="9.85546875" style="594" customWidth="1"/>
    <col min="14087" max="14087" width="10.85546875" style="594" customWidth="1"/>
    <col min="14088" max="14336" width="9.140625" style="594"/>
    <col min="14337" max="14337" width="3.5703125" style="594" customWidth="1"/>
    <col min="14338" max="14338" width="34" style="594" customWidth="1"/>
    <col min="14339" max="14339" width="12.5703125" style="594" customWidth="1"/>
    <col min="14340" max="14340" width="12.140625" style="594" customWidth="1"/>
    <col min="14341" max="14341" width="11" style="594" customWidth="1"/>
    <col min="14342" max="14342" width="9.85546875" style="594" customWidth="1"/>
    <col min="14343" max="14343" width="10.85546875" style="594" customWidth="1"/>
    <col min="14344" max="14592" width="9.140625" style="594"/>
    <col min="14593" max="14593" width="3.5703125" style="594" customWidth="1"/>
    <col min="14594" max="14594" width="34" style="594" customWidth="1"/>
    <col min="14595" max="14595" width="12.5703125" style="594" customWidth="1"/>
    <col min="14596" max="14596" width="12.140625" style="594" customWidth="1"/>
    <col min="14597" max="14597" width="11" style="594" customWidth="1"/>
    <col min="14598" max="14598" width="9.85546875" style="594" customWidth="1"/>
    <col min="14599" max="14599" width="10.85546875" style="594" customWidth="1"/>
    <col min="14600" max="14848" width="9.140625" style="594"/>
    <col min="14849" max="14849" width="3.5703125" style="594" customWidth="1"/>
    <col min="14850" max="14850" width="34" style="594" customWidth="1"/>
    <col min="14851" max="14851" width="12.5703125" style="594" customWidth="1"/>
    <col min="14852" max="14852" width="12.140625" style="594" customWidth="1"/>
    <col min="14853" max="14853" width="11" style="594" customWidth="1"/>
    <col min="14854" max="14854" width="9.85546875" style="594" customWidth="1"/>
    <col min="14855" max="14855" width="10.85546875" style="594" customWidth="1"/>
    <col min="14856" max="15104" width="9.140625" style="594"/>
    <col min="15105" max="15105" width="3.5703125" style="594" customWidth="1"/>
    <col min="15106" max="15106" width="34" style="594" customWidth="1"/>
    <col min="15107" max="15107" width="12.5703125" style="594" customWidth="1"/>
    <col min="15108" max="15108" width="12.140625" style="594" customWidth="1"/>
    <col min="15109" max="15109" width="11" style="594" customWidth="1"/>
    <col min="15110" max="15110" width="9.85546875" style="594" customWidth="1"/>
    <col min="15111" max="15111" width="10.85546875" style="594" customWidth="1"/>
    <col min="15112" max="15360" width="9.140625" style="594"/>
    <col min="15361" max="15361" width="3.5703125" style="594" customWidth="1"/>
    <col min="15362" max="15362" width="34" style="594" customWidth="1"/>
    <col min="15363" max="15363" width="12.5703125" style="594" customWidth="1"/>
    <col min="15364" max="15364" width="12.140625" style="594" customWidth="1"/>
    <col min="15365" max="15365" width="11" style="594" customWidth="1"/>
    <col min="15366" max="15366" width="9.85546875" style="594" customWidth="1"/>
    <col min="15367" max="15367" width="10.85546875" style="594" customWidth="1"/>
    <col min="15368" max="15616" width="9.140625" style="594"/>
    <col min="15617" max="15617" width="3.5703125" style="594" customWidth="1"/>
    <col min="15618" max="15618" width="34" style="594" customWidth="1"/>
    <col min="15619" max="15619" width="12.5703125" style="594" customWidth="1"/>
    <col min="15620" max="15620" width="12.140625" style="594" customWidth="1"/>
    <col min="15621" max="15621" width="11" style="594" customWidth="1"/>
    <col min="15622" max="15622" width="9.85546875" style="594" customWidth="1"/>
    <col min="15623" max="15623" width="10.85546875" style="594" customWidth="1"/>
    <col min="15624" max="15872" width="9.140625" style="594"/>
    <col min="15873" max="15873" width="3.5703125" style="594" customWidth="1"/>
    <col min="15874" max="15874" width="34" style="594" customWidth="1"/>
    <col min="15875" max="15875" width="12.5703125" style="594" customWidth="1"/>
    <col min="15876" max="15876" width="12.140625" style="594" customWidth="1"/>
    <col min="15877" max="15877" width="11" style="594" customWidth="1"/>
    <col min="15878" max="15878" width="9.85546875" style="594" customWidth="1"/>
    <col min="15879" max="15879" width="10.85546875" style="594" customWidth="1"/>
    <col min="15880" max="16128" width="9.140625" style="594"/>
    <col min="16129" max="16129" width="3.5703125" style="594" customWidth="1"/>
    <col min="16130" max="16130" width="34" style="594" customWidth="1"/>
    <col min="16131" max="16131" width="12.5703125" style="594" customWidth="1"/>
    <col min="16132" max="16132" width="12.140625" style="594" customWidth="1"/>
    <col min="16133" max="16133" width="11" style="594" customWidth="1"/>
    <col min="16134" max="16134" width="9.85546875" style="594" customWidth="1"/>
    <col min="16135" max="16135" width="10.85546875" style="594" customWidth="1"/>
    <col min="16136" max="16384" width="9.140625" style="594"/>
  </cols>
  <sheetData>
    <row r="1" spans="1:7" x14ac:dyDescent="0.2">
      <c r="B1" s="593"/>
      <c r="C1" s="593"/>
      <c r="D1" s="593"/>
      <c r="E1" s="992" t="s">
        <v>98</v>
      </c>
      <c r="F1" s="992"/>
      <c r="G1" s="992"/>
    </row>
    <row r="2" spans="1:7" x14ac:dyDescent="0.2">
      <c r="B2" s="593"/>
      <c r="C2" s="593"/>
      <c r="D2" s="593"/>
      <c r="E2" s="593"/>
      <c r="F2" s="593"/>
      <c r="G2" s="593"/>
    </row>
    <row r="3" spans="1:7" ht="15" x14ac:dyDescent="0.25">
      <c r="A3" s="639"/>
      <c r="B3" s="994" t="s">
        <v>958</v>
      </c>
      <c r="C3" s="995"/>
      <c r="D3" s="995"/>
      <c r="E3" s="995"/>
      <c r="F3" s="995"/>
      <c r="G3" s="995"/>
    </row>
    <row r="4" spans="1:7" ht="15.75" thickBot="1" x14ac:dyDescent="0.3">
      <c r="A4" s="640"/>
      <c r="B4" s="641"/>
      <c r="C4" s="642"/>
      <c r="D4" s="640"/>
      <c r="E4" s="640"/>
      <c r="F4" s="640"/>
      <c r="G4" s="643" t="s">
        <v>959</v>
      </c>
    </row>
    <row r="5" spans="1:7" ht="15" x14ac:dyDescent="0.25">
      <c r="A5" s="644"/>
      <c r="B5" s="645"/>
      <c r="C5" s="859" t="s">
        <v>0</v>
      </c>
      <c r="D5" s="646" t="s">
        <v>3</v>
      </c>
      <c r="E5" s="646" t="s">
        <v>960</v>
      </c>
      <c r="F5" s="646" t="s">
        <v>64</v>
      </c>
      <c r="G5" s="646" t="s">
        <v>64</v>
      </c>
    </row>
    <row r="6" spans="1:7" ht="15" x14ac:dyDescent="0.25">
      <c r="A6" s="647"/>
      <c r="B6" s="648"/>
      <c r="C6" s="860" t="s">
        <v>3</v>
      </c>
      <c r="D6" s="649" t="s">
        <v>69</v>
      </c>
      <c r="E6" s="649" t="s">
        <v>941</v>
      </c>
      <c r="F6" s="649" t="s">
        <v>4</v>
      </c>
      <c r="G6" s="649" t="s">
        <v>70</v>
      </c>
    </row>
    <row r="7" spans="1:7" ht="15.75" thickBot="1" x14ac:dyDescent="0.3">
      <c r="A7" s="650"/>
      <c r="B7" s="651"/>
      <c r="C7" s="861" t="s">
        <v>942</v>
      </c>
      <c r="D7" s="652" t="s">
        <v>943</v>
      </c>
      <c r="E7" s="652"/>
      <c r="F7" s="652"/>
      <c r="G7" s="652"/>
    </row>
    <row r="8" spans="1:7" ht="15.75" thickBot="1" x14ac:dyDescent="0.3">
      <c r="A8" s="653">
        <v>1</v>
      </c>
      <c r="B8" s="654" t="s">
        <v>5</v>
      </c>
      <c r="C8" s="806">
        <f>C10+C21+C22+C23</f>
        <v>28482</v>
      </c>
      <c r="D8" s="960">
        <v>21751</v>
      </c>
      <c r="E8" s="806">
        <v>20904</v>
      </c>
      <c r="F8" s="816">
        <f>(E8/C8)*100</f>
        <v>73.393722350958498</v>
      </c>
      <c r="G8" s="817">
        <f>(E8/D8)*100</f>
        <v>96.105926164314283</v>
      </c>
    </row>
    <row r="9" spans="1:7" ht="14.25" x14ac:dyDescent="0.2">
      <c r="A9" s="655">
        <v>2</v>
      </c>
      <c r="B9" s="656" t="s">
        <v>6</v>
      </c>
      <c r="C9" s="774"/>
      <c r="D9" s="775"/>
      <c r="E9" s="776"/>
      <c r="F9" s="777"/>
      <c r="G9" s="778"/>
    </row>
    <row r="10" spans="1:7" x14ac:dyDescent="0.2">
      <c r="A10" s="657"/>
      <c r="B10" s="658" t="s">
        <v>7</v>
      </c>
      <c r="C10" s="779">
        <f>C11+C12+C13+C16+C17+C20</f>
        <v>26757</v>
      </c>
      <c r="D10" s="820">
        <v>20522</v>
      </c>
      <c r="E10" s="779">
        <v>20742</v>
      </c>
      <c r="F10" s="703">
        <f t="shared" ref="F10:F23" si="0">(E10/C10)*100</f>
        <v>77.519901334230283</v>
      </c>
      <c r="G10" s="704">
        <f t="shared" ref="G10:G22" si="1">(E10/D10)*100</f>
        <v>101.07202027092876</v>
      </c>
    </row>
    <row r="11" spans="1:7" x14ac:dyDescent="0.2">
      <c r="A11" s="659">
        <v>3</v>
      </c>
      <c r="B11" s="660" t="s">
        <v>315</v>
      </c>
      <c r="C11" s="780">
        <v>3150</v>
      </c>
      <c r="D11" s="821">
        <v>4045</v>
      </c>
      <c r="E11" s="780">
        <v>4219</v>
      </c>
      <c r="F11" s="708">
        <f t="shared" si="0"/>
        <v>133.93650793650792</v>
      </c>
      <c r="G11" s="709">
        <f t="shared" si="1"/>
        <v>104.30160692212608</v>
      </c>
    </row>
    <row r="12" spans="1:7" x14ac:dyDescent="0.2">
      <c r="A12" s="659">
        <v>4</v>
      </c>
      <c r="B12" s="660" t="s">
        <v>316</v>
      </c>
      <c r="C12" s="780">
        <v>2996</v>
      </c>
      <c r="D12" s="821">
        <v>2926</v>
      </c>
      <c r="E12" s="780">
        <v>2933</v>
      </c>
      <c r="F12" s="708">
        <f t="shared" si="0"/>
        <v>97.89719626168224</v>
      </c>
      <c r="G12" s="709">
        <f t="shared" si="1"/>
        <v>100.23923444976077</v>
      </c>
    </row>
    <row r="13" spans="1:7" x14ac:dyDescent="0.2">
      <c r="A13" s="659">
        <v>5</v>
      </c>
      <c r="B13" s="660" t="s">
        <v>317</v>
      </c>
      <c r="C13" s="780">
        <v>9960</v>
      </c>
      <c r="D13" s="821">
        <v>9950</v>
      </c>
      <c r="E13" s="780">
        <v>9951</v>
      </c>
      <c r="F13" s="708">
        <f t="shared" si="0"/>
        <v>99.909638554216869</v>
      </c>
      <c r="G13" s="709">
        <f t="shared" si="1"/>
        <v>100.01005025125629</v>
      </c>
    </row>
    <row r="14" spans="1:7" x14ac:dyDescent="0.2">
      <c r="A14" s="659"/>
      <c r="B14" s="660" t="s">
        <v>72</v>
      </c>
      <c r="C14" s="780">
        <v>4565</v>
      </c>
      <c r="D14" s="821">
        <v>4555</v>
      </c>
      <c r="E14" s="780">
        <v>4559</v>
      </c>
      <c r="F14" s="708">
        <f t="shared" si="0"/>
        <v>99.86856516976998</v>
      </c>
      <c r="G14" s="709">
        <f t="shared" si="1"/>
        <v>100.08781558726673</v>
      </c>
    </row>
    <row r="15" spans="1:7" x14ac:dyDescent="0.2">
      <c r="A15" s="659"/>
      <c r="B15" s="660" t="s">
        <v>961</v>
      </c>
      <c r="C15" s="780">
        <v>5395</v>
      </c>
      <c r="D15" s="821">
        <v>5395</v>
      </c>
      <c r="E15" s="780">
        <v>5392</v>
      </c>
      <c r="F15" s="708">
        <f t="shared" si="0"/>
        <v>99.944392956441149</v>
      </c>
      <c r="G15" s="709">
        <f t="shared" si="1"/>
        <v>99.944392956441149</v>
      </c>
    </row>
    <row r="16" spans="1:7" x14ac:dyDescent="0.2">
      <c r="A16" s="659">
        <v>6</v>
      </c>
      <c r="B16" s="660" t="s">
        <v>318</v>
      </c>
      <c r="C16" s="781">
        <v>444</v>
      </c>
      <c r="D16" s="821">
        <v>350</v>
      </c>
      <c r="E16" s="780">
        <v>361</v>
      </c>
      <c r="F16" s="708">
        <f t="shared" si="0"/>
        <v>81.306306306306311</v>
      </c>
      <c r="G16" s="709">
        <f t="shared" si="1"/>
        <v>103.14285714285714</v>
      </c>
    </row>
    <row r="17" spans="1:7" x14ac:dyDescent="0.2">
      <c r="A17" s="659">
        <v>7</v>
      </c>
      <c r="B17" s="660" t="s">
        <v>319</v>
      </c>
      <c r="C17" s="780">
        <v>9656</v>
      </c>
      <c r="D17" s="821">
        <v>2800</v>
      </c>
      <c r="E17" s="780">
        <v>2819</v>
      </c>
      <c r="F17" s="708">
        <f t="shared" si="0"/>
        <v>29.194283347141674</v>
      </c>
      <c r="G17" s="709">
        <f t="shared" si="1"/>
        <v>100.67857142857144</v>
      </c>
    </row>
    <row r="18" spans="1:7" x14ac:dyDescent="0.2">
      <c r="A18" s="659"/>
      <c r="B18" s="660" t="s">
        <v>100</v>
      </c>
      <c r="C18" s="780">
        <v>9446</v>
      </c>
      <c r="D18" s="821">
        <v>2590</v>
      </c>
      <c r="E18" s="780">
        <v>2505</v>
      </c>
      <c r="F18" s="708">
        <f t="shared" si="0"/>
        <v>26.519161549862375</v>
      </c>
      <c r="G18" s="709">
        <f t="shared" si="1"/>
        <v>96.718146718146713</v>
      </c>
    </row>
    <row r="19" spans="1:7" x14ac:dyDescent="0.2">
      <c r="A19" s="659"/>
      <c r="B19" s="660" t="s">
        <v>962</v>
      </c>
      <c r="C19" s="780">
        <v>210</v>
      </c>
      <c r="D19" s="821">
        <v>210</v>
      </c>
      <c r="E19" s="780">
        <v>314</v>
      </c>
      <c r="F19" s="708">
        <f t="shared" si="0"/>
        <v>149.52380952380952</v>
      </c>
      <c r="G19" s="709">
        <f t="shared" si="1"/>
        <v>149.52380952380952</v>
      </c>
    </row>
    <row r="20" spans="1:7" x14ac:dyDescent="0.2">
      <c r="A20" s="659">
        <v>8</v>
      </c>
      <c r="B20" s="660" t="s">
        <v>320</v>
      </c>
      <c r="C20" s="781">
        <v>551</v>
      </c>
      <c r="D20" s="821">
        <v>451</v>
      </c>
      <c r="E20" s="780">
        <v>459</v>
      </c>
      <c r="F20" s="708">
        <f t="shared" si="0"/>
        <v>83.303085299455532</v>
      </c>
      <c r="G20" s="709">
        <f t="shared" si="1"/>
        <v>101.77383592017739</v>
      </c>
    </row>
    <row r="21" spans="1:7" x14ac:dyDescent="0.2">
      <c r="A21" s="661">
        <v>9</v>
      </c>
      <c r="B21" s="660" t="s">
        <v>963</v>
      </c>
      <c r="C21" s="780">
        <v>150</v>
      </c>
      <c r="D21" s="821">
        <v>150</v>
      </c>
      <c r="E21" s="780">
        <v>80</v>
      </c>
      <c r="F21" s="708">
        <f t="shared" si="0"/>
        <v>53.333333333333336</v>
      </c>
      <c r="G21" s="709">
        <f t="shared" si="1"/>
        <v>53.333333333333336</v>
      </c>
    </row>
    <row r="22" spans="1:7" x14ac:dyDescent="0.2">
      <c r="A22" s="662" t="s">
        <v>964</v>
      </c>
      <c r="B22" s="663" t="s">
        <v>979</v>
      </c>
      <c r="C22" s="782">
        <v>1079</v>
      </c>
      <c r="D22" s="822">
        <v>1079</v>
      </c>
      <c r="E22" s="782">
        <v>82</v>
      </c>
      <c r="F22" s="708">
        <f t="shared" si="0"/>
        <v>7.5996292863762749</v>
      </c>
      <c r="G22" s="709">
        <f t="shared" si="1"/>
        <v>7.5996292863762749</v>
      </c>
    </row>
    <row r="23" spans="1:7" ht="13.5" thickBot="1" x14ac:dyDescent="0.25">
      <c r="A23" s="662" t="s">
        <v>965</v>
      </c>
      <c r="B23" s="663" t="s">
        <v>980</v>
      </c>
      <c r="C23" s="782">
        <v>496</v>
      </c>
      <c r="D23" s="822">
        <v>0</v>
      </c>
      <c r="E23" s="782">
        <v>0</v>
      </c>
      <c r="F23" s="708">
        <f t="shared" si="0"/>
        <v>0</v>
      </c>
      <c r="G23" s="709">
        <v>0</v>
      </c>
    </row>
    <row r="24" spans="1:7" ht="15.75" thickBot="1" x14ac:dyDescent="0.3">
      <c r="A24" s="653">
        <v>11</v>
      </c>
      <c r="B24" s="654" t="s">
        <v>9</v>
      </c>
      <c r="C24" s="806">
        <f>C26+C30+C37+C47+C49+C53</f>
        <v>84187</v>
      </c>
      <c r="D24" s="834">
        <v>77681</v>
      </c>
      <c r="E24" s="806">
        <v>72932</v>
      </c>
      <c r="F24" s="816">
        <f>(E24/C24)*100</f>
        <v>86.630952522360943</v>
      </c>
      <c r="G24" s="817">
        <f>(E24/D24)*100</f>
        <v>93.886535961174545</v>
      </c>
    </row>
    <row r="25" spans="1:7" ht="15" x14ac:dyDescent="0.25">
      <c r="A25" s="664">
        <v>12</v>
      </c>
      <c r="B25" s="665" t="s">
        <v>10</v>
      </c>
      <c r="C25" s="783"/>
      <c r="D25" s="823"/>
      <c r="E25" s="785"/>
      <c r="F25" s="786"/>
      <c r="G25" s="787"/>
    </row>
    <row r="26" spans="1:7" ht="15.75" thickBot="1" x14ac:dyDescent="0.3">
      <c r="A26" s="651"/>
      <c r="B26" s="665" t="s">
        <v>7</v>
      </c>
      <c r="C26" s="961">
        <f>C27+C28</f>
        <v>16904</v>
      </c>
      <c r="D26" s="962">
        <v>9878</v>
      </c>
      <c r="E26" s="961">
        <v>6908</v>
      </c>
      <c r="F26" s="724">
        <f>(E26/C26)*100</f>
        <v>40.866067203028869</v>
      </c>
      <c r="G26" s="725">
        <f>(E26/D26)*100</f>
        <v>69.933184855233861</v>
      </c>
    </row>
    <row r="27" spans="1:7" ht="15" x14ac:dyDescent="0.25">
      <c r="A27" s="666">
        <v>13</v>
      </c>
      <c r="B27" s="667" t="s">
        <v>966</v>
      </c>
      <c r="C27" s="788">
        <v>13740</v>
      </c>
      <c r="D27" s="824">
        <v>7164</v>
      </c>
      <c r="E27" s="789">
        <v>4521</v>
      </c>
      <c r="F27" s="729">
        <f>(E27/C27)*100</f>
        <v>32.903930131004365</v>
      </c>
      <c r="G27" s="730">
        <f>(E27/D27)*100</f>
        <v>63.107202680066997</v>
      </c>
    </row>
    <row r="28" spans="1:7" ht="15.75" thickBot="1" x14ac:dyDescent="0.3">
      <c r="A28" s="668">
        <v>14</v>
      </c>
      <c r="B28" s="669" t="s">
        <v>11</v>
      </c>
      <c r="C28" s="790">
        <v>3164</v>
      </c>
      <c r="D28" s="822">
        <v>2714</v>
      </c>
      <c r="E28" s="791">
        <v>2387</v>
      </c>
      <c r="F28" s="739">
        <f>(E28/C28)*100</f>
        <v>75.442477876106196</v>
      </c>
      <c r="G28" s="740">
        <f>(E28/D28)*100</f>
        <v>87.951363301400136</v>
      </c>
    </row>
    <row r="29" spans="1:7" ht="15" x14ac:dyDescent="0.25">
      <c r="A29" s="664">
        <v>15</v>
      </c>
      <c r="B29" s="665" t="s">
        <v>12</v>
      </c>
      <c r="C29" s="783"/>
      <c r="D29" s="823"/>
      <c r="E29" s="784"/>
      <c r="F29" s="792"/>
      <c r="G29" s="793"/>
    </row>
    <row r="30" spans="1:7" ht="15.75" thickBot="1" x14ac:dyDescent="0.3">
      <c r="A30" s="651"/>
      <c r="B30" s="665" t="s">
        <v>7</v>
      </c>
      <c r="C30" s="961">
        <f>C31+C32+C33+C34</f>
        <v>15009</v>
      </c>
      <c r="D30" s="962">
        <v>12420</v>
      </c>
      <c r="E30" s="961">
        <v>10456</v>
      </c>
      <c r="F30" s="724">
        <f t="shared" ref="F30:F35" si="2">(E30/C30)*100</f>
        <v>69.664867746019056</v>
      </c>
      <c r="G30" s="725">
        <f t="shared" ref="G30:G35" si="3">(E30/D30)*100</f>
        <v>84.186795491143315</v>
      </c>
    </row>
    <row r="31" spans="1:7" ht="15" x14ac:dyDescent="0.25">
      <c r="A31" s="666">
        <v>16</v>
      </c>
      <c r="B31" s="667" t="s">
        <v>13</v>
      </c>
      <c r="C31" s="788">
        <v>496</v>
      </c>
      <c r="D31" s="824">
        <v>838</v>
      </c>
      <c r="E31" s="789">
        <v>1316</v>
      </c>
      <c r="F31" s="729">
        <f t="shared" si="2"/>
        <v>265.32258064516128</v>
      </c>
      <c r="G31" s="730">
        <f t="shared" si="3"/>
        <v>157.04057279236275</v>
      </c>
    </row>
    <row r="32" spans="1:7" ht="15" x14ac:dyDescent="0.25">
      <c r="A32" s="670">
        <v>17</v>
      </c>
      <c r="B32" s="671" t="s">
        <v>967</v>
      </c>
      <c r="C32" s="781">
        <v>263</v>
      </c>
      <c r="D32" s="821">
        <v>216</v>
      </c>
      <c r="E32" s="780">
        <v>215</v>
      </c>
      <c r="F32" s="708">
        <f t="shared" si="2"/>
        <v>81.749049429657788</v>
      </c>
      <c r="G32" s="709">
        <f t="shared" si="3"/>
        <v>99.537037037037038</v>
      </c>
    </row>
    <row r="33" spans="1:7" ht="15" x14ac:dyDescent="0.25">
      <c r="A33" s="670">
        <v>18</v>
      </c>
      <c r="B33" s="671" t="s">
        <v>14</v>
      </c>
      <c r="C33" s="781">
        <v>54</v>
      </c>
      <c r="D33" s="821">
        <v>38</v>
      </c>
      <c r="E33" s="780">
        <v>25</v>
      </c>
      <c r="F33" s="708">
        <f t="shared" si="2"/>
        <v>46.296296296296298</v>
      </c>
      <c r="G33" s="709">
        <f t="shared" si="3"/>
        <v>65.789473684210535</v>
      </c>
    </row>
    <row r="34" spans="1:7" ht="15" x14ac:dyDescent="0.25">
      <c r="A34" s="670">
        <v>19</v>
      </c>
      <c r="B34" s="671" t="s">
        <v>28</v>
      </c>
      <c r="C34" s="781">
        <v>14196</v>
      </c>
      <c r="D34" s="821">
        <v>11328</v>
      </c>
      <c r="E34" s="780">
        <v>8900</v>
      </c>
      <c r="F34" s="708">
        <f t="shared" si="2"/>
        <v>62.69371653987038</v>
      </c>
      <c r="G34" s="709">
        <f t="shared" si="3"/>
        <v>78.566384180790962</v>
      </c>
    </row>
    <row r="35" spans="1:7" ht="15.75" thickBot="1" x14ac:dyDescent="0.3">
      <c r="A35" s="668"/>
      <c r="B35" s="672" t="s">
        <v>71</v>
      </c>
      <c r="C35" s="837">
        <v>5605</v>
      </c>
      <c r="D35" s="838">
        <v>5605</v>
      </c>
      <c r="E35" s="837">
        <v>5706</v>
      </c>
      <c r="F35" s="839">
        <f t="shared" si="2"/>
        <v>101.80196253345228</v>
      </c>
      <c r="G35" s="840">
        <f t="shared" si="3"/>
        <v>101.80196253345228</v>
      </c>
    </row>
    <row r="36" spans="1:7" ht="15" x14ac:dyDescent="0.25">
      <c r="A36" s="664">
        <v>20</v>
      </c>
      <c r="B36" s="664" t="s">
        <v>16</v>
      </c>
      <c r="C36" s="783"/>
      <c r="D36" s="823"/>
      <c r="E36" s="785"/>
      <c r="F36" s="786"/>
      <c r="G36" s="787"/>
    </row>
    <row r="37" spans="1:7" ht="13.5" thickBot="1" x14ac:dyDescent="0.25">
      <c r="A37" s="673"/>
      <c r="B37" s="673" t="s">
        <v>7</v>
      </c>
      <c r="C37" s="961">
        <f>C39+C40+C41+C42+C43+C44+C45+C46</f>
        <v>50975</v>
      </c>
      <c r="D37" s="962">
        <v>54239</v>
      </c>
      <c r="E37" s="961">
        <v>54442</v>
      </c>
      <c r="F37" s="724">
        <f t="shared" ref="F37:F53" si="4">(E37/C37)*100</f>
        <v>106.80137322216774</v>
      </c>
      <c r="G37" s="725">
        <f t="shared" ref="G37:G53" si="5">(E37/D37)*100</f>
        <v>100.37426943712089</v>
      </c>
    </row>
    <row r="38" spans="1:7" ht="15" x14ac:dyDescent="0.25">
      <c r="A38" s="666">
        <v>21</v>
      </c>
      <c r="B38" s="674" t="s">
        <v>968</v>
      </c>
      <c r="C38" s="794">
        <v>35505</v>
      </c>
      <c r="D38" s="826">
        <v>38418</v>
      </c>
      <c r="E38" s="795">
        <v>38415</v>
      </c>
      <c r="F38" s="729">
        <f t="shared" si="4"/>
        <v>108.19602872834813</v>
      </c>
      <c r="G38" s="730">
        <f t="shared" si="5"/>
        <v>99.99219116039356</v>
      </c>
    </row>
    <row r="39" spans="1:7" ht="15" x14ac:dyDescent="0.25">
      <c r="A39" s="670">
        <v>22</v>
      </c>
      <c r="B39" s="856" t="s">
        <v>978</v>
      </c>
      <c r="C39" s="857">
        <v>35505</v>
      </c>
      <c r="D39" s="858">
        <v>35656</v>
      </c>
      <c r="E39" s="857">
        <v>35653</v>
      </c>
      <c r="F39" s="852">
        <f t="shared" si="4"/>
        <v>100.41684269821151</v>
      </c>
      <c r="G39" s="853">
        <f t="shared" si="5"/>
        <v>99.99158626879067</v>
      </c>
    </row>
    <row r="40" spans="1:7" ht="15" x14ac:dyDescent="0.25">
      <c r="A40" s="670"/>
      <c r="B40" s="856" t="s">
        <v>969</v>
      </c>
      <c r="C40" s="857">
        <v>0</v>
      </c>
      <c r="D40" s="858">
        <v>2762</v>
      </c>
      <c r="E40" s="857">
        <v>2762</v>
      </c>
      <c r="F40" s="852">
        <v>0</v>
      </c>
      <c r="G40" s="853">
        <f t="shared" si="5"/>
        <v>100</v>
      </c>
    </row>
    <row r="41" spans="1:7" ht="15" x14ac:dyDescent="0.25">
      <c r="A41" s="670">
        <v>23</v>
      </c>
      <c r="B41" s="660" t="s">
        <v>337</v>
      </c>
      <c r="C41" s="780">
        <v>677</v>
      </c>
      <c r="D41" s="821">
        <v>677</v>
      </c>
      <c r="E41" s="780">
        <v>664</v>
      </c>
      <c r="F41" s="708">
        <f t="shared" si="4"/>
        <v>98.079763663220092</v>
      </c>
      <c r="G41" s="709">
        <f t="shared" si="5"/>
        <v>98.079763663220092</v>
      </c>
    </row>
    <row r="42" spans="1:7" ht="15" x14ac:dyDescent="0.25">
      <c r="A42" s="670">
        <v>24</v>
      </c>
      <c r="B42" s="660" t="s">
        <v>970</v>
      </c>
      <c r="C42" s="781">
        <v>12072</v>
      </c>
      <c r="D42" s="821">
        <v>12781</v>
      </c>
      <c r="E42" s="780">
        <v>13200</v>
      </c>
      <c r="F42" s="708">
        <f t="shared" si="4"/>
        <v>109.34393638170974</v>
      </c>
      <c r="G42" s="709">
        <f t="shared" si="5"/>
        <v>103.27830373210234</v>
      </c>
    </row>
    <row r="43" spans="1:7" ht="15" x14ac:dyDescent="0.25">
      <c r="A43" s="670" t="s">
        <v>85</v>
      </c>
      <c r="B43" s="660" t="s">
        <v>971</v>
      </c>
      <c r="C43" s="781">
        <v>180</v>
      </c>
      <c r="D43" s="821">
        <v>180</v>
      </c>
      <c r="E43" s="780">
        <v>168</v>
      </c>
      <c r="F43" s="708">
        <f t="shared" si="4"/>
        <v>93.333333333333329</v>
      </c>
      <c r="G43" s="709">
        <f t="shared" si="5"/>
        <v>93.333333333333329</v>
      </c>
    </row>
    <row r="44" spans="1:7" ht="15" x14ac:dyDescent="0.25">
      <c r="A44" s="675" t="s">
        <v>972</v>
      </c>
      <c r="B44" s="660" t="s">
        <v>84</v>
      </c>
      <c r="C44" s="781">
        <v>432</v>
      </c>
      <c r="D44" s="821">
        <v>335</v>
      </c>
      <c r="E44" s="780">
        <v>194</v>
      </c>
      <c r="F44" s="708">
        <f t="shared" si="4"/>
        <v>44.907407407407405</v>
      </c>
      <c r="G44" s="709">
        <f t="shared" si="5"/>
        <v>57.910447761194028</v>
      </c>
    </row>
    <row r="45" spans="1:7" ht="15" x14ac:dyDescent="0.25">
      <c r="A45" s="670">
        <v>25</v>
      </c>
      <c r="B45" s="660" t="s">
        <v>101</v>
      </c>
      <c r="C45" s="781">
        <v>2049</v>
      </c>
      <c r="D45" s="821">
        <v>1848</v>
      </c>
      <c r="E45" s="780">
        <v>1801</v>
      </c>
      <c r="F45" s="708">
        <f t="shared" si="4"/>
        <v>87.896534895070772</v>
      </c>
      <c r="G45" s="709">
        <f t="shared" si="5"/>
        <v>97.456709956709958</v>
      </c>
    </row>
    <row r="46" spans="1:7" ht="15.75" thickBot="1" x14ac:dyDescent="0.3">
      <c r="A46" s="647"/>
      <c r="B46" s="663" t="s">
        <v>973</v>
      </c>
      <c r="C46" s="796">
        <v>60</v>
      </c>
      <c r="D46" s="825">
        <v>0</v>
      </c>
      <c r="E46" s="791">
        <v>0</v>
      </c>
      <c r="F46" s="739">
        <f t="shared" si="4"/>
        <v>0</v>
      </c>
      <c r="G46" s="740">
        <v>0</v>
      </c>
    </row>
    <row r="47" spans="1:7" ht="13.5" thickBot="1" x14ac:dyDescent="0.25">
      <c r="A47" s="682">
        <v>26</v>
      </c>
      <c r="B47" s="683" t="s">
        <v>29</v>
      </c>
      <c r="C47" s="797">
        <v>21</v>
      </c>
      <c r="D47" s="827">
        <v>7</v>
      </c>
      <c r="E47" s="797">
        <v>10</v>
      </c>
      <c r="F47" s="798">
        <f t="shared" si="4"/>
        <v>47.619047619047613</v>
      </c>
      <c r="G47" s="799">
        <f t="shared" si="5"/>
        <v>142.85714285714286</v>
      </c>
    </row>
    <row r="48" spans="1:7" ht="13.5" thickBot="1" x14ac:dyDescent="0.25">
      <c r="A48" s="818">
        <v>27</v>
      </c>
      <c r="B48" s="819" t="s">
        <v>981</v>
      </c>
      <c r="C48" s="800">
        <v>21</v>
      </c>
      <c r="D48" s="828">
        <v>7</v>
      </c>
      <c r="E48" s="801">
        <v>10</v>
      </c>
      <c r="F48" s="771">
        <f t="shared" si="4"/>
        <v>47.619047619047613</v>
      </c>
      <c r="G48" s="772">
        <f t="shared" si="5"/>
        <v>142.85714285714286</v>
      </c>
    </row>
    <row r="49" spans="1:11" ht="13.5" thickBot="1" x14ac:dyDescent="0.25">
      <c r="A49" s="677">
        <v>28</v>
      </c>
      <c r="B49" s="678" t="s">
        <v>30</v>
      </c>
      <c r="C49" s="802">
        <f>C51+C52</f>
        <v>635</v>
      </c>
      <c r="D49" s="829">
        <v>546</v>
      </c>
      <c r="E49" s="802">
        <v>539</v>
      </c>
      <c r="F49" s="803">
        <f t="shared" si="4"/>
        <v>84.881889763779526</v>
      </c>
      <c r="G49" s="804">
        <f t="shared" si="5"/>
        <v>98.71794871794873</v>
      </c>
    </row>
    <row r="50" spans="1:11" x14ac:dyDescent="0.2">
      <c r="A50" s="679">
        <v>29</v>
      </c>
      <c r="B50" s="663" t="s">
        <v>321</v>
      </c>
      <c r="C50" s="796">
        <v>0</v>
      </c>
      <c r="D50" s="825">
        <v>0</v>
      </c>
      <c r="E50" s="791">
        <v>0</v>
      </c>
      <c r="F50" s="729">
        <v>0</v>
      </c>
      <c r="G50" s="730">
        <v>0</v>
      </c>
    </row>
    <row r="51" spans="1:11" x14ac:dyDescent="0.2">
      <c r="A51" s="680">
        <v>30</v>
      </c>
      <c r="B51" s="681" t="s">
        <v>982</v>
      </c>
      <c r="C51" s="781">
        <v>170</v>
      </c>
      <c r="D51" s="830">
        <v>166</v>
      </c>
      <c r="E51" s="781">
        <v>167</v>
      </c>
      <c r="F51" s="729">
        <f t="shared" si="4"/>
        <v>98.235294117647058</v>
      </c>
      <c r="G51" s="730">
        <f t="shared" si="5"/>
        <v>100.60240963855422</v>
      </c>
    </row>
    <row r="52" spans="1:11" ht="13.5" thickBot="1" x14ac:dyDescent="0.25">
      <c r="A52" s="680">
        <v>31</v>
      </c>
      <c r="B52" s="681" t="s">
        <v>983</v>
      </c>
      <c r="C52" s="781">
        <v>465</v>
      </c>
      <c r="D52" s="830">
        <v>380</v>
      </c>
      <c r="E52" s="781">
        <v>372</v>
      </c>
      <c r="F52" s="729">
        <f t="shared" si="4"/>
        <v>80</v>
      </c>
      <c r="G52" s="730">
        <f t="shared" si="5"/>
        <v>97.894736842105274</v>
      </c>
    </row>
    <row r="53" spans="1:11" ht="13.5" thickBot="1" x14ac:dyDescent="0.25">
      <c r="A53" s="682">
        <v>32</v>
      </c>
      <c r="B53" s="683" t="s">
        <v>19</v>
      </c>
      <c r="C53" s="805">
        <v>643</v>
      </c>
      <c r="D53" s="831">
        <v>591</v>
      </c>
      <c r="E53" s="805">
        <v>577</v>
      </c>
      <c r="F53" s="743">
        <f t="shared" si="4"/>
        <v>89.73561430793157</v>
      </c>
      <c r="G53" s="744">
        <f t="shared" si="5"/>
        <v>97.631133671742816</v>
      </c>
    </row>
    <row r="54" spans="1:11" ht="15.75" thickBot="1" x14ac:dyDescent="0.3">
      <c r="A54" s="684">
        <v>33</v>
      </c>
      <c r="B54" s="654" t="s">
        <v>20</v>
      </c>
      <c r="C54" s="806">
        <f>C8-C24</f>
        <v>-55705</v>
      </c>
      <c r="D54" s="832">
        <f t="shared" ref="D54:E54" si="6">D8-D24</f>
        <v>-55930</v>
      </c>
      <c r="E54" s="806">
        <f t="shared" si="6"/>
        <v>-52028</v>
      </c>
      <c r="F54" s="816">
        <f>(E54/C54)*100</f>
        <v>93.399156269634688</v>
      </c>
      <c r="G54" s="817">
        <f>(E54/D54)*100</f>
        <v>93.023422134811369</v>
      </c>
    </row>
    <row r="55" spans="1:11" x14ac:dyDescent="0.2">
      <c r="A55" s="685">
        <v>34</v>
      </c>
      <c r="B55" s="686" t="s">
        <v>952</v>
      </c>
      <c r="C55" s="807">
        <v>55705</v>
      </c>
      <c r="D55" s="821">
        <v>51211</v>
      </c>
      <c r="E55" s="780">
        <v>51211</v>
      </c>
      <c r="F55" s="808">
        <f>(E55/C55)*100</f>
        <v>91.932501570774619</v>
      </c>
      <c r="G55" s="809">
        <f>(E55/D55)*100</f>
        <v>100</v>
      </c>
    </row>
    <row r="56" spans="1:11" x14ac:dyDescent="0.2">
      <c r="A56" s="685" t="s">
        <v>974</v>
      </c>
      <c r="B56" s="660" t="s">
        <v>975</v>
      </c>
      <c r="C56" s="810">
        <v>55705</v>
      </c>
      <c r="D56" s="821">
        <v>51211</v>
      </c>
      <c r="E56" s="811">
        <v>47309</v>
      </c>
      <c r="F56" s="808">
        <f>(E56/C56)*100</f>
        <v>84.927744367651016</v>
      </c>
      <c r="G56" s="729">
        <f>(E56/D56)*100</f>
        <v>92.380543242662711</v>
      </c>
    </row>
    <row r="57" spans="1:11" x14ac:dyDescent="0.2">
      <c r="A57" s="685">
        <v>35</v>
      </c>
      <c r="B57" s="660" t="s">
        <v>976</v>
      </c>
      <c r="C57" s="810">
        <v>0</v>
      </c>
      <c r="D57" s="833">
        <v>3963</v>
      </c>
      <c r="E57" s="795">
        <v>3963</v>
      </c>
      <c r="F57" s="812">
        <v>0</v>
      </c>
      <c r="G57" s="708">
        <f t="shared" ref="G57:G58" si="7">(E57/D57)*100</f>
        <v>100</v>
      </c>
    </row>
    <row r="58" spans="1:11" ht="13.5" thickBot="1" x14ac:dyDescent="0.25">
      <c r="A58" s="685">
        <v>36</v>
      </c>
      <c r="B58" s="676" t="s">
        <v>977</v>
      </c>
      <c r="C58" s="810">
        <v>0</v>
      </c>
      <c r="D58" s="833">
        <v>756</v>
      </c>
      <c r="E58" s="811">
        <v>756</v>
      </c>
      <c r="F58" s="812">
        <v>0</v>
      </c>
      <c r="G58" s="708">
        <f t="shared" si="7"/>
        <v>100</v>
      </c>
    </row>
    <row r="59" spans="1:11" ht="15.75" thickBot="1" x14ac:dyDescent="0.3">
      <c r="A59" s="687">
        <v>38</v>
      </c>
      <c r="B59" s="688" t="s">
        <v>137</v>
      </c>
      <c r="C59" s="806">
        <f>SUM(C56:C58)</f>
        <v>55705</v>
      </c>
      <c r="D59" s="834">
        <f>SUM(D56:D58)</f>
        <v>55930</v>
      </c>
      <c r="E59" s="806">
        <v>55930</v>
      </c>
      <c r="F59" s="816">
        <f>(E59/C59)*100</f>
        <v>100.40391347275828</v>
      </c>
      <c r="G59" s="817">
        <f>(E59/D59)*100</f>
        <v>100</v>
      </c>
      <c r="K59" s="689"/>
    </row>
    <row r="60" spans="1:11" ht="15.75" thickBot="1" x14ac:dyDescent="0.3">
      <c r="A60" s="690">
        <v>39</v>
      </c>
      <c r="B60" s="691" t="s">
        <v>957</v>
      </c>
      <c r="C60" s="813">
        <v>0</v>
      </c>
      <c r="D60" s="835">
        <v>0</v>
      </c>
      <c r="E60" s="813">
        <v>3902</v>
      </c>
      <c r="F60" s="814">
        <v>0</v>
      </c>
      <c r="G60" s="730">
        <v>0</v>
      </c>
    </row>
    <row r="61" spans="1:11" ht="15.75" thickBot="1" x14ac:dyDescent="0.3">
      <c r="A61" s="692">
        <v>40</v>
      </c>
      <c r="B61" s="654" t="s">
        <v>139</v>
      </c>
      <c r="C61" s="815">
        <f>C59</f>
        <v>55705</v>
      </c>
      <c r="D61" s="836">
        <f>D59</f>
        <v>55930</v>
      </c>
      <c r="E61" s="815">
        <f>E59</f>
        <v>55930</v>
      </c>
      <c r="F61" s="816">
        <f>(E61/C61)*100</f>
        <v>100.40391347275828</v>
      </c>
      <c r="G61" s="817">
        <f>(E61/D61)*100</f>
        <v>100</v>
      </c>
    </row>
    <row r="62" spans="1:11" ht="15" x14ac:dyDescent="0.25">
      <c r="A62" s="640"/>
      <c r="B62" s="640"/>
      <c r="C62" s="640"/>
      <c r="D62" s="640"/>
      <c r="E62" s="640"/>
      <c r="F62" s="640"/>
      <c r="G62" s="640"/>
    </row>
    <row r="63" spans="1:11" ht="15" x14ac:dyDescent="0.25">
      <c r="A63" s="640"/>
      <c r="B63" s="640"/>
      <c r="C63" s="640"/>
      <c r="D63" s="640"/>
      <c r="E63" s="640"/>
      <c r="F63" s="640"/>
      <c r="G63" s="640"/>
    </row>
  </sheetData>
  <mergeCells count="2">
    <mergeCell ref="E1:G1"/>
    <mergeCell ref="B3:G3"/>
  </mergeCells>
  <pageMargins left="0.59055118110236227" right="0.78740157480314965" top="0.59055118110236227" bottom="0" header="0" footer="0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topLeftCell="A16" zoomScaleNormal="100" workbookViewId="0">
      <selection activeCell="Q26" sqref="Q26"/>
    </sheetView>
  </sheetViews>
  <sheetFormatPr defaultRowHeight="15" x14ac:dyDescent="0.25"/>
  <cols>
    <col min="1" max="1" width="32.42578125" style="457" customWidth="1"/>
    <col min="2" max="2" width="11" style="457" customWidth="1"/>
    <col min="3" max="3" width="10.5703125" style="457" customWidth="1"/>
    <col min="4" max="4" width="7.28515625" style="457" customWidth="1"/>
    <col min="5" max="5" width="7.85546875" style="457" customWidth="1"/>
    <col min="6" max="6" width="7.28515625" style="457" customWidth="1"/>
    <col min="7" max="7" width="8.140625" style="457" customWidth="1"/>
    <col min="8" max="8" width="8.7109375" style="457" customWidth="1"/>
    <col min="9" max="9" width="10.7109375" style="457" customWidth="1"/>
    <col min="10" max="10" width="8.7109375" style="457" customWidth="1"/>
    <col min="11" max="11" width="7.7109375" style="457" customWidth="1"/>
    <col min="12" max="12" width="8.28515625" style="457" customWidth="1"/>
    <col min="13" max="13" width="8" style="457" customWidth="1"/>
    <col min="14" max="256" width="9.140625" style="457"/>
    <col min="257" max="257" width="32.42578125" style="457" customWidth="1"/>
    <col min="258" max="258" width="11" style="457" customWidth="1"/>
    <col min="259" max="259" width="10" style="457" customWidth="1"/>
    <col min="260" max="260" width="7.28515625" style="457" customWidth="1"/>
    <col min="261" max="261" width="7.85546875" style="457" customWidth="1"/>
    <col min="262" max="262" width="7.28515625" style="457" customWidth="1"/>
    <col min="263" max="263" width="8.140625" style="457" customWidth="1"/>
    <col min="264" max="264" width="8.7109375" style="457" customWidth="1"/>
    <col min="265" max="265" width="9.85546875" style="457" customWidth="1"/>
    <col min="266" max="266" width="8.7109375" style="457" customWidth="1"/>
    <col min="267" max="267" width="7.7109375" style="457" customWidth="1"/>
    <col min="268" max="268" width="8.28515625" style="457" customWidth="1"/>
    <col min="269" max="269" width="8" style="457" customWidth="1"/>
    <col min="270" max="512" width="9.140625" style="457"/>
    <col min="513" max="513" width="32.42578125" style="457" customWidth="1"/>
    <col min="514" max="514" width="11" style="457" customWidth="1"/>
    <col min="515" max="515" width="10" style="457" customWidth="1"/>
    <col min="516" max="516" width="7.28515625" style="457" customWidth="1"/>
    <col min="517" max="517" width="7.85546875" style="457" customWidth="1"/>
    <col min="518" max="518" width="7.28515625" style="457" customWidth="1"/>
    <col min="519" max="519" width="8.140625" style="457" customWidth="1"/>
    <col min="520" max="520" width="8.7109375" style="457" customWidth="1"/>
    <col min="521" max="521" width="9.85546875" style="457" customWidth="1"/>
    <col min="522" max="522" width="8.7109375" style="457" customWidth="1"/>
    <col min="523" max="523" width="7.7109375" style="457" customWidth="1"/>
    <col min="524" max="524" width="8.28515625" style="457" customWidth="1"/>
    <col min="525" max="525" width="8" style="457" customWidth="1"/>
    <col min="526" max="768" width="9.140625" style="457"/>
    <col min="769" max="769" width="32.42578125" style="457" customWidth="1"/>
    <col min="770" max="770" width="11" style="457" customWidth="1"/>
    <col min="771" max="771" width="10" style="457" customWidth="1"/>
    <col min="772" max="772" width="7.28515625" style="457" customWidth="1"/>
    <col min="773" max="773" width="7.85546875" style="457" customWidth="1"/>
    <col min="774" max="774" width="7.28515625" style="457" customWidth="1"/>
    <col min="775" max="775" width="8.140625" style="457" customWidth="1"/>
    <col min="776" max="776" width="8.7109375" style="457" customWidth="1"/>
    <col min="777" max="777" width="9.85546875" style="457" customWidth="1"/>
    <col min="778" max="778" width="8.7109375" style="457" customWidth="1"/>
    <col min="779" max="779" width="7.7109375" style="457" customWidth="1"/>
    <col min="780" max="780" width="8.28515625" style="457" customWidth="1"/>
    <col min="781" max="781" width="8" style="457" customWidth="1"/>
    <col min="782" max="1024" width="9.140625" style="457"/>
    <col min="1025" max="1025" width="32.42578125" style="457" customWidth="1"/>
    <col min="1026" max="1026" width="11" style="457" customWidth="1"/>
    <col min="1027" max="1027" width="10" style="457" customWidth="1"/>
    <col min="1028" max="1028" width="7.28515625" style="457" customWidth="1"/>
    <col min="1029" max="1029" width="7.85546875" style="457" customWidth="1"/>
    <col min="1030" max="1030" width="7.28515625" style="457" customWidth="1"/>
    <col min="1031" max="1031" width="8.140625" style="457" customWidth="1"/>
    <col min="1032" max="1032" width="8.7109375" style="457" customWidth="1"/>
    <col min="1033" max="1033" width="9.85546875" style="457" customWidth="1"/>
    <col min="1034" max="1034" width="8.7109375" style="457" customWidth="1"/>
    <col min="1035" max="1035" width="7.7109375" style="457" customWidth="1"/>
    <col min="1036" max="1036" width="8.28515625" style="457" customWidth="1"/>
    <col min="1037" max="1037" width="8" style="457" customWidth="1"/>
    <col min="1038" max="1280" width="9.140625" style="457"/>
    <col min="1281" max="1281" width="32.42578125" style="457" customWidth="1"/>
    <col min="1282" max="1282" width="11" style="457" customWidth="1"/>
    <col min="1283" max="1283" width="10" style="457" customWidth="1"/>
    <col min="1284" max="1284" width="7.28515625" style="457" customWidth="1"/>
    <col min="1285" max="1285" width="7.85546875" style="457" customWidth="1"/>
    <col min="1286" max="1286" width="7.28515625" style="457" customWidth="1"/>
    <col min="1287" max="1287" width="8.140625" style="457" customWidth="1"/>
    <col min="1288" max="1288" width="8.7109375" style="457" customWidth="1"/>
    <col min="1289" max="1289" width="9.85546875" style="457" customWidth="1"/>
    <col min="1290" max="1290" width="8.7109375" style="457" customWidth="1"/>
    <col min="1291" max="1291" width="7.7109375" style="457" customWidth="1"/>
    <col min="1292" max="1292" width="8.28515625" style="457" customWidth="1"/>
    <col min="1293" max="1293" width="8" style="457" customWidth="1"/>
    <col min="1294" max="1536" width="9.140625" style="457"/>
    <col min="1537" max="1537" width="32.42578125" style="457" customWidth="1"/>
    <col min="1538" max="1538" width="11" style="457" customWidth="1"/>
    <col min="1539" max="1539" width="10" style="457" customWidth="1"/>
    <col min="1540" max="1540" width="7.28515625" style="457" customWidth="1"/>
    <col min="1541" max="1541" width="7.85546875" style="457" customWidth="1"/>
    <col min="1542" max="1542" width="7.28515625" style="457" customWidth="1"/>
    <col min="1543" max="1543" width="8.140625" style="457" customWidth="1"/>
    <col min="1544" max="1544" width="8.7109375" style="457" customWidth="1"/>
    <col min="1545" max="1545" width="9.85546875" style="457" customWidth="1"/>
    <col min="1546" max="1546" width="8.7109375" style="457" customWidth="1"/>
    <col min="1547" max="1547" width="7.7109375" style="457" customWidth="1"/>
    <col min="1548" max="1548" width="8.28515625" style="457" customWidth="1"/>
    <col min="1549" max="1549" width="8" style="457" customWidth="1"/>
    <col min="1550" max="1792" width="9.140625" style="457"/>
    <col min="1793" max="1793" width="32.42578125" style="457" customWidth="1"/>
    <col min="1794" max="1794" width="11" style="457" customWidth="1"/>
    <col min="1795" max="1795" width="10" style="457" customWidth="1"/>
    <col min="1796" max="1796" width="7.28515625" style="457" customWidth="1"/>
    <col min="1797" max="1797" width="7.85546875" style="457" customWidth="1"/>
    <col min="1798" max="1798" width="7.28515625" style="457" customWidth="1"/>
    <col min="1799" max="1799" width="8.140625" style="457" customWidth="1"/>
    <col min="1800" max="1800" width="8.7109375" style="457" customWidth="1"/>
    <col min="1801" max="1801" width="9.85546875" style="457" customWidth="1"/>
    <col min="1802" max="1802" width="8.7109375" style="457" customWidth="1"/>
    <col min="1803" max="1803" width="7.7109375" style="457" customWidth="1"/>
    <col min="1804" max="1804" width="8.28515625" style="457" customWidth="1"/>
    <col min="1805" max="1805" width="8" style="457" customWidth="1"/>
    <col min="1806" max="2048" width="9.140625" style="457"/>
    <col min="2049" max="2049" width="32.42578125" style="457" customWidth="1"/>
    <col min="2050" max="2050" width="11" style="457" customWidth="1"/>
    <col min="2051" max="2051" width="10" style="457" customWidth="1"/>
    <col min="2052" max="2052" width="7.28515625" style="457" customWidth="1"/>
    <col min="2053" max="2053" width="7.85546875" style="457" customWidth="1"/>
    <col min="2054" max="2054" width="7.28515625" style="457" customWidth="1"/>
    <col min="2055" max="2055" width="8.140625" style="457" customWidth="1"/>
    <col min="2056" max="2056" width="8.7109375" style="457" customWidth="1"/>
    <col min="2057" max="2057" width="9.85546875" style="457" customWidth="1"/>
    <col min="2058" max="2058" width="8.7109375" style="457" customWidth="1"/>
    <col min="2059" max="2059" width="7.7109375" style="457" customWidth="1"/>
    <col min="2060" max="2060" width="8.28515625" style="457" customWidth="1"/>
    <col min="2061" max="2061" width="8" style="457" customWidth="1"/>
    <col min="2062" max="2304" width="9.140625" style="457"/>
    <col min="2305" max="2305" width="32.42578125" style="457" customWidth="1"/>
    <col min="2306" max="2306" width="11" style="457" customWidth="1"/>
    <col min="2307" max="2307" width="10" style="457" customWidth="1"/>
    <col min="2308" max="2308" width="7.28515625" style="457" customWidth="1"/>
    <col min="2309" max="2309" width="7.85546875" style="457" customWidth="1"/>
    <col min="2310" max="2310" width="7.28515625" style="457" customWidth="1"/>
    <col min="2311" max="2311" width="8.140625" style="457" customWidth="1"/>
    <col min="2312" max="2312" width="8.7109375" style="457" customWidth="1"/>
    <col min="2313" max="2313" width="9.85546875" style="457" customWidth="1"/>
    <col min="2314" max="2314" width="8.7109375" style="457" customWidth="1"/>
    <col min="2315" max="2315" width="7.7109375" style="457" customWidth="1"/>
    <col min="2316" max="2316" width="8.28515625" style="457" customWidth="1"/>
    <col min="2317" max="2317" width="8" style="457" customWidth="1"/>
    <col min="2318" max="2560" width="9.140625" style="457"/>
    <col min="2561" max="2561" width="32.42578125" style="457" customWidth="1"/>
    <col min="2562" max="2562" width="11" style="457" customWidth="1"/>
    <col min="2563" max="2563" width="10" style="457" customWidth="1"/>
    <col min="2564" max="2564" width="7.28515625" style="457" customWidth="1"/>
    <col min="2565" max="2565" width="7.85546875" style="457" customWidth="1"/>
    <col min="2566" max="2566" width="7.28515625" style="457" customWidth="1"/>
    <col min="2567" max="2567" width="8.140625" style="457" customWidth="1"/>
    <col min="2568" max="2568" width="8.7109375" style="457" customWidth="1"/>
    <col min="2569" max="2569" width="9.85546875" style="457" customWidth="1"/>
    <col min="2570" max="2570" width="8.7109375" style="457" customWidth="1"/>
    <col min="2571" max="2571" width="7.7109375" style="457" customWidth="1"/>
    <col min="2572" max="2572" width="8.28515625" style="457" customWidth="1"/>
    <col min="2573" max="2573" width="8" style="457" customWidth="1"/>
    <col min="2574" max="2816" width="9.140625" style="457"/>
    <col min="2817" max="2817" width="32.42578125" style="457" customWidth="1"/>
    <col min="2818" max="2818" width="11" style="457" customWidth="1"/>
    <col min="2819" max="2819" width="10" style="457" customWidth="1"/>
    <col min="2820" max="2820" width="7.28515625" style="457" customWidth="1"/>
    <col min="2821" max="2821" width="7.85546875" style="457" customWidth="1"/>
    <col min="2822" max="2822" width="7.28515625" style="457" customWidth="1"/>
    <col min="2823" max="2823" width="8.140625" style="457" customWidth="1"/>
    <col min="2824" max="2824" width="8.7109375" style="457" customWidth="1"/>
    <col min="2825" max="2825" width="9.85546875" style="457" customWidth="1"/>
    <col min="2826" max="2826" width="8.7109375" style="457" customWidth="1"/>
    <col min="2827" max="2827" width="7.7109375" style="457" customWidth="1"/>
    <col min="2828" max="2828" width="8.28515625" style="457" customWidth="1"/>
    <col min="2829" max="2829" width="8" style="457" customWidth="1"/>
    <col min="2830" max="3072" width="9.140625" style="457"/>
    <col min="3073" max="3073" width="32.42578125" style="457" customWidth="1"/>
    <col min="3074" max="3074" width="11" style="457" customWidth="1"/>
    <col min="3075" max="3075" width="10" style="457" customWidth="1"/>
    <col min="3076" max="3076" width="7.28515625" style="457" customWidth="1"/>
    <col min="3077" max="3077" width="7.85546875" style="457" customWidth="1"/>
    <col min="3078" max="3078" width="7.28515625" style="457" customWidth="1"/>
    <col min="3079" max="3079" width="8.140625" style="457" customWidth="1"/>
    <col min="3080" max="3080" width="8.7109375" style="457" customWidth="1"/>
    <col min="3081" max="3081" width="9.85546875" style="457" customWidth="1"/>
    <col min="3082" max="3082" width="8.7109375" style="457" customWidth="1"/>
    <col min="3083" max="3083" width="7.7109375" style="457" customWidth="1"/>
    <col min="3084" max="3084" width="8.28515625" style="457" customWidth="1"/>
    <col min="3085" max="3085" width="8" style="457" customWidth="1"/>
    <col min="3086" max="3328" width="9.140625" style="457"/>
    <col min="3329" max="3329" width="32.42578125" style="457" customWidth="1"/>
    <col min="3330" max="3330" width="11" style="457" customWidth="1"/>
    <col min="3331" max="3331" width="10" style="457" customWidth="1"/>
    <col min="3332" max="3332" width="7.28515625" style="457" customWidth="1"/>
    <col min="3333" max="3333" width="7.85546875" style="457" customWidth="1"/>
    <col min="3334" max="3334" width="7.28515625" style="457" customWidth="1"/>
    <col min="3335" max="3335" width="8.140625" style="457" customWidth="1"/>
    <col min="3336" max="3336" width="8.7109375" style="457" customWidth="1"/>
    <col min="3337" max="3337" width="9.85546875" style="457" customWidth="1"/>
    <col min="3338" max="3338" width="8.7109375" style="457" customWidth="1"/>
    <col min="3339" max="3339" width="7.7109375" style="457" customWidth="1"/>
    <col min="3340" max="3340" width="8.28515625" style="457" customWidth="1"/>
    <col min="3341" max="3341" width="8" style="457" customWidth="1"/>
    <col min="3342" max="3584" width="9.140625" style="457"/>
    <col min="3585" max="3585" width="32.42578125" style="457" customWidth="1"/>
    <col min="3586" max="3586" width="11" style="457" customWidth="1"/>
    <col min="3587" max="3587" width="10" style="457" customWidth="1"/>
    <col min="3588" max="3588" width="7.28515625" style="457" customWidth="1"/>
    <col min="3589" max="3589" width="7.85546875" style="457" customWidth="1"/>
    <col min="3590" max="3590" width="7.28515625" style="457" customWidth="1"/>
    <col min="3591" max="3591" width="8.140625" style="457" customWidth="1"/>
    <col min="3592" max="3592" width="8.7109375" style="457" customWidth="1"/>
    <col min="3593" max="3593" width="9.85546875" style="457" customWidth="1"/>
    <col min="3594" max="3594" width="8.7109375" style="457" customWidth="1"/>
    <col min="3595" max="3595" width="7.7109375" style="457" customWidth="1"/>
    <col min="3596" max="3596" width="8.28515625" style="457" customWidth="1"/>
    <col min="3597" max="3597" width="8" style="457" customWidth="1"/>
    <col min="3598" max="3840" width="9.140625" style="457"/>
    <col min="3841" max="3841" width="32.42578125" style="457" customWidth="1"/>
    <col min="3842" max="3842" width="11" style="457" customWidth="1"/>
    <col min="3843" max="3843" width="10" style="457" customWidth="1"/>
    <col min="3844" max="3844" width="7.28515625" style="457" customWidth="1"/>
    <col min="3845" max="3845" width="7.85546875" style="457" customWidth="1"/>
    <col min="3846" max="3846" width="7.28515625" style="457" customWidth="1"/>
    <col min="3847" max="3847" width="8.140625" style="457" customWidth="1"/>
    <col min="3848" max="3848" width="8.7109375" style="457" customWidth="1"/>
    <col min="3849" max="3849" width="9.85546875" style="457" customWidth="1"/>
    <col min="3850" max="3850" width="8.7109375" style="457" customWidth="1"/>
    <col min="3851" max="3851" width="7.7109375" style="457" customWidth="1"/>
    <col min="3852" max="3852" width="8.28515625" style="457" customWidth="1"/>
    <col min="3853" max="3853" width="8" style="457" customWidth="1"/>
    <col min="3854" max="4096" width="9.140625" style="457"/>
    <col min="4097" max="4097" width="32.42578125" style="457" customWidth="1"/>
    <col min="4098" max="4098" width="11" style="457" customWidth="1"/>
    <col min="4099" max="4099" width="10" style="457" customWidth="1"/>
    <col min="4100" max="4100" width="7.28515625" style="457" customWidth="1"/>
    <col min="4101" max="4101" width="7.85546875" style="457" customWidth="1"/>
    <col min="4102" max="4102" width="7.28515625" style="457" customWidth="1"/>
    <col min="4103" max="4103" width="8.140625" style="457" customWidth="1"/>
    <col min="4104" max="4104" width="8.7109375" style="457" customWidth="1"/>
    <col min="4105" max="4105" width="9.85546875" style="457" customWidth="1"/>
    <col min="4106" max="4106" width="8.7109375" style="457" customWidth="1"/>
    <col min="4107" max="4107" width="7.7109375" style="457" customWidth="1"/>
    <col min="4108" max="4108" width="8.28515625" style="457" customWidth="1"/>
    <col min="4109" max="4109" width="8" style="457" customWidth="1"/>
    <col min="4110" max="4352" width="9.140625" style="457"/>
    <col min="4353" max="4353" width="32.42578125" style="457" customWidth="1"/>
    <col min="4354" max="4354" width="11" style="457" customWidth="1"/>
    <col min="4355" max="4355" width="10" style="457" customWidth="1"/>
    <col min="4356" max="4356" width="7.28515625" style="457" customWidth="1"/>
    <col min="4357" max="4357" width="7.85546875" style="457" customWidth="1"/>
    <col min="4358" max="4358" width="7.28515625" style="457" customWidth="1"/>
    <col min="4359" max="4359" width="8.140625" style="457" customWidth="1"/>
    <col min="4360" max="4360" width="8.7109375" style="457" customWidth="1"/>
    <col min="4361" max="4361" width="9.85546875" style="457" customWidth="1"/>
    <col min="4362" max="4362" width="8.7109375" style="457" customWidth="1"/>
    <col min="4363" max="4363" width="7.7109375" style="457" customWidth="1"/>
    <col min="4364" max="4364" width="8.28515625" style="457" customWidth="1"/>
    <col min="4365" max="4365" width="8" style="457" customWidth="1"/>
    <col min="4366" max="4608" width="9.140625" style="457"/>
    <col min="4609" max="4609" width="32.42578125" style="457" customWidth="1"/>
    <col min="4610" max="4610" width="11" style="457" customWidth="1"/>
    <col min="4611" max="4611" width="10" style="457" customWidth="1"/>
    <col min="4612" max="4612" width="7.28515625" style="457" customWidth="1"/>
    <col min="4613" max="4613" width="7.85546875" style="457" customWidth="1"/>
    <col min="4614" max="4614" width="7.28515625" style="457" customWidth="1"/>
    <col min="4615" max="4615" width="8.140625" style="457" customWidth="1"/>
    <col min="4616" max="4616" width="8.7109375" style="457" customWidth="1"/>
    <col min="4617" max="4617" width="9.85546875" style="457" customWidth="1"/>
    <col min="4618" max="4618" width="8.7109375" style="457" customWidth="1"/>
    <col min="4619" max="4619" width="7.7109375" style="457" customWidth="1"/>
    <col min="4620" max="4620" width="8.28515625" style="457" customWidth="1"/>
    <col min="4621" max="4621" width="8" style="457" customWidth="1"/>
    <col min="4622" max="4864" width="9.140625" style="457"/>
    <col min="4865" max="4865" width="32.42578125" style="457" customWidth="1"/>
    <col min="4866" max="4866" width="11" style="457" customWidth="1"/>
    <col min="4867" max="4867" width="10" style="457" customWidth="1"/>
    <col min="4868" max="4868" width="7.28515625" style="457" customWidth="1"/>
    <col min="4869" max="4869" width="7.85546875" style="457" customWidth="1"/>
    <col min="4870" max="4870" width="7.28515625" style="457" customWidth="1"/>
    <col min="4871" max="4871" width="8.140625" style="457" customWidth="1"/>
    <col min="4872" max="4872" width="8.7109375" style="457" customWidth="1"/>
    <col min="4873" max="4873" width="9.85546875" style="457" customWidth="1"/>
    <col min="4874" max="4874" width="8.7109375" style="457" customWidth="1"/>
    <col min="4875" max="4875" width="7.7109375" style="457" customWidth="1"/>
    <col min="4876" max="4876" width="8.28515625" style="457" customWidth="1"/>
    <col min="4877" max="4877" width="8" style="457" customWidth="1"/>
    <col min="4878" max="5120" width="9.140625" style="457"/>
    <col min="5121" max="5121" width="32.42578125" style="457" customWidth="1"/>
    <col min="5122" max="5122" width="11" style="457" customWidth="1"/>
    <col min="5123" max="5123" width="10" style="457" customWidth="1"/>
    <col min="5124" max="5124" width="7.28515625" style="457" customWidth="1"/>
    <col min="5125" max="5125" width="7.85546875" style="457" customWidth="1"/>
    <col min="5126" max="5126" width="7.28515625" style="457" customWidth="1"/>
    <col min="5127" max="5127" width="8.140625" style="457" customWidth="1"/>
    <col min="5128" max="5128" width="8.7109375" style="457" customWidth="1"/>
    <col min="5129" max="5129" width="9.85546875" style="457" customWidth="1"/>
    <col min="5130" max="5130" width="8.7109375" style="457" customWidth="1"/>
    <col min="5131" max="5131" width="7.7109375" style="457" customWidth="1"/>
    <col min="5132" max="5132" width="8.28515625" style="457" customWidth="1"/>
    <col min="5133" max="5133" width="8" style="457" customWidth="1"/>
    <col min="5134" max="5376" width="9.140625" style="457"/>
    <col min="5377" max="5377" width="32.42578125" style="457" customWidth="1"/>
    <col min="5378" max="5378" width="11" style="457" customWidth="1"/>
    <col min="5379" max="5379" width="10" style="457" customWidth="1"/>
    <col min="5380" max="5380" width="7.28515625" style="457" customWidth="1"/>
    <col min="5381" max="5381" width="7.85546875" style="457" customWidth="1"/>
    <col min="5382" max="5382" width="7.28515625" style="457" customWidth="1"/>
    <col min="5383" max="5383" width="8.140625" style="457" customWidth="1"/>
    <col min="5384" max="5384" width="8.7109375" style="457" customWidth="1"/>
    <col min="5385" max="5385" width="9.85546875" style="457" customWidth="1"/>
    <col min="5386" max="5386" width="8.7109375" style="457" customWidth="1"/>
    <col min="5387" max="5387" width="7.7109375" style="457" customWidth="1"/>
    <col min="5388" max="5388" width="8.28515625" style="457" customWidth="1"/>
    <col min="5389" max="5389" width="8" style="457" customWidth="1"/>
    <col min="5390" max="5632" width="9.140625" style="457"/>
    <col min="5633" max="5633" width="32.42578125" style="457" customWidth="1"/>
    <col min="5634" max="5634" width="11" style="457" customWidth="1"/>
    <col min="5635" max="5635" width="10" style="457" customWidth="1"/>
    <col min="5636" max="5636" width="7.28515625" style="457" customWidth="1"/>
    <col min="5637" max="5637" width="7.85546875" style="457" customWidth="1"/>
    <col min="5638" max="5638" width="7.28515625" style="457" customWidth="1"/>
    <col min="5639" max="5639" width="8.140625" style="457" customWidth="1"/>
    <col min="5640" max="5640" width="8.7109375" style="457" customWidth="1"/>
    <col min="5641" max="5641" width="9.85546875" style="457" customWidth="1"/>
    <col min="5642" max="5642" width="8.7109375" style="457" customWidth="1"/>
    <col min="5643" max="5643" width="7.7109375" style="457" customWidth="1"/>
    <col min="5644" max="5644" width="8.28515625" style="457" customWidth="1"/>
    <col min="5645" max="5645" width="8" style="457" customWidth="1"/>
    <col min="5646" max="5888" width="9.140625" style="457"/>
    <col min="5889" max="5889" width="32.42578125" style="457" customWidth="1"/>
    <col min="5890" max="5890" width="11" style="457" customWidth="1"/>
    <col min="5891" max="5891" width="10" style="457" customWidth="1"/>
    <col min="5892" max="5892" width="7.28515625" style="457" customWidth="1"/>
    <col min="5893" max="5893" width="7.85546875" style="457" customWidth="1"/>
    <col min="5894" max="5894" width="7.28515625" style="457" customWidth="1"/>
    <col min="5895" max="5895" width="8.140625" style="457" customWidth="1"/>
    <col min="5896" max="5896" width="8.7109375" style="457" customWidth="1"/>
    <col min="5897" max="5897" width="9.85546875" style="457" customWidth="1"/>
    <col min="5898" max="5898" width="8.7109375" style="457" customWidth="1"/>
    <col min="5899" max="5899" width="7.7109375" style="457" customWidth="1"/>
    <col min="5900" max="5900" width="8.28515625" style="457" customWidth="1"/>
    <col min="5901" max="5901" width="8" style="457" customWidth="1"/>
    <col min="5902" max="6144" width="9.140625" style="457"/>
    <col min="6145" max="6145" width="32.42578125" style="457" customWidth="1"/>
    <col min="6146" max="6146" width="11" style="457" customWidth="1"/>
    <col min="6147" max="6147" width="10" style="457" customWidth="1"/>
    <col min="6148" max="6148" width="7.28515625" style="457" customWidth="1"/>
    <col min="6149" max="6149" width="7.85546875" style="457" customWidth="1"/>
    <col min="6150" max="6150" width="7.28515625" style="457" customWidth="1"/>
    <col min="6151" max="6151" width="8.140625" style="457" customWidth="1"/>
    <col min="6152" max="6152" width="8.7109375" style="457" customWidth="1"/>
    <col min="6153" max="6153" width="9.85546875" style="457" customWidth="1"/>
    <col min="6154" max="6154" width="8.7109375" style="457" customWidth="1"/>
    <col min="6155" max="6155" width="7.7109375" style="457" customWidth="1"/>
    <col min="6156" max="6156" width="8.28515625" style="457" customWidth="1"/>
    <col min="6157" max="6157" width="8" style="457" customWidth="1"/>
    <col min="6158" max="6400" width="9.140625" style="457"/>
    <col min="6401" max="6401" width="32.42578125" style="457" customWidth="1"/>
    <col min="6402" max="6402" width="11" style="457" customWidth="1"/>
    <col min="6403" max="6403" width="10" style="457" customWidth="1"/>
    <col min="6404" max="6404" width="7.28515625" style="457" customWidth="1"/>
    <col min="6405" max="6405" width="7.85546875" style="457" customWidth="1"/>
    <col min="6406" max="6406" width="7.28515625" style="457" customWidth="1"/>
    <col min="6407" max="6407" width="8.140625" style="457" customWidth="1"/>
    <col min="6408" max="6408" width="8.7109375" style="457" customWidth="1"/>
    <col min="6409" max="6409" width="9.85546875" style="457" customWidth="1"/>
    <col min="6410" max="6410" width="8.7109375" style="457" customWidth="1"/>
    <col min="6411" max="6411" width="7.7109375" style="457" customWidth="1"/>
    <col min="6412" max="6412" width="8.28515625" style="457" customWidth="1"/>
    <col min="6413" max="6413" width="8" style="457" customWidth="1"/>
    <col min="6414" max="6656" width="9.140625" style="457"/>
    <col min="6657" max="6657" width="32.42578125" style="457" customWidth="1"/>
    <col min="6658" max="6658" width="11" style="457" customWidth="1"/>
    <col min="6659" max="6659" width="10" style="457" customWidth="1"/>
    <col min="6660" max="6660" width="7.28515625" style="457" customWidth="1"/>
    <col min="6661" max="6661" width="7.85546875" style="457" customWidth="1"/>
    <col min="6662" max="6662" width="7.28515625" style="457" customWidth="1"/>
    <col min="6663" max="6663" width="8.140625" style="457" customWidth="1"/>
    <col min="6664" max="6664" width="8.7109375" style="457" customWidth="1"/>
    <col min="6665" max="6665" width="9.85546875" style="457" customWidth="1"/>
    <col min="6666" max="6666" width="8.7109375" style="457" customWidth="1"/>
    <col min="6667" max="6667" width="7.7109375" style="457" customWidth="1"/>
    <col min="6668" max="6668" width="8.28515625" style="457" customWidth="1"/>
    <col min="6669" max="6669" width="8" style="457" customWidth="1"/>
    <col min="6670" max="6912" width="9.140625" style="457"/>
    <col min="6913" max="6913" width="32.42578125" style="457" customWidth="1"/>
    <col min="6914" max="6914" width="11" style="457" customWidth="1"/>
    <col min="6915" max="6915" width="10" style="457" customWidth="1"/>
    <col min="6916" max="6916" width="7.28515625" style="457" customWidth="1"/>
    <col min="6917" max="6917" width="7.85546875" style="457" customWidth="1"/>
    <col min="6918" max="6918" width="7.28515625" style="457" customWidth="1"/>
    <col min="6919" max="6919" width="8.140625" style="457" customWidth="1"/>
    <col min="6920" max="6920" width="8.7109375" style="457" customWidth="1"/>
    <col min="6921" max="6921" width="9.85546875" style="457" customWidth="1"/>
    <col min="6922" max="6922" width="8.7109375" style="457" customWidth="1"/>
    <col min="6923" max="6923" width="7.7109375" style="457" customWidth="1"/>
    <col min="6924" max="6924" width="8.28515625" style="457" customWidth="1"/>
    <col min="6925" max="6925" width="8" style="457" customWidth="1"/>
    <col min="6926" max="7168" width="9.140625" style="457"/>
    <col min="7169" max="7169" width="32.42578125" style="457" customWidth="1"/>
    <col min="7170" max="7170" width="11" style="457" customWidth="1"/>
    <col min="7171" max="7171" width="10" style="457" customWidth="1"/>
    <col min="7172" max="7172" width="7.28515625" style="457" customWidth="1"/>
    <col min="7173" max="7173" width="7.85546875" style="457" customWidth="1"/>
    <col min="7174" max="7174" width="7.28515625" style="457" customWidth="1"/>
    <col min="7175" max="7175" width="8.140625" style="457" customWidth="1"/>
    <col min="7176" max="7176" width="8.7109375" style="457" customWidth="1"/>
    <col min="7177" max="7177" width="9.85546875" style="457" customWidth="1"/>
    <col min="7178" max="7178" width="8.7109375" style="457" customWidth="1"/>
    <col min="7179" max="7179" width="7.7109375" style="457" customWidth="1"/>
    <col min="7180" max="7180" width="8.28515625" style="457" customWidth="1"/>
    <col min="7181" max="7181" width="8" style="457" customWidth="1"/>
    <col min="7182" max="7424" width="9.140625" style="457"/>
    <col min="7425" max="7425" width="32.42578125" style="457" customWidth="1"/>
    <col min="7426" max="7426" width="11" style="457" customWidth="1"/>
    <col min="7427" max="7427" width="10" style="457" customWidth="1"/>
    <col min="7428" max="7428" width="7.28515625" style="457" customWidth="1"/>
    <col min="7429" max="7429" width="7.85546875" style="457" customWidth="1"/>
    <col min="7430" max="7430" width="7.28515625" style="457" customWidth="1"/>
    <col min="7431" max="7431" width="8.140625" style="457" customWidth="1"/>
    <col min="7432" max="7432" width="8.7109375" style="457" customWidth="1"/>
    <col min="7433" max="7433" width="9.85546875" style="457" customWidth="1"/>
    <col min="7434" max="7434" width="8.7109375" style="457" customWidth="1"/>
    <col min="7435" max="7435" width="7.7109375" style="457" customWidth="1"/>
    <col min="7436" max="7436" width="8.28515625" style="457" customWidth="1"/>
    <col min="7437" max="7437" width="8" style="457" customWidth="1"/>
    <col min="7438" max="7680" width="9.140625" style="457"/>
    <col min="7681" max="7681" width="32.42578125" style="457" customWidth="1"/>
    <col min="7682" max="7682" width="11" style="457" customWidth="1"/>
    <col min="7683" max="7683" width="10" style="457" customWidth="1"/>
    <col min="7684" max="7684" width="7.28515625" style="457" customWidth="1"/>
    <col min="7685" max="7685" width="7.85546875" style="457" customWidth="1"/>
    <col min="7686" max="7686" width="7.28515625" style="457" customWidth="1"/>
    <col min="7687" max="7687" width="8.140625" style="457" customWidth="1"/>
    <col min="7688" max="7688" width="8.7109375" style="457" customWidth="1"/>
    <col min="7689" max="7689" width="9.85546875" style="457" customWidth="1"/>
    <col min="7690" max="7690" width="8.7109375" style="457" customWidth="1"/>
    <col min="7691" max="7691" width="7.7109375" style="457" customWidth="1"/>
    <col min="7692" max="7692" width="8.28515625" style="457" customWidth="1"/>
    <col min="7693" max="7693" width="8" style="457" customWidth="1"/>
    <col min="7694" max="7936" width="9.140625" style="457"/>
    <col min="7937" max="7937" width="32.42578125" style="457" customWidth="1"/>
    <col min="7938" max="7938" width="11" style="457" customWidth="1"/>
    <col min="7939" max="7939" width="10" style="457" customWidth="1"/>
    <col min="7940" max="7940" width="7.28515625" style="457" customWidth="1"/>
    <col min="7941" max="7941" width="7.85546875" style="457" customWidth="1"/>
    <col min="7942" max="7942" width="7.28515625" style="457" customWidth="1"/>
    <col min="7943" max="7943" width="8.140625" style="457" customWidth="1"/>
    <col min="7944" max="7944" width="8.7109375" style="457" customWidth="1"/>
    <col min="7945" max="7945" width="9.85546875" style="457" customWidth="1"/>
    <col min="7946" max="7946" width="8.7109375" style="457" customWidth="1"/>
    <col min="7947" max="7947" width="7.7109375" style="457" customWidth="1"/>
    <col min="7948" max="7948" width="8.28515625" style="457" customWidth="1"/>
    <col min="7949" max="7949" width="8" style="457" customWidth="1"/>
    <col min="7950" max="8192" width="9.140625" style="457"/>
    <col min="8193" max="8193" width="32.42578125" style="457" customWidth="1"/>
    <col min="8194" max="8194" width="11" style="457" customWidth="1"/>
    <col min="8195" max="8195" width="10" style="457" customWidth="1"/>
    <col min="8196" max="8196" width="7.28515625" style="457" customWidth="1"/>
    <col min="8197" max="8197" width="7.85546875" style="457" customWidth="1"/>
    <col min="8198" max="8198" width="7.28515625" style="457" customWidth="1"/>
    <col min="8199" max="8199" width="8.140625" style="457" customWidth="1"/>
    <col min="8200" max="8200" width="8.7109375" style="457" customWidth="1"/>
    <col min="8201" max="8201" width="9.85546875" style="457" customWidth="1"/>
    <col min="8202" max="8202" width="8.7109375" style="457" customWidth="1"/>
    <col min="8203" max="8203" width="7.7109375" style="457" customWidth="1"/>
    <col min="8204" max="8204" width="8.28515625" style="457" customWidth="1"/>
    <col min="8205" max="8205" width="8" style="457" customWidth="1"/>
    <col min="8206" max="8448" width="9.140625" style="457"/>
    <col min="8449" max="8449" width="32.42578125" style="457" customWidth="1"/>
    <col min="8450" max="8450" width="11" style="457" customWidth="1"/>
    <col min="8451" max="8451" width="10" style="457" customWidth="1"/>
    <col min="8452" max="8452" width="7.28515625" style="457" customWidth="1"/>
    <col min="8453" max="8453" width="7.85546875" style="457" customWidth="1"/>
    <col min="8454" max="8454" width="7.28515625" style="457" customWidth="1"/>
    <col min="8455" max="8455" width="8.140625" style="457" customWidth="1"/>
    <col min="8456" max="8456" width="8.7109375" style="457" customWidth="1"/>
    <col min="8457" max="8457" width="9.85546875" style="457" customWidth="1"/>
    <col min="8458" max="8458" width="8.7109375" style="457" customWidth="1"/>
    <col min="8459" max="8459" width="7.7109375" style="457" customWidth="1"/>
    <col min="8460" max="8460" width="8.28515625" style="457" customWidth="1"/>
    <col min="8461" max="8461" width="8" style="457" customWidth="1"/>
    <col min="8462" max="8704" width="9.140625" style="457"/>
    <col min="8705" max="8705" width="32.42578125" style="457" customWidth="1"/>
    <col min="8706" max="8706" width="11" style="457" customWidth="1"/>
    <col min="8707" max="8707" width="10" style="457" customWidth="1"/>
    <col min="8708" max="8708" width="7.28515625" style="457" customWidth="1"/>
    <col min="8709" max="8709" width="7.85546875" style="457" customWidth="1"/>
    <col min="8710" max="8710" width="7.28515625" style="457" customWidth="1"/>
    <col min="8711" max="8711" width="8.140625" style="457" customWidth="1"/>
    <col min="8712" max="8712" width="8.7109375" style="457" customWidth="1"/>
    <col min="8713" max="8713" width="9.85546875" style="457" customWidth="1"/>
    <col min="8714" max="8714" width="8.7109375" style="457" customWidth="1"/>
    <col min="8715" max="8715" width="7.7109375" style="457" customWidth="1"/>
    <col min="8716" max="8716" width="8.28515625" style="457" customWidth="1"/>
    <col min="8717" max="8717" width="8" style="457" customWidth="1"/>
    <col min="8718" max="8960" width="9.140625" style="457"/>
    <col min="8961" max="8961" width="32.42578125" style="457" customWidth="1"/>
    <col min="8962" max="8962" width="11" style="457" customWidth="1"/>
    <col min="8963" max="8963" width="10" style="457" customWidth="1"/>
    <col min="8964" max="8964" width="7.28515625" style="457" customWidth="1"/>
    <col min="8965" max="8965" width="7.85546875" style="457" customWidth="1"/>
    <col min="8966" max="8966" width="7.28515625" style="457" customWidth="1"/>
    <col min="8967" max="8967" width="8.140625" style="457" customWidth="1"/>
    <col min="8968" max="8968" width="8.7109375" style="457" customWidth="1"/>
    <col min="8969" max="8969" width="9.85546875" style="457" customWidth="1"/>
    <col min="8970" max="8970" width="8.7109375" style="457" customWidth="1"/>
    <col min="8971" max="8971" width="7.7109375" style="457" customWidth="1"/>
    <col min="8972" max="8972" width="8.28515625" style="457" customWidth="1"/>
    <col min="8973" max="8973" width="8" style="457" customWidth="1"/>
    <col min="8974" max="9216" width="9.140625" style="457"/>
    <col min="9217" max="9217" width="32.42578125" style="457" customWidth="1"/>
    <col min="9218" max="9218" width="11" style="457" customWidth="1"/>
    <col min="9219" max="9219" width="10" style="457" customWidth="1"/>
    <col min="9220" max="9220" width="7.28515625" style="457" customWidth="1"/>
    <col min="9221" max="9221" width="7.85546875" style="457" customWidth="1"/>
    <col min="9222" max="9222" width="7.28515625" style="457" customWidth="1"/>
    <col min="9223" max="9223" width="8.140625" style="457" customWidth="1"/>
    <col min="9224" max="9224" width="8.7109375" style="457" customWidth="1"/>
    <col min="9225" max="9225" width="9.85546875" style="457" customWidth="1"/>
    <col min="9226" max="9226" width="8.7109375" style="457" customWidth="1"/>
    <col min="9227" max="9227" width="7.7109375" style="457" customWidth="1"/>
    <col min="9228" max="9228" width="8.28515625" style="457" customWidth="1"/>
    <col min="9229" max="9229" width="8" style="457" customWidth="1"/>
    <col min="9230" max="9472" width="9.140625" style="457"/>
    <col min="9473" max="9473" width="32.42578125" style="457" customWidth="1"/>
    <col min="9474" max="9474" width="11" style="457" customWidth="1"/>
    <col min="9475" max="9475" width="10" style="457" customWidth="1"/>
    <col min="9476" max="9476" width="7.28515625" style="457" customWidth="1"/>
    <col min="9477" max="9477" width="7.85546875" style="457" customWidth="1"/>
    <col min="9478" max="9478" width="7.28515625" style="457" customWidth="1"/>
    <col min="9479" max="9479" width="8.140625" style="457" customWidth="1"/>
    <col min="9480" max="9480" width="8.7109375" style="457" customWidth="1"/>
    <col min="9481" max="9481" width="9.85546875" style="457" customWidth="1"/>
    <col min="9482" max="9482" width="8.7109375" style="457" customWidth="1"/>
    <col min="9483" max="9483" width="7.7109375" style="457" customWidth="1"/>
    <col min="9484" max="9484" width="8.28515625" style="457" customWidth="1"/>
    <col min="9485" max="9485" width="8" style="457" customWidth="1"/>
    <col min="9486" max="9728" width="9.140625" style="457"/>
    <col min="9729" max="9729" width="32.42578125" style="457" customWidth="1"/>
    <col min="9730" max="9730" width="11" style="457" customWidth="1"/>
    <col min="9731" max="9731" width="10" style="457" customWidth="1"/>
    <col min="9732" max="9732" width="7.28515625" style="457" customWidth="1"/>
    <col min="9733" max="9733" width="7.85546875" style="457" customWidth="1"/>
    <col min="9734" max="9734" width="7.28515625" style="457" customWidth="1"/>
    <col min="9735" max="9735" width="8.140625" style="457" customWidth="1"/>
    <col min="9736" max="9736" width="8.7109375" style="457" customWidth="1"/>
    <col min="9737" max="9737" width="9.85546875" style="457" customWidth="1"/>
    <col min="9738" max="9738" width="8.7109375" style="457" customWidth="1"/>
    <col min="9739" max="9739" width="7.7109375" style="457" customWidth="1"/>
    <col min="9740" max="9740" width="8.28515625" style="457" customWidth="1"/>
    <col min="9741" max="9741" width="8" style="457" customWidth="1"/>
    <col min="9742" max="9984" width="9.140625" style="457"/>
    <col min="9985" max="9985" width="32.42578125" style="457" customWidth="1"/>
    <col min="9986" max="9986" width="11" style="457" customWidth="1"/>
    <col min="9987" max="9987" width="10" style="457" customWidth="1"/>
    <col min="9988" max="9988" width="7.28515625" style="457" customWidth="1"/>
    <col min="9989" max="9989" width="7.85546875" style="457" customWidth="1"/>
    <col min="9990" max="9990" width="7.28515625" style="457" customWidth="1"/>
    <col min="9991" max="9991" width="8.140625" style="457" customWidth="1"/>
    <col min="9992" max="9992" width="8.7109375" style="457" customWidth="1"/>
    <col min="9993" max="9993" width="9.85546875" style="457" customWidth="1"/>
    <col min="9994" max="9994" width="8.7109375" style="457" customWidth="1"/>
    <col min="9995" max="9995" width="7.7109375" style="457" customWidth="1"/>
    <col min="9996" max="9996" width="8.28515625" style="457" customWidth="1"/>
    <col min="9997" max="9997" width="8" style="457" customWidth="1"/>
    <col min="9998" max="10240" width="9.140625" style="457"/>
    <col min="10241" max="10241" width="32.42578125" style="457" customWidth="1"/>
    <col min="10242" max="10242" width="11" style="457" customWidth="1"/>
    <col min="10243" max="10243" width="10" style="457" customWidth="1"/>
    <col min="10244" max="10244" width="7.28515625" style="457" customWidth="1"/>
    <col min="10245" max="10245" width="7.85546875" style="457" customWidth="1"/>
    <col min="10246" max="10246" width="7.28515625" style="457" customWidth="1"/>
    <col min="10247" max="10247" width="8.140625" style="457" customWidth="1"/>
    <col min="10248" max="10248" width="8.7109375" style="457" customWidth="1"/>
    <col min="10249" max="10249" width="9.85546875" style="457" customWidth="1"/>
    <col min="10250" max="10250" width="8.7109375" style="457" customWidth="1"/>
    <col min="10251" max="10251" width="7.7109375" style="457" customWidth="1"/>
    <col min="10252" max="10252" width="8.28515625" style="457" customWidth="1"/>
    <col min="10253" max="10253" width="8" style="457" customWidth="1"/>
    <col min="10254" max="10496" width="9.140625" style="457"/>
    <col min="10497" max="10497" width="32.42578125" style="457" customWidth="1"/>
    <col min="10498" max="10498" width="11" style="457" customWidth="1"/>
    <col min="10499" max="10499" width="10" style="457" customWidth="1"/>
    <col min="10500" max="10500" width="7.28515625" style="457" customWidth="1"/>
    <col min="10501" max="10501" width="7.85546875" style="457" customWidth="1"/>
    <col min="10502" max="10502" width="7.28515625" style="457" customWidth="1"/>
    <col min="10503" max="10503" width="8.140625" style="457" customWidth="1"/>
    <col min="10504" max="10504" width="8.7109375" style="457" customWidth="1"/>
    <col min="10505" max="10505" width="9.85546875" style="457" customWidth="1"/>
    <col min="10506" max="10506" width="8.7109375" style="457" customWidth="1"/>
    <col min="10507" max="10507" width="7.7109375" style="457" customWidth="1"/>
    <col min="10508" max="10508" width="8.28515625" style="457" customWidth="1"/>
    <col min="10509" max="10509" width="8" style="457" customWidth="1"/>
    <col min="10510" max="10752" width="9.140625" style="457"/>
    <col min="10753" max="10753" width="32.42578125" style="457" customWidth="1"/>
    <col min="10754" max="10754" width="11" style="457" customWidth="1"/>
    <col min="10755" max="10755" width="10" style="457" customWidth="1"/>
    <col min="10756" max="10756" width="7.28515625" style="457" customWidth="1"/>
    <col min="10757" max="10757" width="7.85546875" style="457" customWidth="1"/>
    <col min="10758" max="10758" width="7.28515625" style="457" customWidth="1"/>
    <col min="10759" max="10759" width="8.140625" style="457" customWidth="1"/>
    <col min="10760" max="10760" width="8.7109375" style="457" customWidth="1"/>
    <col min="10761" max="10761" width="9.85546875" style="457" customWidth="1"/>
    <col min="10762" max="10762" width="8.7109375" style="457" customWidth="1"/>
    <col min="10763" max="10763" width="7.7109375" style="457" customWidth="1"/>
    <col min="10764" max="10764" width="8.28515625" style="457" customWidth="1"/>
    <col min="10765" max="10765" width="8" style="457" customWidth="1"/>
    <col min="10766" max="11008" width="9.140625" style="457"/>
    <col min="11009" max="11009" width="32.42578125" style="457" customWidth="1"/>
    <col min="11010" max="11010" width="11" style="457" customWidth="1"/>
    <col min="11011" max="11011" width="10" style="457" customWidth="1"/>
    <col min="11012" max="11012" width="7.28515625" style="457" customWidth="1"/>
    <col min="11013" max="11013" width="7.85546875" style="457" customWidth="1"/>
    <col min="11014" max="11014" width="7.28515625" style="457" customWidth="1"/>
    <col min="11015" max="11015" width="8.140625" style="457" customWidth="1"/>
    <col min="11016" max="11016" width="8.7109375" style="457" customWidth="1"/>
    <col min="11017" max="11017" width="9.85546875" style="457" customWidth="1"/>
    <col min="11018" max="11018" width="8.7109375" style="457" customWidth="1"/>
    <col min="11019" max="11019" width="7.7109375" style="457" customWidth="1"/>
    <col min="11020" max="11020" width="8.28515625" style="457" customWidth="1"/>
    <col min="11021" max="11021" width="8" style="457" customWidth="1"/>
    <col min="11022" max="11264" width="9.140625" style="457"/>
    <col min="11265" max="11265" width="32.42578125" style="457" customWidth="1"/>
    <col min="11266" max="11266" width="11" style="457" customWidth="1"/>
    <col min="11267" max="11267" width="10" style="457" customWidth="1"/>
    <col min="11268" max="11268" width="7.28515625" style="457" customWidth="1"/>
    <col min="11269" max="11269" width="7.85546875" style="457" customWidth="1"/>
    <col min="11270" max="11270" width="7.28515625" style="457" customWidth="1"/>
    <col min="11271" max="11271" width="8.140625" style="457" customWidth="1"/>
    <col min="11272" max="11272" width="8.7109375" style="457" customWidth="1"/>
    <col min="11273" max="11273" width="9.85546875" style="457" customWidth="1"/>
    <col min="11274" max="11274" width="8.7109375" style="457" customWidth="1"/>
    <col min="11275" max="11275" width="7.7109375" style="457" customWidth="1"/>
    <col min="11276" max="11276" width="8.28515625" style="457" customWidth="1"/>
    <col min="11277" max="11277" width="8" style="457" customWidth="1"/>
    <col min="11278" max="11520" width="9.140625" style="457"/>
    <col min="11521" max="11521" width="32.42578125" style="457" customWidth="1"/>
    <col min="11522" max="11522" width="11" style="457" customWidth="1"/>
    <col min="11523" max="11523" width="10" style="457" customWidth="1"/>
    <col min="11524" max="11524" width="7.28515625" style="457" customWidth="1"/>
    <col min="11525" max="11525" width="7.85546875" style="457" customWidth="1"/>
    <col min="11526" max="11526" width="7.28515625" style="457" customWidth="1"/>
    <col min="11527" max="11527" width="8.140625" style="457" customWidth="1"/>
    <col min="11528" max="11528" width="8.7109375" style="457" customWidth="1"/>
    <col min="11529" max="11529" width="9.85546875" style="457" customWidth="1"/>
    <col min="11530" max="11530" width="8.7109375" style="457" customWidth="1"/>
    <col min="11531" max="11531" width="7.7109375" style="457" customWidth="1"/>
    <col min="11532" max="11532" width="8.28515625" style="457" customWidth="1"/>
    <col min="11533" max="11533" width="8" style="457" customWidth="1"/>
    <col min="11534" max="11776" width="9.140625" style="457"/>
    <col min="11777" max="11777" width="32.42578125" style="457" customWidth="1"/>
    <col min="11778" max="11778" width="11" style="457" customWidth="1"/>
    <col min="11779" max="11779" width="10" style="457" customWidth="1"/>
    <col min="11780" max="11780" width="7.28515625" style="457" customWidth="1"/>
    <col min="11781" max="11781" width="7.85546875" style="457" customWidth="1"/>
    <col min="11782" max="11782" width="7.28515625" style="457" customWidth="1"/>
    <col min="11783" max="11783" width="8.140625" style="457" customWidth="1"/>
    <col min="11784" max="11784" width="8.7109375" style="457" customWidth="1"/>
    <col min="11785" max="11785" width="9.85546875" style="457" customWidth="1"/>
    <col min="11786" max="11786" width="8.7109375" style="457" customWidth="1"/>
    <col min="11787" max="11787" width="7.7109375" style="457" customWidth="1"/>
    <col min="11788" max="11788" width="8.28515625" style="457" customWidth="1"/>
    <col min="11789" max="11789" width="8" style="457" customWidth="1"/>
    <col min="11790" max="12032" width="9.140625" style="457"/>
    <col min="12033" max="12033" width="32.42578125" style="457" customWidth="1"/>
    <col min="12034" max="12034" width="11" style="457" customWidth="1"/>
    <col min="12035" max="12035" width="10" style="457" customWidth="1"/>
    <col min="12036" max="12036" width="7.28515625" style="457" customWidth="1"/>
    <col min="12037" max="12037" width="7.85546875" style="457" customWidth="1"/>
    <col min="12038" max="12038" width="7.28515625" style="457" customWidth="1"/>
    <col min="12039" max="12039" width="8.140625" style="457" customWidth="1"/>
    <col min="12040" max="12040" width="8.7109375" style="457" customWidth="1"/>
    <col min="12041" max="12041" width="9.85546875" style="457" customWidth="1"/>
    <col min="12042" max="12042" width="8.7109375" style="457" customWidth="1"/>
    <col min="12043" max="12043" width="7.7109375" style="457" customWidth="1"/>
    <col min="12044" max="12044" width="8.28515625" style="457" customWidth="1"/>
    <col min="12045" max="12045" width="8" style="457" customWidth="1"/>
    <col min="12046" max="12288" width="9.140625" style="457"/>
    <col min="12289" max="12289" width="32.42578125" style="457" customWidth="1"/>
    <col min="12290" max="12290" width="11" style="457" customWidth="1"/>
    <col min="12291" max="12291" width="10" style="457" customWidth="1"/>
    <col min="12292" max="12292" width="7.28515625" style="457" customWidth="1"/>
    <col min="12293" max="12293" width="7.85546875" style="457" customWidth="1"/>
    <col min="12294" max="12294" width="7.28515625" style="457" customWidth="1"/>
    <col min="12295" max="12295" width="8.140625" style="457" customWidth="1"/>
    <col min="12296" max="12296" width="8.7109375" style="457" customWidth="1"/>
    <col min="12297" max="12297" width="9.85546875" style="457" customWidth="1"/>
    <col min="12298" max="12298" width="8.7109375" style="457" customWidth="1"/>
    <col min="12299" max="12299" width="7.7109375" style="457" customWidth="1"/>
    <col min="12300" max="12300" width="8.28515625" style="457" customWidth="1"/>
    <col min="12301" max="12301" width="8" style="457" customWidth="1"/>
    <col min="12302" max="12544" width="9.140625" style="457"/>
    <col min="12545" max="12545" width="32.42578125" style="457" customWidth="1"/>
    <col min="12546" max="12546" width="11" style="457" customWidth="1"/>
    <col min="12547" max="12547" width="10" style="457" customWidth="1"/>
    <col min="12548" max="12548" width="7.28515625" style="457" customWidth="1"/>
    <col min="12549" max="12549" width="7.85546875" style="457" customWidth="1"/>
    <col min="12550" max="12550" width="7.28515625" style="457" customWidth="1"/>
    <col min="12551" max="12551" width="8.140625" style="457" customWidth="1"/>
    <col min="12552" max="12552" width="8.7109375" style="457" customWidth="1"/>
    <col min="12553" max="12553" width="9.85546875" style="457" customWidth="1"/>
    <col min="12554" max="12554" width="8.7109375" style="457" customWidth="1"/>
    <col min="12555" max="12555" width="7.7109375" style="457" customWidth="1"/>
    <col min="12556" max="12556" width="8.28515625" style="457" customWidth="1"/>
    <col min="12557" max="12557" width="8" style="457" customWidth="1"/>
    <col min="12558" max="12800" width="9.140625" style="457"/>
    <col min="12801" max="12801" width="32.42578125" style="457" customWidth="1"/>
    <col min="12802" max="12802" width="11" style="457" customWidth="1"/>
    <col min="12803" max="12803" width="10" style="457" customWidth="1"/>
    <col min="12804" max="12804" width="7.28515625" style="457" customWidth="1"/>
    <col min="12805" max="12805" width="7.85546875" style="457" customWidth="1"/>
    <col min="12806" max="12806" width="7.28515625" style="457" customWidth="1"/>
    <col min="12807" max="12807" width="8.140625" style="457" customWidth="1"/>
    <col min="12808" max="12808" width="8.7109375" style="457" customWidth="1"/>
    <col min="12809" max="12809" width="9.85546875" style="457" customWidth="1"/>
    <col min="12810" max="12810" width="8.7109375" style="457" customWidth="1"/>
    <col min="12811" max="12811" width="7.7109375" style="457" customWidth="1"/>
    <col min="12812" max="12812" width="8.28515625" style="457" customWidth="1"/>
    <col min="12813" max="12813" width="8" style="457" customWidth="1"/>
    <col min="12814" max="13056" width="9.140625" style="457"/>
    <col min="13057" max="13057" width="32.42578125" style="457" customWidth="1"/>
    <col min="13058" max="13058" width="11" style="457" customWidth="1"/>
    <col min="13059" max="13059" width="10" style="457" customWidth="1"/>
    <col min="13060" max="13060" width="7.28515625" style="457" customWidth="1"/>
    <col min="13061" max="13061" width="7.85546875" style="457" customWidth="1"/>
    <col min="13062" max="13062" width="7.28515625" style="457" customWidth="1"/>
    <col min="13063" max="13063" width="8.140625" style="457" customWidth="1"/>
    <col min="13064" max="13064" width="8.7109375" style="457" customWidth="1"/>
    <col min="13065" max="13065" width="9.85546875" style="457" customWidth="1"/>
    <col min="13066" max="13066" width="8.7109375" style="457" customWidth="1"/>
    <col min="13067" max="13067" width="7.7109375" style="457" customWidth="1"/>
    <col min="13068" max="13068" width="8.28515625" style="457" customWidth="1"/>
    <col min="13069" max="13069" width="8" style="457" customWidth="1"/>
    <col min="13070" max="13312" width="9.140625" style="457"/>
    <col min="13313" max="13313" width="32.42578125" style="457" customWidth="1"/>
    <col min="13314" max="13314" width="11" style="457" customWidth="1"/>
    <col min="13315" max="13315" width="10" style="457" customWidth="1"/>
    <col min="13316" max="13316" width="7.28515625" style="457" customWidth="1"/>
    <col min="13317" max="13317" width="7.85546875" style="457" customWidth="1"/>
    <col min="13318" max="13318" width="7.28515625" style="457" customWidth="1"/>
    <col min="13319" max="13319" width="8.140625" style="457" customWidth="1"/>
    <col min="13320" max="13320" width="8.7109375" style="457" customWidth="1"/>
    <col min="13321" max="13321" width="9.85546875" style="457" customWidth="1"/>
    <col min="13322" max="13322" width="8.7109375" style="457" customWidth="1"/>
    <col min="13323" max="13323" width="7.7109375" style="457" customWidth="1"/>
    <col min="13324" max="13324" width="8.28515625" style="457" customWidth="1"/>
    <col min="13325" max="13325" width="8" style="457" customWidth="1"/>
    <col min="13326" max="13568" width="9.140625" style="457"/>
    <col min="13569" max="13569" width="32.42578125" style="457" customWidth="1"/>
    <col min="13570" max="13570" width="11" style="457" customWidth="1"/>
    <col min="13571" max="13571" width="10" style="457" customWidth="1"/>
    <col min="13572" max="13572" width="7.28515625" style="457" customWidth="1"/>
    <col min="13573" max="13573" width="7.85546875" style="457" customWidth="1"/>
    <col min="13574" max="13574" width="7.28515625" style="457" customWidth="1"/>
    <col min="13575" max="13575" width="8.140625" style="457" customWidth="1"/>
    <col min="13576" max="13576" width="8.7109375" style="457" customWidth="1"/>
    <col min="13577" max="13577" width="9.85546875" style="457" customWidth="1"/>
    <col min="13578" max="13578" width="8.7109375" style="457" customWidth="1"/>
    <col min="13579" max="13579" width="7.7109375" style="457" customWidth="1"/>
    <col min="13580" max="13580" width="8.28515625" style="457" customWidth="1"/>
    <col min="13581" max="13581" width="8" style="457" customWidth="1"/>
    <col min="13582" max="13824" width="9.140625" style="457"/>
    <col min="13825" max="13825" width="32.42578125" style="457" customWidth="1"/>
    <col min="13826" max="13826" width="11" style="457" customWidth="1"/>
    <col min="13827" max="13827" width="10" style="457" customWidth="1"/>
    <col min="13828" max="13828" width="7.28515625" style="457" customWidth="1"/>
    <col min="13829" max="13829" width="7.85546875" style="457" customWidth="1"/>
    <col min="13830" max="13830" width="7.28515625" style="457" customWidth="1"/>
    <col min="13831" max="13831" width="8.140625" style="457" customWidth="1"/>
    <col min="13832" max="13832" width="8.7109375" style="457" customWidth="1"/>
    <col min="13833" max="13833" width="9.85546875" style="457" customWidth="1"/>
    <col min="13834" max="13834" width="8.7109375" style="457" customWidth="1"/>
    <col min="13835" max="13835" width="7.7109375" style="457" customWidth="1"/>
    <col min="13836" max="13836" width="8.28515625" style="457" customWidth="1"/>
    <col min="13837" max="13837" width="8" style="457" customWidth="1"/>
    <col min="13838" max="14080" width="9.140625" style="457"/>
    <col min="14081" max="14081" width="32.42578125" style="457" customWidth="1"/>
    <col min="14082" max="14082" width="11" style="457" customWidth="1"/>
    <col min="14083" max="14083" width="10" style="457" customWidth="1"/>
    <col min="14084" max="14084" width="7.28515625" style="457" customWidth="1"/>
    <col min="14085" max="14085" width="7.85546875" style="457" customWidth="1"/>
    <col min="14086" max="14086" width="7.28515625" style="457" customWidth="1"/>
    <col min="14087" max="14087" width="8.140625" style="457" customWidth="1"/>
    <col min="14088" max="14088" width="8.7109375" style="457" customWidth="1"/>
    <col min="14089" max="14089" width="9.85546875" style="457" customWidth="1"/>
    <col min="14090" max="14090" width="8.7109375" style="457" customWidth="1"/>
    <col min="14091" max="14091" width="7.7109375" style="457" customWidth="1"/>
    <col min="14092" max="14092" width="8.28515625" style="457" customWidth="1"/>
    <col min="14093" max="14093" width="8" style="457" customWidth="1"/>
    <col min="14094" max="14336" width="9.140625" style="457"/>
    <col min="14337" max="14337" width="32.42578125" style="457" customWidth="1"/>
    <col min="14338" max="14338" width="11" style="457" customWidth="1"/>
    <col min="14339" max="14339" width="10" style="457" customWidth="1"/>
    <col min="14340" max="14340" width="7.28515625" style="457" customWidth="1"/>
    <col min="14341" max="14341" width="7.85546875" style="457" customWidth="1"/>
    <col min="14342" max="14342" width="7.28515625" style="457" customWidth="1"/>
    <col min="14343" max="14343" width="8.140625" style="457" customWidth="1"/>
    <col min="14344" max="14344" width="8.7109375" style="457" customWidth="1"/>
    <col min="14345" max="14345" width="9.85546875" style="457" customWidth="1"/>
    <col min="14346" max="14346" width="8.7109375" style="457" customWidth="1"/>
    <col min="14347" max="14347" width="7.7109375" style="457" customWidth="1"/>
    <col min="14348" max="14348" width="8.28515625" style="457" customWidth="1"/>
    <col min="14349" max="14349" width="8" style="457" customWidth="1"/>
    <col min="14350" max="14592" width="9.140625" style="457"/>
    <col min="14593" max="14593" width="32.42578125" style="457" customWidth="1"/>
    <col min="14594" max="14594" width="11" style="457" customWidth="1"/>
    <col min="14595" max="14595" width="10" style="457" customWidth="1"/>
    <col min="14596" max="14596" width="7.28515625" style="457" customWidth="1"/>
    <col min="14597" max="14597" width="7.85546875" style="457" customWidth="1"/>
    <col min="14598" max="14598" width="7.28515625" style="457" customWidth="1"/>
    <col min="14599" max="14599" width="8.140625" style="457" customWidth="1"/>
    <col min="14600" max="14600" width="8.7109375" style="457" customWidth="1"/>
    <col min="14601" max="14601" width="9.85546875" style="457" customWidth="1"/>
    <col min="14602" max="14602" width="8.7109375" style="457" customWidth="1"/>
    <col min="14603" max="14603" width="7.7109375" style="457" customWidth="1"/>
    <col min="14604" max="14604" width="8.28515625" style="457" customWidth="1"/>
    <col min="14605" max="14605" width="8" style="457" customWidth="1"/>
    <col min="14606" max="14848" width="9.140625" style="457"/>
    <col min="14849" max="14849" width="32.42578125" style="457" customWidth="1"/>
    <col min="14850" max="14850" width="11" style="457" customWidth="1"/>
    <col min="14851" max="14851" width="10" style="457" customWidth="1"/>
    <col min="14852" max="14852" width="7.28515625" style="457" customWidth="1"/>
    <col min="14853" max="14853" width="7.85546875" style="457" customWidth="1"/>
    <col min="14854" max="14854" width="7.28515625" style="457" customWidth="1"/>
    <col min="14855" max="14855" width="8.140625" style="457" customWidth="1"/>
    <col min="14856" max="14856" width="8.7109375" style="457" customWidth="1"/>
    <col min="14857" max="14857" width="9.85546875" style="457" customWidth="1"/>
    <col min="14858" max="14858" width="8.7109375" style="457" customWidth="1"/>
    <col min="14859" max="14859" width="7.7109375" style="457" customWidth="1"/>
    <col min="14860" max="14860" width="8.28515625" style="457" customWidth="1"/>
    <col min="14861" max="14861" width="8" style="457" customWidth="1"/>
    <col min="14862" max="15104" width="9.140625" style="457"/>
    <col min="15105" max="15105" width="32.42578125" style="457" customWidth="1"/>
    <col min="15106" max="15106" width="11" style="457" customWidth="1"/>
    <col min="15107" max="15107" width="10" style="457" customWidth="1"/>
    <col min="15108" max="15108" width="7.28515625" style="457" customWidth="1"/>
    <col min="15109" max="15109" width="7.85546875" style="457" customWidth="1"/>
    <col min="15110" max="15110" width="7.28515625" style="457" customWidth="1"/>
    <col min="15111" max="15111" width="8.140625" style="457" customWidth="1"/>
    <col min="15112" max="15112" width="8.7109375" style="457" customWidth="1"/>
    <col min="15113" max="15113" width="9.85546875" style="457" customWidth="1"/>
    <col min="15114" max="15114" width="8.7109375" style="457" customWidth="1"/>
    <col min="15115" max="15115" width="7.7109375" style="457" customWidth="1"/>
    <col min="15116" max="15116" width="8.28515625" style="457" customWidth="1"/>
    <col min="15117" max="15117" width="8" style="457" customWidth="1"/>
    <col min="15118" max="15360" width="9.140625" style="457"/>
    <col min="15361" max="15361" width="32.42578125" style="457" customWidth="1"/>
    <col min="15362" max="15362" width="11" style="457" customWidth="1"/>
    <col min="15363" max="15363" width="10" style="457" customWidth="1"/>
    <col min="15364" max="15364" width="7.28515625" style="457" customWidth="1"/>
    <col min="15365" max="15365" width="7.85546875" style="457" customWidth="1"/>
    <col min="15366" max="15366" width="7.28515625" style="457" customWidth="1"/>
    <col min="15367" max="15367" width="8.140625" style="457" customWidth="1"/>
    <col min="15368" max="15368" width="8.7109375" style="457" customWidth="1"/>
    <col min="15369" max="15369" width="9.85546875" style="457" customWidth="1"/>
    <col min="15370" max="15370" width="8.7109375" style="457" customWidth="1"/>
    <col min="15371" max="15371" width="7.7109375" style="457" customWidth="1"/>
    <col min="15372" max="15372" width="8.28515625" style="457" customWidth="1"/>
    <col min="15373" max="15373" width="8" style="457" customWidth="1"/>
    <col min="15374" max="15616" width="9.140625" style="457"/>
    <col min="15617" max="15617" width="32.42578125" style="457" customWidth="1"/>
    <col min="15618" max="15618" width="11" style="457" customWidth="1"/>
    <col min="15619" max="15619" width="10" style="457" customWidth="1"/>
    <col min="15620" max="15620" width="7.28515625" style="457" customWidth="1"/>
    <col min="15621" max="15621" width="7.85546875" style="457" customWidth="1"/>
    <col min="15622" max="15622" width="7.28515625" style="457" customWidth="1"/>
    <col min="15623" max="15623" width="8.140625" style="457" customWidth="1"/>
    <col min="15624" max="15624" width="8.7109375" style="457" customWidth="1"/>
    <col min="15625" max="15625" width="9.85546875" style="457" customWidth="1"/>
    <col min="15626" max="15626" width="8.7109375" style="457" customWidth="1"/>
    <col min="15627" max="15627" width="7.7109375" style="457" customWidth="1"/>
    <col min="15628" max="15628" width="8.28515625" style="457" customWidth="1"/>
    <col min="15629" max="15629" width="8" style="457" customWidth="1"/>
    <col min="15630" max="15872" width="9.140625" style="457"/>
    <col min="15873" max="15873" width="32.42578125" style="457" customWidth="1"/>
    <col min="15874" max="15874" width="11" style="457" customWidth="1"/>
    <col min="15875" max="15875" width="10" style="457" customWidth="1"/>
    <col min="15876" max="15876" width="7.28515625" style="457" customWidth="1"/>
    <col min="15877" max="15877" width="7.85546875" style="457" customWidth="1"/>
    <col min="15878" max="15878" width="7.28515625" style="457" customWidth="1"/>
    <col min="15879" max="15879" width="8.140625" style="457" customWidth="1"/>
    <col min="15880" max="15880" width="8.7109375" style="457" customWidth="1"/>
    <col min="15881" max="15881" width="9.85546875" style="457" customWidth="1"/>
    <col min="15882" max="15882" width="8.7109375" style="457" customWidth="1"/>
    <col min="15883" max="15883" width="7.7109375" style="457" customWidth="1"/>
    <col min="15884" max="15884" width="8.28515625" style="457" customWidth="1"/>
    <col min="15885" max="15885" width="8" style="457" customWidth="1"/>
    <col min="15886" max="16128" width="9.140625" style="457"/>
    <col min="16129" max="16129" width="32.42578125" style="457" customWidth="1"/>
    <col min="16130" max="16130" width="11" style="457" customWidth="1"/>
    <col min="16131" max="16131" width="10" style="457" customWidth="1"/>
    <col min="16132" max="16132" width="7.28515625" style="457" customWidth="1"/>
    <col min="16133" max="16133" width="7.85546875" style="457" customWidth="1"/>
    <col min="16134" max="16134" width="7.28515625" style="457" customWidth="1"/>
    <col min="16135" max="16135" width="8.140625" style="457" customWidth="1"/>
    <col min="16136" max="16136" width="8.7109375" style="457" customWidth="1"/>
    <col min="16137" max="16137" width="9.85546875" style="457" customWidth="1"/>
    <col min="16138" max="16138" width="8.7109375" style="457" customWidth="1"/>
    <col min="16139" max="16139" width="7.7109375" style="457" customWidth="1"/>
    <col min="16140" max="16140" width="8.28515625" style="457" customWidth="1"/>
    <col min="16141" max="16141" width="8" style="457" customWidth="1"/>
    <col min="16142" max="16384" width="9.140625" style="457"/>
  </cols>
  <sheetData>
    <row r="1" spans="1:14" x14ac:dyDescent="0.25">
      <c r="J1" s="992" t="s">
        <v>990</v>
      </c>
      <c r="K1" s="992"/>
      <c r="L1" s="992"/>
    </row>
    <row r="3" spans="1:14" ht="18" x14ac:dyDescent="0.25">
      <c r="B3" s="458" t="s">
        <v>929</v>
      </c>
      <c r="H3" s="459"/>
    </row>
    <row r="4" spans="1:14" ht="18.75" thickBot="1" x14ac:dyDescent="0.3">
      <c r="D4" s="458"/>
      <c r="E4" s="458"/>
      <c r="F4" s="458"/>
      <c r="G4" s="458"/>
      <c r="L4" s="457" t="s">
        <v>73</v>
      </c>
    </row>
    <row r="5" spans="1:14" ht="15.75" thickBot="1" x14ac:dyDescent="0.3">
      <c r="A5" s="460"/>
      <c r="B5" s="461" t="s">
        <v>61</v>
      </c>
      <c r="C5" s="462"/>
      <c r="D5" s="462"/>
      <c r="E5" s="462"/>
      <c r="F5" s="463"/>
      <c r="G5" s="464"/>
      <c r="H5" s="465"/>
      <c r="I5" s="462" t="s">
        <v>62</v>
      </c>
      <c r="J5" s="462"/>
      <c r="K5" s="462"/>
      <c r="L5" s="462"/>
      <c r="M5" s="463"/>
    </row>
    <row r="6" spans="1:14" ht="15.75" x14ac:dyDescent="0.25">
      <c r="A6" s="466"/>
      <c r="B6" s="862" t="s">
        <v>32</v>
      </c>
      <c r="C6" s="863" t="s">
        <v>1</v>
      </c>
      <c r="D6" s="864" t="s">
        <v>33</v>
      </c>
      <c r="E6" s="864" t="s">
        <v>2</v>
      </c>
      <c r="F6" s="865" t="s">
        <v>34</v>
      </c>
      <c r="G6" s="866" t="s">
        <v>35</v>
      </c>
      <c r="H6" s="867" t="s">
        <v>63</v>
      </c>
      <c r="I6" s="868" t="s">
        <v>1</v>
      </c>
      <c r="J6" s="869" t="s">
        <v>33</v>
      </c>
      <c r="K6" s="870" t="s">
        <v>2</v>
      </c>
      <c r="L6" s="870" t="s">
        <v>33</v>
      </c>
      <c r="M6" s="871" t="s">
        <v>35</v>
      </c>
    </row>
    <row r="7" spans="1:14" x14ac:dyDescent="0.25">
      <c r="A7" s="472" t="s">
        <v>36</v>
      </c>
      <c r="B7" s="867" t="s">
        <v>66</v>
      </c>
      <c r="C7" s="870" t="s">
        <v>66</v>
      </c>
      <c r="D7" s="870">
        <v>2016</v>
      </c>
      <c r="E7" s="872" t="s">
        <v>37</v>
      </c>
      <c r="F7" s="870">
        <v>2015</v>
      </c>
      <c r="G7" s="873" t="s">
        <v>930</v>
      </c>
      <c r="H7" s="874" t="s">
        <v>58</v>
      </c>
      <c r="I7" s="868" t="s">
        <v>63</v>
      </c>
      <c r="J7" s="870">
        <v>2016</v>
      </c>
      <c r="K7" s="872" t="s">
        <v>37</v>
      </c>
      <c r="L7" s="870">
        <v>2015</v>
      </c>
      <c r="M7" s="873" t="s">
        <v>930</v>
      </c>
    </row>
    <row r="8" spans="1:14" ht="15.75" thickBot="1" x14ac:dyDescent="0.3">
      <c r="A8" s="474"/>
      <c r="B8" s="875" t="s">
        <v>931</v>
      </c>
      <c r="C8" s="876" t="s">
        <v>932</v>
      </c>
      <c r="D8" s="876"/>
      <c r="E8" s="876" t="s">
        <v>67</v>
      </c>
      <c r="F8" s="876"/>
      <c r="G8" s="877" t="s">
        <v>38</v>
      </c>
      <c r="H8" s="875">
        <v>2016</v>
      </c>
      <c r="I8" s="876" t="s">
        <v>933</v>
      </c>
      <c r="J8" s="878"/>
      <c r="K8" s="876" t="s">
        <v>67</v>
      </c>
      <c r="L8" s="876"/>
      <c r="M8" s="877" t="s">
        <v>38</v>
      </c>
    </row>
    <row r="9" spans="1:14" ht="15.75" thickBot="1" x14ac:dyDescent="0.3">
      <c r="A9" s="475"/>
      <c r="B9" s="476">
        <v>1</v>
      </c>
      <c r="C9" s="470">
        <v>2</v>
      </c>
      <c r="D9" s="470">
        <v>3</v>
      </c>
      <c r="E9" s="470">
        <v>4</v>
      </c>
      <c r="F9" s="470">
        <v>5</v>
      </c>
      <c r="G9" s="471">
        <v>6</v>
      </c>
      <c r="H9" s="477">
        <v>7</v>
      </c>
      <c r="I9" s="468">
        <v>8</v>
      </c>
      <c r="J9" s="468">
        <v>9</v>
      </c>
      <c r="K9" s="468">
        <v>10</v>
      </c>
      <c r="L9" s="468">
        <v>11</v>
      </c>
      <c r="M9" s="469">
        <v>12</v>
      </c>
    </row>
    <row r="10" spans="1:14" x14ac:dyDescent="0.25">
      <c r="A10" s="478"/>
      <c r="B10" s="479"/>
      <c r="C10" s="480"/>
      <c r="D10" s="481"/>
      <c r="E10" s="480"/>
      <c r="F10" s="480"/>
      <c r="G10" s="481"/>
      <c r="H10" s="482"/>
      <c r="I10" s="480"/>
      <c r="J10" s="480"/>
      <c r="K10" s="480"/>
      <c r="L10" s="480"/>
      <c r="M10" s="483"/>
    </row>
    <row r="11" spans="1:14" x14ac:dyDescent="0.25">
      <c r="A11" s="484" t="s">
        <v>39</v>
      </c>
      <c r="B11" s="879">
        <f>B12+B13</f>
        <v>338</v>
      </c>
      <c r="C11" s="880">
        <f>C12+C13</f>
        <v>338</v>
      </c>
      <c r="D11" s="881">
        <v>317</v>
      </c>
      <c r="E11" s="880">
        <f>(D11/C11)*100</f>
        <v>93.786982248520715</v>
      </c>
      <c r="F11" s="881">
        <v>348</v>
      </c>
      <c r="G11" s="882">
        <f>D11/F11*100</f>
        <v>91.091954022988503</v>
      </c>
      <c r="H11" s="879">
        <f>H12+H13</f>
        <v>126960</v>
      </c>
      <c r="I11" s="883">
        <f>I12+I13</f>
        <v>137434</v>
      </c>
      <c r="J11" s="881">
        <v>125403</v>
      </c>
      <c r="K11" s="880">
        <f>J11/I11*100</f>
        <v>91.245979888528311</v>
      </c>
      <c r="L11" s="884">
        <v>129161</v>
      </c>
      <c r="M11" s="885">
        <f>J11/L11*100</f>
        <v>97.090453000518721</v>
      </c>
      <c r="N11" s="485"/>
    </row>
    <row r="12" spans="1:14" x14ac:dyDescent="0.25">
      <c r="A12" s="486" t="s">
        <v>75</v>
      </c>
      <c r="B12" s="895">
        <v>320</v>
      </c>
      <c r="C12" s="896">
        <v>320</v>
      </c>
      <c r="D12" s="897">
        <v>300</v>
      </c>
      <c r="E12" s="896">
        <f>(D12/C12)*100</f>
        <v>93.75</v>
      </c>
      <c r="F12" s="898">
        <v>330</v>
      </c>
      <c r="G12" s="899">
        <f>D12/F12*100</f>
        <v>90.909090909090907</v>
      </c>
      <c r="H12" s="900">
        <v>120000</v>
      </c>
      <c r="I12" s="896">
        <v>130474</v>
      </c>
      <c r="J12" s="898">
        <v>118454</v>
      </c>
      <c r="K12" s="896">
        <f>J12/I12*100</f>
        <v>90.787436577402389</v>
      </c>
      <c r="L12" s="898">
        <v>122300</v>
      </c>
      <c r="M12" s="901">
        <f>J12/L12*100</f>
        <v>96.855273916598534</v>
      </c>
      <c r="N12" s="485"/>
    </row>
    <row r="13" spans="1:14" x14ac:dyDescent="0.25">
      <c r="A13" s="486" t="s">
        <v>76</v>
      </c>
      <c r="B13" s="895">
        <v>18</v>
      </c>
      <c r="C13" s="896">
        <v>18</v>
      </c>
      <c r="D13" s="897">
        <v>17</v>
      </c>
      <c r="E13" s="896">
        <f>(D13/C13)*100</f>
        <v>94.444444444444443</v>
      </c>
      <c r="F13" s="898">
        <v>18</v>
      </c>
      <c r="G13" s="899">
        <f>D13/F13*100</f>
        <v>94.444444444444443</v>
      </c>
      <c r="H13" s="900">
        <v>6960</v>
      </c>
      <c r="I13" s="896">
        <v>6960</v>
      </c>
      <c r="J13" s="898">
        <v>6949</v>
      </c>
      <c r="K13" s="896">
        <f>J13/I13*100</f>
        <v>99.841954022988517</v>
      </c>
      <c r="L13" s="898">
        <v>6861</v>
      </c>
      <c r="M13" s="901">
        <f>J13/L13*100</f>
        <v>101.28261186415975</v>
      </c>
      <c r="N13" s="485"/>
    </row>
    <row r="14" spans="1:14" ht="15.75" x14ac:dyDescent="0.25">
      <c r="A14" s="487"/>
      <c r="B14" s="902"/>
      <c r="C14" s="903"/>
      <c r="D14" s="904"/>
      <c r="E14" s="896"/>
      <c r="F14" s="905"/>
      <c r="G14" s="899"/>
      <c r="H14" s="888"/>
      <c r="I14" s="889"/>
      <c r="J14" s="906"/>
      <c r="K14" s="907"/>
      <c r="L14" s="906"/>
      <c r="M14" s="901"/>
      <c r="N14" s="488"/>
    </row>
    <row r="15" spans="1:14" x14ac:dyDescent="0.25">
      <c r="A15" s="484" t="s">
        <v>40</v>
      </c>
      <c r="B15" s="908"/>
      <c r="C15" s="909"/>
      <c r="D15" s="906"/>
      <c r="E15" s="896"/>
      <c r="F15" s="906"/>
      <c r="G15" s="899"/>
      <c r="H15" s="908"/>
      <c r="I15" s="909"/>
      <c r="J15" s="910"/>
      <c r="K15" s="907"/>
      <c r="L15" s="906"/>
      <c r="M15" s="901"/>
      <c r="N15" s="488"/>
    </row>
    <row r="16" spans="1:14" x14ac:dyDescent="0.25">
      <c r="A16" s="484"/>
      <c r="B16" s="895"/>
      <c r="C16" s="907"/>
      <c r="D16" s="898"/>
      <c r="E16" s="896"/>
      <c r="F16" s="898"/>
      <c r="G16" s="899"/>
      <c r="H16" s="900"/>
      <c r="I16" s="911"/>
      <c r="J16" s="898"/>
      <c r="K16" s="907"/>
      <c r="L16" s="898"/>
      <c r="M16" s="901"/>
      <c r="N16" s="488"/>
    </row>
    <row r="17" spans="1:18" x14ac:dyDescent="0.25">
      <c r="A17" s="489" t="s">
        <v>41</v>
      </c>
      <c r="B17" s="888">
        <f>B19+B22</f>
        <v>208</v>
      </c>
      <c r="C17" s="892">
        <f>C19+C22</f>
        <v>210</v>
      </c>
      <c r="D17" s="893">
        <f>D19+D22</f>
        <v>210</v>
      </c>
      <c r="E17" s="889">
        <f>(D17/C17)*100</f>
        <v>100</v>
      </c>
      <c r="F17" s="906">
        <f>F19+F22</f>
        <v>209</v>
      </c>
      <c r="G17" s="891">
        <f>D17/F17*100</f>
        <v>100.47846889952152</v>
      </c>
      <c r="H17" s="888">
        <f>H19+H22</f>
        <v>56898</v>
      </c>
      <c r="I17" s="889">
        <f>SUM(I19:I22)</f>
        <v>60940.5</v>
      </c>
      <c r="J17" s="890">
        <f>SUM(J19:J22)</f>
        <v>60837.5</v>
      </c>
      <c r="K17" s="889">
        <f>J17/I17*100</f>
        <v>99.830982679827045</v>
      </c>
      <c r="L17" s="890">
        <f>SUM(L19:L22)</f>
        <v>58900</v>
      </c>
      <c r="M17" s="894">
        <f>J17/L17*100</f>
        <v>103.28947368421053</v>
      </c>
      <c r="N17" s="488"/>
    </row>
    <row r="18" spans="1:18" x14ac:dyDescent="0.25">
      <c r="A18" s="489"/>
      <c r="B18" s="912"/>
      <c r="C18" s="913"/>
      <c r="D18" s="914"/>
      <c r="E18" s="915"/>
      <c r="F18" s="914"/>
      <c r="G18" s="916"/>
      <c r="H18" s="912"/>
      <c r="I18" s="913"/>
      <c r="J18" s="917"/>
      <c r="K18" s="918"/>
      <c r="L18" s="914"/>
      <c r="M18" s="919"/>
      <c r="N18" s="488"/>
    </row>
    <row r="19" spans="1:18" x14ac:dyDescent="0.25">
      <c r="A19" s="486" t="s">
        <v>68</v>
      </c>
      <c r="B19" s="920">
        <v>137</v>
      </c>
      <c r="C19" s="921">
        <v>137</v>
      </c>
      <c r="D19" s="922">
        <v>138</v>
      </c>
      <c r="E19" s="896">
        <f>(D19/C19)*100</f>
        <v>100.72992700729928</v>
      </c>
      <c r="F19" s="923">
        <v>137</v>
      </c>
      <c r="G19" s="924">
        <f>D19/F19*100</f>
        <v>100.72992700729928</v>
      </c>
      <c r="H19" s="925">
        <v>35505</v>
      </c>
      <c r="I19" s="896">
        <v>35656</v>
      </c>
      <c r="J19" s="923">
        <v>35653</v>
      </c>
      <c r="K19" s="921">
        <f>J19/I19*100</f>
        <v>99.99158626879067</v>
      </c>
      <c r="L19" s="923">
        <v>35503</v>
      </c>
      <c r="M19" s="926">
        <f>J19/L19*100</f>
        <v>100.42249950708391</v>
      </c>
      <c r="N19" s="488"/>
    </row>
    <row r="20" spans="1:18" x14ac:dyDescent="0.25">
      <c r="A20" s="490" t="s">
        <v>934</v>
      </c>
      <c r="B20" s="920"/>
      <c r="C20" s="921"/>
      <c r="D20" s="922"/>
      <c r="E20" s="921"/>
      <c r="F20" s="923"/>
      <c r="G20" s="924"/>
      <c r="H20" s="900">
        <v>0</v>
      </c>
      <c r="I20" s="896">
        <v>2279</v>
      </c>
      <c r="J20" s="898">
        <v>2279</v>
      </c>
      <c r="K20" s="896">
        <f t="shared" ref="K20:K24" si="0">J20/I20*100</f>
        <v>100</v>
      </c>
      <c r="L20" s="898">
        <v>1678</v>
      </c>
      <c r="M20" s="901">
        <f t="shared" ref="M20:M22" si="1">J20/L20*100</f>
        <v>135.81644815256257</v>
      </c>
      <c r="N20" s="488"/>
    </row>
    <row r="21" spans="1:18" x14ac:dyDescent="0.25">
      <c r="A21" s="486" t="s">
        <v>935</v>
      </c>
      <c r="B21" s="927"/>
      <c r="C21" s="918"/>
      <c r="D21" s="928"/>
      <c r="E21" s="918"/>
      <c r="F21" s="929"/>
      <c r="G21" s="916"/>
      <c r="H21" s="900">
        <v>0</v>
      </c>
      <c r="I21" s="896">
        <v>483</v>
      </c>
      <c r="J21" s="898">
        <v>483</v>
      </c>
      <c r="K21" s="896">
        <f t="shared" si="0"/>
        <v>100</v>
      </c>
      <c r="L21" s="898">
        <v>313</v>
      </c>
      <c r="M21" s="901">
        <f t="shared" si="1"/>
        <v>154.31309904153355</v>
      </c>
      <c r="N21" s="488"/>
    </row>
    <row r="22" spans="1:18" x14ac:dyDescent="0.25">
      <c r="A22" s="486" t="s">
        <v>89</v>
      </c>
      <c r="B22" s="930">
        <v>71</v>
      </c>
      <c r="C22" s="931">
        <v>73</v>
      </c>
      <c r="D22" s="932">
        <v>72</v>
      </c>
      <c r="E22" s="931">
        <f>(D22/C22)*100</f>
        <v>98.630136986301366</v>
      </c>
      <c r="F22" s="933">
        <v>72</v>
      </c>
      <c r="G22" s="934">
        <f>D22/F22*100</f>
        <v>100</v>
      </c>
      <c r="H22" s="935">
        <v>21393</v>
      </c>
      <c r="I22" s="936">
        <v>22522.5</v>
      </c>
      <c r="J22" s="937">
        <v>22422.5</v>
      </c>
      <c r="K22" s="931">
        <f>SUM(J22:J24)/SUM(I22:I24)*100</f>
        <v>99.566686887945238</v>
      </c>
      <c r="L22" s="937">
        <v>21406</v>
      </c>
      <c r="M22" s="926">
        <f t="shared" si="1"/>
        <v>104.74866859758947</v>
      </c>
      <c r="N22" s="491"/>
    </row>
    <row r="23" spans="1:18" x14ac:dyDescent="0.25">
      <c r="A23" s="490" t="s">
        <v>934</v>
      </c>
      <c r="B23" s="930"/>
      <c r="C23" s="931"/>
      <c r="D23" s="932"/>
      <c r="E23" s="931"/>
      <c r="F23" s="933"/>
      <c r="G23" s="934"/>
      <c r="H23" s="935"/>
      <c r="I23" s="936">
        <v>392.5</v>
      </c>
      <c r="J23" s="937">
        <v>392.5</v>
      </c>
      <c r="K23" s="931">
        <f t="shared" si="0"/>
        <v>100</v>
      </c>
      <c r="L23" s="937"/>
      <c r="M23" s="926"/>
      <c r="N23" s="491"/>
    </row>
    <row r="24" spans="1:18" x14ac:dyDescent="0.25">
      <c r="A24" s="486" t="s">
        <v>935</v>
      </c>
      <c r="B24" s="930"/>
      <c r="C24" s="931"/>
      <c r="D24" s="932"/>
      <c r="E24" s="931"/>
      <c r="F24" s="933"/>
      <c r="G24" s="934"/>
      <c r="H24" s="935"/>
      <c r="I24" s="936">
        <v>163</v>
      </c>
      <c r="J24" s="937">
        <v>163</v>
      </c>
      <c r="K24" s="931">
        <f t="shared" si="0"/>
        <v>100</v>
      </c>
      <c r="L24" s="937"/>
      <c r="M24" s="926"/>
      <c r="N24" s="491"/>
    </row>
    <row r="25" spans="1:18" x14ac:dyDescent="0.25">
      <c r="A25" s="492"/>
      <c r="B25" s="927"/>
      <c r="C25" s="918"/>
      <c r="D25" s="928"/>
      <c r="E25" s="918"/>
      <c r="F25" s="929"/>
      <c r="G25" s="916"/>
      <c r="H25" s="938"/>
      <c r="I25" s="918"/>
      <c r="J25" s="929"/>
      <c r="K25" s="918"/>
      <c r="L25" s="929"/>
      <c r="M25" s="919"/>
      <c r="N25" s="488"/>
    </row>
    <row r="26" spans="1:18" x14ac:dyDescent="0.25">
      <c r="A26" s="489" t="s">
        <v>309</v>
      </c>
      <c r="B26" s="888">
        <f>B27+B28</f>
        <v>46</v>
      </c>
      <c r="C26" s="889">
        <f>C27+C28</f>
        <v>46</v>
      </c>
      <c r="D26" s="906">
        <f>D27+D28</f>
        <v>47</v>
      </c>
      <c r="E26" s="889">
        <f t="shared" ref="E26:E35" si="2">(D26/C26)*100</f>
        <v>102.17391304347827</v>
      </c>
      <c r="F26" s="890">
        <f>F27+F28</f>
        <v>46</v>
      </c>
      <c r="G26" s="891">
        <f t="shared" ref="G26:G35" si="3">D26/F26*100</f>
        <v>102.17391304347827</v>
      </c>
      <c r="H26" s="888">
        <f>H27+H28</f>
        <v>14164</v>
      </c>
      <c r="I26" s="889">
        <f>I27+I28</f>
        <v>15031</v>
      </c>
      <c r="J26" s="906">
        <f>J27+J28</f>
        <v>15443</v>
      </c>
      <c r="K26" s="889">
        <f>J26/I26*100</f>
        <v>102.74100192934601</v>
      </c>
      <c r="L26" s="906">
        <f>L27+L28</f>
        <v>13749</v>
      </c>
      <c r="M26" s="894">
        <f>J26/L26*100</f>
        <v>112.32089606516837</v>
      </c>
      <c r="N26" s="485"/>
      <c r="R26" s="493"/>
    </row>
    <row r="27" spans="1:18" s="493" customFormat="1" x14ac:dyDescent="0.25">
      <c r="A27" s="494" t="s">
        <v>936</v>
      </c>
      <c r="B27" s="920">
        <v>22</v>
      </c>
      <c r="C27" s="921">
        <v>22</v>
      </c>
      <c r="D27" s="922">
        <v>23</v>
      </c>
      <c r="E27" s="896">
        <f t="shared" si="2"/>
        <v>104.54545454545455</v>
      </c>
      <c r="F27" s="923">
        <v>22</v>
      </c>
      <c r="G27" s="924">
        <f t="shared" si="3"/>
        <v>104.54545454545455</v>
      </c>
      <c r="H27" s="925">
        <v>7407</v>
      </c>
      <c r="I27" s="921">
        <v>7918</v>
      </c>
      <c r="J27" s="898">
        <v>8330</v>
      </c>
      <c r="K27" s="896">
        <f>J27/I27*100</f>
        <v>105.20333417529679</v>
      </c>
      <c r="L27" s="923">
        <v>7026</v>
      </c>
      <c r="M27" s="901">
        <f>J27/L27*100</f>
        <v>118.55963563905493</v>
      </c>
      <c r="N27" s="485"/>
    </row>
    <row r="28" spans="1:18" s="493" customFormat="1" x14ac:dyDescent="0.25">
      <c r="A28" s="494" t="s">
        <v>90</v>
      </c>
      <c r="B28" s="920">
        <v>24</v>
      </c>
      <c r="C28" s="921">
        <v>24</v>
      </c>
      <c r="D28" s="922">
        <v>24</v>
      </c>
      <c r="E28" s="896">
        <f t="shared" si="2"/>
        <v>100</v>
      </c>
      <c r="F28" s="923">
        <v>24</v>
      </c>
      <c r="G28" s="924">
        <f t="shared" si="3"/>
        <v>100</v>
      </c>
      <c r="H28" s="925">
        <v>6757</v>
      </c>
      <c r="I28" s="921">
        <v>7113</v>
      </c>
      <c r="J28" s="923">
        <v>7113</v>
      </c>
      <c r="K28" s="921">
        <f>J28/I28*100</f>
        <v>100</v>
      </c>
      <c r="L28" s="923">
        <v>6723</v>
      </c>
      <c r="M28" s="926">
        <f>J28/L28*100</f>
        <v>105.80098170459615</v>
      </c>
      <c r="N28" s="485"/>
    </row>
    <row r="29" spans="1:18" x14ac:dyDescent="0.25">
      <c r="A29" s="495"/>
      <c r="B29" s="920"/>
      <c r="C29" s="921"/>
      <c r="D29" s="922"/>
      <c r="E29" s="896"/>
      <c r="F29" s="923"/>
      <c r="G29" s="924"/>
      <c r="H29" s="920"/>
      <c r="I29" s="921"/>
      <c r="J29" s="922"/>
      <c r="K29" s="921"/>
      <c r="L29" s="923"/>
      <c r="M29" s="926"/>
      <c r="N29" s="485"/>
    </row>
    <row r="30" spans="1:18" x14ac:dyDescent="0.25">
      <c r="A30" s="496" t="s">
        <v>310</v>
      </c>
      <c r="B30" s="939">
        <f>B31</f>
        <v>5</v>
      </c>
      <c r="C30" s="940">
        <f>C31</f>
        <v>5</v>
      </c>
      <c r="D30" s="941">
        <f>D31</f>
        <v>4.13</v>
      </c>
      <c r="E30" s="889">
        <f t="shared" si="2"/>
        <v>82.6</v>
      </c>
      <c r="F30" s="942">
        <f>F31</f>
        <v>4</v>
      </c>
      <c r="G30" s="943">
        <f t="shared" si="3"/>
        <v>103.25</v>
      </c>
      <c r="H30" s="944">
        <f>H31</f>
        <v>1486</v>
      </c>
      <c r="I30" s="940">
        <f t="shared" ref="I30:J30" si="4">I31</f>
        <v>1499</v>
      </c>
      <c r="J30" s="941">
        <f t="shared" si="4"/>
        <v>1419</v>
      </c>
      <c r="K30" s="940">
        <f t="shared" ref="K30:K31" si="5">J30/I30*100</f>
        <v>94.663108739159441</v>
      </c>
      <c r="L30" s="942">
        <v>0</v>
      </c>
      <c r="M30" s="945">
        <v>0</v>
      </c>
      <c r="N30" s="485"/>
    </row>
    <row r="31" spans="1:18" x14ac:dyDescent="0.25">
      <c r="A31" s="497" t="s">
        <v>311</v>
      </c>
      <c r="B31" s="930">
        <v>5</v>
      </c>
      <c r="C31" s="931">
        <v>5</v>
      </c>
      <c r="D31" s="932">
        <v>4.13</v>
      </c>
      <c r="E31" s="931">
        <f t="shared" si="2"/>
        <v>82.6</v>
      </c>
      <c r="F31" s="933">
        <v>4</v>
      </c>
      <c r="G31" s="946">
        <f t="shared" si="3"/>
        <v>103.25</v>
      </c>
      <c r="H31" s="930">
        <v>1486</v>
      </c>
      <c r="I31" s="931">
        <v>1499</v>
      </c>
      <c r="J31" s="932">
        <v>1419</v>
      </c>
      <c r="K31" s="931">
        <f t="shared" si="5"/>
        <v>94.663108739159441</v>
      </c>
      <c r="L31" s="933">
        <v>0</v>
      </c>
      <c r="M31" s="947">
        <v>0</v>
      </c>
      <c r="N31" s="485"/>
    </row>
    <row r="32" spans="1:18" x14ac:dyDescent="0.25">
      <c r="A32" s="498"/>
      <c r="B32" s="927"/>
      <c r="C32" s="918"/>
      <c r="D32" s="928"/>
      <c r="E32" s="918"/>
      <c r="F32" s="929"/>
      <c r="G32" s="916"/>
      <c r="H32" s="927"/>
      <c r="I32" s="918"/>
      <c r="J32" s="928"/>
      <c r="K32" s="918"/>
      <c r="L32" s="929"/>
      <c r="M32" s="919"/>
      <c r="N32" s="485"/>
    </row>
    <row r="33" spans="1:14" x14ac:dyDescent="0.25">
      <c r="A33" s="484" t="s">
        <v>42</v>
      </c>
      <c r="B33" s="879">
        <f>B17+B26+B30</f>
        <v>259</v>
      </c>
      <c r="C33" s="880">
        <f>C17+C26+C30</f>
        <v>261</v>
      </c>
      <c r="D33" s="886">
        <f>D17+D26+D30</f>
        <v>261.13</v>
      </c>
      <c r="E33" s="880">
        <f t="shared" si="2"/>
        <v>100.04980842911877</v>
      </c>
      <c r="F33" s="886">
        <f>F17+F26+F30</f>
        <v>259</v>
      </c>
      <c r="G33" s="882">
        <f t="shared" si="3"/>
        <v>100.82239382239382</v>
      </c>
      <c r="H33" s="887">
        <f>H17+H26+H30</f>
        <v>72548</v>
      </c>
      <c r="I33" s="886">
        <f>I17+I26+I30</f>
        <v>77470.5</v>
      </c>
      <c r="J33" s="881">
        <f>J17+J26+J30</f>
        <v>77699.5</v>
      </c>
      <c r="K33" s="880">
        <f>J33/I33*100</f>
        <v>100.29559638830266</v>
      </c>
      <c r="L33" s="884">
        <f>L17+L26+L30</f>
        <v>72649</v>
      </c>
      <c r="M33" s="885">
        <f>J33/L33*100</f>
        <v>106.95191950336549</v>
      </c>
      <c r="N33" s="485"/>
    </row>
    <row r="34" spans="1:14" ht="15.75" x14ac:dyDescent="0.25">
      <c r="A34" s="487"/>
      <c r="B34" s="948"/>
      <c r="C34" s="918"/>
      <c r="D34" s="949"/>
      <c r="E34" s="915"/>
      <c r="F34" s="929"/>
      <c r="G34" s="950"/>
      <c r="H34" s="927"/>
      <c r="I34" s="918"/>
      <c r="J34" s="951"/>
      <c r="K34" s="915"/>
      <c r="L34" s="929"/>
      <c r="M34" s="952"/>
      <c r="N34" s="488"/>
    </row>
    <row r="35" spans="1:14" x14ac:dyDescent="0.25">
      <c r="A35" s="499" t="s">
        <v>91</v>
      </c>
      <c r="B35" s="879">
        <f>B11+B33</f>
        <v>597</v>
      </c>
      <c r="C35" s="880">
        <f>C11+C33</f>
        <v>599</v>
      </c>
      <c r="D35" s="886">
        <f>D11+D33</f>
        <v>578.13</v>
      </c>
      <c r="E35" s="880">
        <f t="shared" si="2"/>
        <v>96.515859766277117</v>
      </c>
      <c r="F35" s="886">
        <f>F11+F33</f>
        <v>607</v>
      </c>
      <c r="G35" s="882">
        <f t="shared" si="3"/>
        <v>95.243822075782532</v>
      </c>
      <c r="H35" s="879">
        <f>H11+H33</f>
        <v>199508</v>
      </c>
      <c r="I35" s="880">
        <f>I11+I33</f>
        <v>214904.5</v>
      </c>
      <c r="J35" s="886">
        <f>J11+J33</f>
        <v>203102.5</v>
      </c>
      <c r="K35" s="880">
        <f>J35/I35*100</f>
        <v>94.508258319393036</v>
      </c>
      <c r="L35" s="884">
        <f>L11+L33</f>
        <v>201810</v>
      </c>
      <c r="M35" s="885">
        <f>J35/L35*100</f>
        <v>100.64045389227492</v>
      </c>
      <c r="N35" s="488"/>
    </row>
    <row r="36" spans="1:14" ht="15.75" thickBot="1" x14ac:dyDescent="0.3">
      <c r="A36" s="500"/>
      <c r="B36" s="501"/>
      <c r="C36" s="502"/>
      <c r="D36" s="503"/>
      <c r="E36" s="502"/>
      <c r="F36" s="504"/>
      <c r="G36" s="505"/>
      <c r="H36" s="506"/>
      <c r="I36" s="502"/>
      <c r="J36" s="504"/>
      <c r="K36" s="502"/>
      <c r="L36" s="504"/>
      <c r="M36" s="505"/>
      <c r="N36" s="488"/>
    </row>
    <row r="37" spans="1:14" x14ac:dyDescent="0.25">
      <c r="B37" s="507"/>
      <c r="C37" s="507"/>
      <c r="D37" s="507"/>
      <c r="E37" s="507"/>
      <c r="F37" s="507"/>
      <c r="G37" s="507"/>
      <c r="H37" s="488"/>
      <c r="I37" s="488"/>
      <c r="J37" s="488"/>
      <c r="K37" s="488"/>
      <c r="L37" s="488"/>
      <c r="M37" s="488"/>
      <c r="N37" s="488"/>
    </row>
    <row r="38" spans="1:14" x14ac:dyDescent="0.25">
      <c r="B38" s="507"/>
      <c r="C38" s="507"/>
      <c r="D38" s="507"/>
      <c r="E38" s="507"/>
      <c r="F38" s="507"/>
      <c r="G38" s="507"/>
    </row>
  </sheetData>
  <mergeCells count="1">
    <mergeCell ref="J1:L1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zoomScaleNormal="100" workbookViewId="0">
      <selection activeCell="N14" sqref="N14"/>
    </sheetView>
  </sheetViews>
  <sheetFormatPr defaultRowHeight="15" x14ac:dyDescent="0.25"/>
  <cols>
    <col min="1" max="1" width="31.7109375" style="457" customWidth="1"/>
    <col min="2" max="2" width="9.140625" style="457"/>
    <col min="3" max="3" width="11.85546875" style="457" customWidth="1"/>
    <col min="4" max="4" width="8.7109375" style="457" customWidth="1"/>
    <col min="5" max="256" width="9.140625" style="457"/>
    <col min="257" max="257" width="31.7109375" style="457" customWidth="1"/>
    <col min="258" max="258" width="9.140625" style="457"/>
    <col min="259" max="259" width="11.85546875" style="457" customWidth="1"/>
    <col min="260" max="260" width="8.7109375" style="457" customWidth="1"/>
    <col min="261" max="512" width="9.140625" style="457"/>
    <col min="513" max="513" width="31.7109375" style="457" customWidth="1"/>
    <col min="514" max="514" width="9.140625" style="457"/>
    <col min="515" max="515" width="11.85546875" style="457" customWidth="1"/>
    <col min="516" max="516" width="8.7109375" style="457" customWidth="1"/>
    <col min="517" max="768" width="9.140625" style="457"/>
    <col min="769" max="769" width="31.7109375" style="457" customWidth="1"/>
    <col min="770" max="770" width="9.140625" style="457"/>
    <col min="771" max="771" width="11.85546875" style="457" customWidth="1"/>
    <col min="772" max="772" width="8.7109375" style="457" customWidth="1"/>
    <col min="773" max="1024" width="9.140625" style="457"/>
    <col min="1025" max="1025" width="31.7109375" style="457" customWidth="1"/>
    <col min="1026" max="1026" width="9.140625" style="457"/>
    <col min="1027" max="1027" width="11.85546875" style="457" customWidth="1"/>
    <col min="1028" max="1028" width="8.7109375" style="457" customWidth="1"/>
    <col min="1029" max="1280" width="9.140625" style="457"/>
    <col min="1281" max="1281" width="31.7109375" style="457" customWidth="1"/>
    <col min="1282" max="1282" width="9.140625" style="457"/>
    <col min="1283" max="1283" width="11.85546875" style="457" customWidth="1"/>
    <col min="1284" max="1284" width="8.7109375" style="457" customWidth="1"/>
    <col min="1285" max="1536" width="9.140625" style="457"/>
    <col min="1537" max="1537" width="31.7109375" style="457" customWidth="1"/>
    <col min="1538" max="1538" width="9.140625" style="457"/>
    <col min="1539" max="1539" width="11.85546875" style="457" customWidth="1"/>
    <col min="1540" max="1540" width="8.7109375" style="457" customWidth="1"/>
    <col min="1541" max="1792" width="9.140625" style="457"/>
    <col min="1793" max="1793" width="31.7109375" style="457" customWidth="1"/>
    <col min="1794" max="1794" width="9.140625" style="457"/>
    <col min="1795" max="1795" width="11.85546875" style="457" customWidth="1"/>
    <col min="1796" max="1796" width="8.7109375" style="457" customWidth="1"/>
    <col min="1797" max="2048" width="9.140625" style="457"/>
    <col min="2049" max="2049" width="31.7109375" style="457" customWidth="1"/>
    <col min="2050" max="2050" width="9.140625" style="457"/>
    <col min="2051" max="2051" width="11.85546875" style="457" customWidth="1"/>
    <col min="2052" max="2052" width="8.7109375" style="457" customWidth="1"/>
    <col min="2053" max="2304" width="9.140625" style="457"/>
    <col min="2305" max="2305" width="31.7109375" style="457" customWidth="1"/>
    <col min="2306" max="2306" width="9.140625" style="457"/>
    <col min="2307" max="2307" width="11.85546875" style="457" customWidth="1"/>
    <col min="2308" max="2308" width="8.7109375" style="457" customWidth="1"/>
    <col min="2309" max="2560" width="9.140625" style="457"/>
    <col min="2561" max="2561" width="31.7109375" style="457" customWidth="1"/>
    <col min="2562" max="2562" width="9.140625" style="457"/>
    <col min="2563" max="2563" width="11.85546875" style="457" customWidth="1"/>
    <col min="2564" max="2564" width="8.7109375" style="457" customWidth="1"/>
    <col min="2565" max="2816" width="9.140625" style="457"/>
    <col min="2817" max="2817" width="31.7109375" style="457" customWidth="1"/>
    <col min="2818" max="2818" width="9.140625" style="457"/>
    <col min="2819" max="2819" width="11.85546875" style="457" customWidth="1"/>
    <col min="2820" max="2820" width="8.7109375" style="457" customWidth="1"/>
    <col min="2821" max="3072" width="9.140625" style="457"/>
    <col min="3073" max="3073" width="31.7109375" style="457" customWidth="1"/>
    <col min="3074" max="3074" width="9.140625" style="457"/>
    <col min="3075" max="3075" width="11.85546875" style="457" customWidth="1"/>
    <col min="3076" max="3076" width="8.7109375" style="457" customWidth="1"/>
    <col min="3077" max="3328" width="9.140625" style="457"/>
    <col min="3329" max="3329" width="31.7109375" style="457" customWidth="1"/>
    <col min="3330" max="3330" width="9.140625" style="457"/>
    <col min="3331" max="3331" width="11.85546875" style="457" customWidth="1"/>
    <col min="3332" max="3332" width="8.7109375" style="457" customWidth="1"/>
    <col min="3333" max="3584" width="9.140625" style="457"/>
    <col min="3585" max="3585" width="31.7109375" style="457" customWidth="1"/>
    <col min="3586" max="3586" width="9.140625" style="457"/>
    <col min="3587" max="3587" width="11.85546875" style="457" customWidth="1"/>
    <col min="3588" max="3588" width="8.7109375" style="457" customWidth="1"/>
    <col min="3589" max="3840" width="9.140625" style="457"/>
    <col min="3841" max="3841" width="31.7109375" style="457" customWidth="1"/>
    <col min="3842" max="3842" width="9.140625" style="457"/>
    <col min="3843" max="3843" width="11.85546875" style="457" customWidth="1"/>
    <col min="3844" max="3844" width="8.7109375" style="457" customWidth="1"/>
    <col min="3845" max="4096" width="9.140625" style="457"/>
    <col min="4097" max="4097" width="31.7109375" style="457" customWidth="1"/>
    <col min="4098" max="4098" width="9.140625" style="457"/>
    <col min="4099" max="4099" width="11.85546875" style="457" customWidth="1"/>
    <col min="4100" max="4100" width="8.7109375" style="457" customWidth="1"/>
    <col min="4101" max="4352" width="9.140625" style="457"/>
    <col min="4353" max="4353" width="31.7109375" style="457" customWidth="1"/>
    <col min="4354" max="4354" width="9.140625" style="457"/>
    <col min="4355" max="4355" width="11.85546875" style="457" customWidth="1"/>
    <col min="4356" max="4356" width="8.7109375" style="457" customWidth="1"/>
    <col min="4357" max="4608" width="9.140625" style="457"/>
    <col min="4609" max="4609" width="31.7109375" style="457" customWidth="1"/>
    <col min="4610" max="4610" width="9.140625" style="457"/>
    <col min="4611" max="4611" width="11.85546875" style="457" customWidth="1"/>
    <col min="4612" max="4612" width="8.7109375" style="457" customWidth="1"/>
    <col min="4613" max="4864" width="9.140625" style="457"/>
    <col min="4865" max="4865" width="31.7109375" style="457" customWidth="1"/>
    <col min="4866" max="4866" width="9.140625" style="457"/>
    <col min="4867" max="4867" width="11.85546875" style="457" customWidth="1"/>
    <col min="4868" max="4868" width="8.7109375" style="457" customWidth="1"/>
    <col min="4869" max="5120" width="9.140625" style="457"/>
    <col min="5121" max="5121" width="31.7109375" style="457" customWidth="1"/>
    <col min="5122" max="5122" width="9.140625" style="457"/>
    <col min="5123" max="5123" width="11.85546875" style="457" customWidth="1"/>
    <col min="5124" max="5124" width="8.7109375" style="457" customWidth="1"/>
    <col min="5125" max="5376" width="9.140625" style="457"/>
    <col min="5377" max="5377" width="31.7109375" style="457" customWidth="1"/>
    <col min="5378" max="5378" width="9.140625" style="457"/>
    <col min="5379" max="5379" width="11.85546875" style="457" customWidth="1"/>
    <col min="5380" max="5380" width="8.7109375" style="457" customWidth="1"/>
    <col min="5381" max="5632" width="9.140625" style="457"/>
    <col min="5633" max="5633" width="31.7109375" style="457" customWidth="1"/>
    <col min="5634" max="5634" width="9.140625" style="457"/>
    <col min="5635" max="5635" width="11.85546875" style="457" customWidth="1"/>
    <col min="5636" max="5636" width="8.7109375" style="457" customWidth="1"/>
    <col min="5637" max="5888" width="9.140625" style="457"/>
    <col min="5889" max="5889" width="31.7109375" style="457" customWidth="1"/>
    <col min="5890" max="5890" width="9.140625" style="457"/>
    <col min="5891" max="5891" width="11.85546875" style="457" customWidth="1"/>
    <col min="5892" max="5892" width="8.7109375" style="457" customWidth="1"/>
    <col min="5893" max="6144" width="9.140625" style="457"/>
    <col min="6145" max="6145" width="31.7109375" style="457" customWidth="1"/>
    <col min="6146" max="6146" width="9.140625" style="457"/>
    <col min="6147" max="6147" width="11.85546875" style="457" customWidth="1"/>
    <col min="6148" max="6148" width="8.7109375" style="457" customWidth="1"/>
    <col min="6149" max="6400" width="9.140625" style="457"/>
    <col min="6401" max="6401" width="31.7109375" style="457" customWidth="1"/>
    <col min="6402" max="6402" width="9.140625" style="457"/>
    <col min="6403" max="6403" width="11.85546875" style="457" customWidth="1"/>
    <col min="6404" max="6404" width="8.7109375" style="457" customWidth="1"/>
    <col min="6405" max="6656" width="9.140625" style="457"/>
    <col min="6657" max="6657" width="31.7109375" style="457" customWidth="1"/>
    <col min="6658" max="6658" width="9.140625" style="457"/>
    <col min="6659" max="6659" width="11.85546875" style="457" customWidth="1"/>
    <col min="6660" max="6660" width="8.7109375" style="457" customWidth="1"/>
    <col min="6661" max="6912" width="9.140625" style="457"/>
    <col min="6913" max="6913" width="31.7109375" style="457" customWidth="1"/>
    <col min="6914" max="6914" width="9.140625" style="457"/>
    <col min="6915" max="6915" width="11.85546875" style="457" customWidth="1"/>
    <col min="6916" max="6916" width="8.7109375" style="457" customWidth="1"/>
    <col min="6917" max="7168" width="9.140625" style="457"/>
    <col min="7169" max="7169" width="31.7109375" style="457" customWidth="1"/>
    <col min="7170" max="7170" width="9.140625" style="457"/>
    <col min="7171" max="7171" width="11.85546875" style="457" customWidth="1"/>
    <col min="7172" max="7172" width="8.7109375" style="457" customWidth="1"/>
    <col min="7173" max="7424" width="9.140625" style="457"/>
    <col min="7425" max="7425" width="31.7109375" style="457" customWidth="1"/>
    <col min="7426" max="7426" width="9.140625" style="457"/>
    <col min="7427" max="7427" width="11.85546875" style="457" customWidth="1"/>
    <col min="7428" max="7428" width="8.7109375" style="457" customWidth="1"/>
    <col min="7429" max="7680" width="9.140625" style="457"/>
    <col min="7681" max="7681" width="31.7109375" style="457" customWidth="1"/>
    <col min="7682" max="7682" width="9.140625" style="457"/>
    <col min="7683" max="7683" width="11.85546875" style="457" customWidth="1"/>
    <col min="7684" max="7684" width="8.7109375" style="457" customWidth="1"/>
    <col min="7685" max="7936" width="9.140625" style="457"/>
    <col min="7937" max="7937" width="31.7109375" style="457" customWidth="1"/>
    <col min="7938" max="7938" width="9.140625" style="457"/>
    <col min="7939" max="7939" width="11.85546875" style="457" customWidth="1"/>
    <col min="7940" max="7940" width="8.7109375" style="457" customWidth="1"/>
    <col min="7941" max="8192" width="9.140625" style="457"/>
    <col min="8193" max="8193" width="31.7109375" style="457" customWidth="1"/>
    <col min="8194" max="8194" width="9.140625" style="457"/>
    <col min="8195" max="8195" width="11.85546875" style="457" customWidth="1"/>
    <col min="8196" max="8196" width="8.7109375" style="457" customWidth="1"/>
    <col min="8197" max="8448" width="9.140625" style="457"/>
    <col min="8449" max="8449" width="31.7109375" style="457" customWidth="1"/>
    <col min="8450" max="8450" width="9.140625" style="457"/>
    <col min="8451" max="8451" width="11.85546875" style="457" customWidth="1"/>
    <col min="8452" max="8452" width="8.7109375" style="457" customWidth="1"/>
    <col min="8453" max="8704" width="9.140625" style="457"/>
    <col min="8705" max="8705" width="31.7109375" style="457" customWidth="1"/>
    <col min="8706" max="8706" width="9.140625" style="457"/>
    <col min="8707" max="8707" width="11.85546875" style="457" customWidth="1"/>
    <col min="8708" max="8708" width="8.7109375" style="457" customWidth="1"/>
    <col min="8709" max="8960" width="9.140625" style="457"/>
    <col min="8961" max="8961" width="31.7109375" style="457" customWidth="1"/>
    <col min="8962" max="8962" width="9.140625" style="457"/>
    <col min="8963" max="8963" width="11.85546875" style="457" customWidth="1"/>
    <col min="8964" max="8964" width="8.7109375" style="457" customWidth="1"/>
    <col min="8965" max="9216" width="9.140625" style="457"/>
    <col min="9217" max="9217" width="31.7109375" style="457" customWidth="1"/>
    <col min="9218" max="9218" width="9.140625" style="457"/>
    <col min="9219" max="9219" width="11.85546875" style="457" customWidth="1"/>
    <col min="9220" max="9220" width="8.7109375" style="457" customWidth="1"/>
    <col min="9221" max="9472" width="9.140625" style="457"/>
    <col min="9473" max="9473" width="31.7109375" style="457" customWidth="1"/>
    <col min="9474" max="9474" width="9.140625" style="457"/>
    <col min="9475" max="9475" width="11.85546875" style="457" customWidth="1"/>
    <col min="9476" max="9476" width="8.7109375" style="457" customWidth="1"/>
    <col min="9477" max="9728" width="9.140625" style="457"/>
    <col min="9729" max="9729" width="31.7109375" style="457" customWidth="1"/>
    <col min="9730" max="9730" width="9.140625" style="457"/>
    <col min="9731" max="9731" width="11.85546875" style="457" customWidth="1"/>
    <col min="9732" max="9732" width="8.7109375" style="457" customWidth="1"/>
    <col min="9733" max="9984" width="9.140625" style="457"/>
    <col min="9985" max="9985" width="31.7109375" style="457" customWidth="1"/>
    <col min="9986" max="9986" width="9.140625" style="457"/>
    <col min="9987" max="9987" width="11.85546875" style="457" customWidth="1"/>
    <col min="9988" max="9988" width="8.7109375" style="457" customWidth="1"/>
    <col min="9989" max="10240" width="9.140625" style="457"/>
    <col min="10241" max="10241" width="31.7109375" style="457" customWidth="1"/>
    <col min="10242" max="10242" width="9.140625" style="457"/>
    <col min="10243" max="10243" width="11.85546875" style="457" customWidth="1"/>
    <col min="10244" max="10244" width="8.7109375" style="457" customWidth="1"/>
    <col min="10245" max="10496" width="9.140625" style="457"/>
    <col min="10497" max="10497" width="31.7109375" style="457" customWidth="1"/>
    <col min="10498" max="10498" width="9.140625" style="457"/>
    <col min="10499" max="10499" width="11.85546875" style="457" customWidth="1"/>
    <col min="10500" max="10500" width="8.7109375" style="457" customWidth="1"/>
    <col min="10501" max="10752" width="9.140625" style="457"/>
    <col min="10753" max="10753" width="31.7109375" style="457" customWidth="1"/>
    <col min="10754" max="10754" width="9.140625" style="457"/>
    <col min="10755" max="10755" width="11.85546875" style="457" customWidth="1"/>
    <col min="10756" max="10756" width="8.7109375" style="457" customWidth="1"/>
    <col min="10757" max="11008" width="9.140625" style="457"/>
    <col min="11009" max="11009" width="31.7109375" style="457" customWidth="1"/>
    <col min="11010" max="11010" width="9.140625" style="457"/>
    <col min="11011" max="11011" width="11.85546875" style="457" customWidth="1"/>
    <col min="11012" max="11012" width="8.7109375" style="457" customWidth="1"/>
    <col min="11013" max="11264" width="9.140625" style="457"/>
    <col min="11265" max="11265" width="31.7109375" style="457" customWidth="1"/>
    <col min="11266" max="11266" width="9.140625" style="457"/>
    <col min="11267" max="11267" width="11.85546875" style="457" customWidth="1"/>
    <col min="11268" max="11268" width="8.7109375" style="457" customWidth="1"/>
    <col min="11269" max="11520" width="9.140625" style="457"/>
    <col min="11521" max="11521" width="31.7109375" style="457" customWidth="1"/>
    <col min="11522" max="11522" width="9.140625" style="457"/>
    <col min="11523" max="11523" width="11.85546875" style="457" customWidth="1"/>
    <col min="11524" max="11524" width="8.7109375" style="457" customWidth="1"/>
    <col min="11525" max="11776" width="9.140625" style="457"/>
    <col min="11777" max="11777" width="31.7109375" style="457" customWidth="1"/>
    <col min="11778" max="11778" width="9.140625" style="457"/>
    <col min="11779" max="11779" width="11.85546875" style="457" customWidth="1"/>
    <col min="11780" max="11780" width="8.7109375" style="457" customWidth="1"/>
    <col min="11781" max="12032" width="9.140625" style="457"/>
    <col min="12033" max="12033" width="31.7109375" style="457" customWidth="1"/>
    <col min="12034" max="12034" width="9.140625" style="457"/>
    <col min="12035" max="12035" width="11.85546875" style="457" customWidth="1"/>
    <col min="12036" max="12036" width="8.7109375" style="457" customWidth="1"/>
    <col min="12037" max="12288" width="9.140625" style="457"/>
    <col min="12289" max="12289" width="31.7109375" style="457" customWidth="1"/>
    <col min="12290" max="12290" width="9.140625" style="457"/>
    <col min="12291" max="12291" width="11.85546875" style="457" customWidth="1"/>
    <col min="12292" max="12292" width="8.7109375" style="457" customWidth="1"/>
    <col min="12293" max="12544" width="9.140625" style="457"/>
    <col min="12545" max="12545" width="31.7109375" style="457" customWidth="1"/>
    <col min="12546" max="12546" width="9.140625" style="457"/>
    <col min="12547" max="12547" width="11.85546875" style="457" customWidth="1"/>
    <col min="12548" max="12548" width="8.7109375" style="457" customWidth="1"/>
    <col min="12549" max="12800" width="9.140625" style="457"/>
    <col min="12801" max="12801" width="31.7109375" style="457" customWidth="1"/>
    <col min="12802" max="12802" width="9.140625" style="457"/>
    <col min="12803" max="12803" width="11.85546875" style="457" customWidth="1"/>
    <col min="12804" max="12804" width="8.7109375" style="457" customWidth="1"/>
    <col min="12805" max="13056" width="9.140625" style="457"/>
    <col min="13057" max="13057" width="31.7109375" style="457" customWidth="1"/>
    <col min="13058" max="13058" width="9.140625" style="457"/>
    <col min="13059" max="13059" width="11.85546875" style="457" customWidth="1"/>
    <col min="13060" max="13060" width="8.7109375" style="457" customWidth="1"/>
    <col min="13061" max="13312" width="9.140625" style="457"/>
    <col min="13313" max="13313" width="31.7109375" style="457" customWidth="1"/>
    <col min="13314" max="13314" width="9.140625" style="457"/>
    <col min="13315" max="13315" width="11.85546875" style="457" customWidth="1"/>
    <col min="13316" max="13316" width="8.7109375" style="457" customWidth="1"/>
    <col min="13317" max="13568" width="9.140625" style="457"/>
    <col min="13569" max="13569" width="31.7109375" style="457" customWidth="1"/>
    <col min="13570" max="13570" width="9.140625" style="457"/>
    <col min="13571" max="13571" width="11.85546875" style="457" customWidth="1"/>
    <col min="13572" max="13572" width="8.7109375" style="457" customWidth="1"/>
    <col min="13573" max="13824" width="9.140625" style="457"/>
    <col min="13825" max="13825" width="31.7109375" style="457" customWidth="1"/>
    <col min="13826" max="13826" width="9.140625" style="457"/>
    <col min="13827" max="13827" width="11.85546875" style="457" customWidth="1"/>
    <col min="13828" max="13828" width="8.7109375" style="457" customWidth="1"/>
    <col min="13829" max="14080" width="9.140625" style="457"/>
    <col min="14081" max="14081" width="31.7109375" style="457" customWidth="1"/>
    <col min="14082" max="14082" width="9.140625" style="457"/>
    <col min="14083" max="14083" width="11.85546875" style="457" customWidth="1"/>
    <col min="14084" max="14084" width="8.7109375" style="457" customWidth="1"/>
    <col min="14085" max="14336" width="9.140625" style="457"/>
    <col min="14337" max="14337" width="31.7109375" style="457" customWidth="1"/>
    <col min="14338" max="14338" width="9.140625" style="457"/>
    <col min="14339" max="14339" width="11.85546875" style="457" customWidth="1"/>
    <col min="14340" max="14340" width="8.7109375" style="457" customWidth="1"/>
    <col min="14341" max="14592" width="9.140625" style="457"/>
    <col min="14593" max="14593" width="31.7109375" style="457" customWidth="1"/>
    <col min="14594" max="14594" width="9.140625" style="457"/>
    <col min="14595" max="14595" width="11.85546875" style="457" customWidth="1"/>
    <col min="14596" max="14596" width="8.7109375" style="457" customWidth="1"/>
    <col min="14597" max="14848" width="9.140625" style="457"/>
    <col min="14849" max="14849" width="31.7109375" style="457" customWidth="1"/>
    <col min="14850" max="14850" width="9.140625" style="457"/>
    <col min="14851" max="14851" width="11.85546875" style="457" customWidth="1"/>
    <col min="14852" max="14852" width="8.7109375" style="457" customWidth="1"/>
    <col min="14853" max="15104" width="9.140625" style="457"/>
    <col min="15105" max="15105" width="31.7109375" style="457" customWidth="1"/>
    <col min="15106" max="15106" width="9.140625" style="457"/>
    <col min="15107" max="15107" width="11.85546875" style="457" customWidth="1"/>
    <col min="15108" max="15108" width="8.7109375" style="457" customWidth="1"/>
    <col min="15109" max="15360" width="9.140625" style="457"/>
    <col min="15361" max="15361" width="31.7109375" style="457" customWidth="1"/>
    <col min="15362" max="15362" width="9.140625" style="457"/>
    <col min="15363" max="15363" width="11.85546875" style="457" customWidth="1"/>
    <col min="15364" max="15364" width="8.7109375" style="457" customWidth="1"/>
    <col min="15365" max="15616" width="9.140625" style="457"/>
    <col min="15617" max="15617" width="31.7109375" style="457" customWidth="1"/>
    <col min="15618" max="15618" width="9.140625" style="457"/>
    <col min="15619" max="15619" width="11.85546875" style="457" customWidth="1"/>
    <col min="15620" max="15620" width="8.7109375" style="457" customWidth="1"/>
    <col min="15621" max="15872" width="9.140625" style="457"/>
    <col min="15873" max="15873" width="31.7109375" style="457" customWidth="1"/>
    <col min="15874" max="15874" width="9.140625" style="457"/>
    <col min="15875" max="15875" width="11.85546875" style="457" customWidth="1"/>
    <col min="15876" max="15876" width="8.7109375" style="457" customWidth="1"/>
    <col min="15877" max="16128" width="9.140625" style="457"/>
    <col min="16129" max="16129" width="31.7109375" style="457" customWidth="1"/>
    <col min="16130" max="16130" width="9.140625" style="457"/>
    <col min="16131" max="16131" width="11.85546875" style="457" customWidth="1"/>
    <col min="16132" max="16132" width="8.7109375" style="457" customWidth="1"/>
    <col min="16133" max="16384" width="9.140625" style="457"/>
  </cols>
  <sheetData>
    <row r="1" spans="1:8" x14ac:dyDescent="0.25">
      <c r="E1" s="992" t="s">
        <v>990</v>
      </c>
      <c r="F1" s="992"/>
      <c r="G1" s="992"/>
    </row>
    <row r="5" spans="1:8" ht="18" x14ac:dyDescent="0.25">
      <c r="A5" s="508" t="s">
        <v>937</v>
      </c>
      <c r="B5" s="509"/>
      <c r="C5" s="508"/>
      <c r="D5" s="508"/>
      <c r="E5" s="508"/>
      <c r="F5" s="508"/>
      <c r="G5" s="508"/>
    </row>
    <row r="6" spans="1:8" ht="18" x14ac:dyDescent="0.25">
      <c r="A6" s="510"/>
      <c r="B6" s="511"/>
      <c r="C6" s="510"/>
      <c r="D6" s="510"/>
      <c r="E6" s="510"/>
      <c r="F6" s="510"/>
      <c r="G6" s="510"/>
    </row>
    <row r="8" spans="1:8" ht="15.75" thickBot="1" x14ac:dyDescent="0.3">
      <c r="F8" s="457" t="s">
        <v>74</v>
      </c>
    </row>
    <row r="9" spans="1:8" ht="15.75" thickBot="1" x14ac:dyDescent="0.3">
      <c r="A9" s="512"/>
      <c r="B9" s="465"/>
      <c r="C9" s="513" t="s">
        <v>57</v>
      </c>
      <c r="D9" s="513"/>
      <c r="E9" s="513"/>
      <c r="F9" s="513"/>
      <c r="G9" s="514"/>
    </row>
    <row r="10" spans="1:8" x14ac:dyDescent="0.25">
      <c r="A10" s="515"/>
      <c r="B10" s="516" t="s">
        <v>3</v>
      </c>
      <c r="C10" s="517" t="s">
        <v>3</v>
      </c>
      <c r="D10" s="467" t="s">
        <v>96</v>
      </c>
      <c r="E10" s="467" t="s">
        <v>2</v>
      </c>
      <c r="F10" s="467" t="s">
        <v>96</v>
      </c>
      <c r="G10" s="469" t="s">
        <v>35</v>
      </c>
    </row>
    <row r="11" spans="1:8" ht="15.75" x14ac:dyDescent="0.25">
      <c r="A11" s="518" t="s">
        <v>36</v>
      </c>
      <c r="B11" s="473" t="s">
        <v>58</v>
      </c>
      <c r="C11" s="519" t="s">
        <v>69</v>
      </c>
      <c r="D11" s="517" t="s">
        <v>97</v>
      </c>
      <c r="E11" s="517" t="s">
        <v>37</v>
      </c>
      <c r="F11" s="517" t="s">
        <v>97</v>
      </c>
      <c r="G11" s="520" t="s">
        <v>930</v>
      </c>
    </row>
    <row r="12" spans="1:8" ht="15.75" thickBot="1" x14ac:dyDescent="0.3">
      <c r="A12" s="521"/>
      <c r="B12" s="522">
        <v>2016</v>
      </c>
      <c r="C12" s="517" t="s">
        <v>938</v>
      </c>
      <c r="D12" s="517">
        <v>2016</v>
      </c>
      <c r="E12" s="517" t="s">
        <v>67</v>
      </c>
      <c r="F12" s="517">
        <v>2015</v>
      </c>
      <c r="G12" s="523" t="s">
        <v>43</v>
      </c>
    </row>
    <row r="13" spans="1:8" x14ac:dyDescent="0.25">
      <c r="A13" s="524"/>
      <c r="B13" s="525"/>
      <c r="C13" s="526"/>
      <c r="D13" s="527"/>
      <c r="E13" s="528"/>
      <c r="F13" s="527"/>
      <c r="G13" s="529"/>
    </row>
    <row r="14" spans="1:8" x14ac:dyDescent="0.25">
      <c r="A14" s="571" t="s">
        <v>44</v>
      </c>
      <c r="B14" s="572">
        <f t="shared" ref="B14:G14" si="0">B16</f>
        <v>17325</v>
      </c>
      <c r="C14" s="573">
        <f t="shared" si="0"/>
        <v>21435</v>
      </c>
      <c r="D14" s="577">
        <f t="shared" si="0"/>
        <v>18431</v>
      </c>
      <c r="E14" s="573">
        <f t="shared" si="0"/>
        <v>85.985537672031725</v>
      </c>
      <c r="F14" s="577">
        <f t="shared" si="0"/>
        <v>15684</v>
      </c>
      <c r="G14" s="963">
        <f t="shared" si="0"/>
        <v>117.51466462637082</v>
      </c>
      <c r="H14" s="534"/>
    </row>
    <row r="15" spans="1:8" x14ac:dyDescent="0.25">
      <c r="A15" s="530"/>
      <c r="B15" s="531"/>
      <c r="C15" s="532"/>
      <c r="D15" s="535"/>
      <c r="E15" s="533"/>
      <c r="F15" s="533"/>
      <c r="G15" s="536"/>
      <c r="H15" s="534"/>
    </row>
    <row r="16" spans="1:8" x14ac:dyDescent="0.25">
      <c r="A16" s="537" t="s">
        <v>59</v>
      </c>
      <c r="B16" s="538">
        <v>17325</v>
      </c>
      <c r="C16" s="539">
        <v>21435</v>
      </c>
      <c r="D16" s="540">
        <v>18431</v>
      </c>
      <c r="E16" s="539">
        <f>D16/C16*100</f>
        <v>85.985537672031725</v>
      </c>
      <c r="F16" s="541">
        <v>15684</v>
      </c>
      <c r="G16" s="542">
        <f>D16/F16*100</f>
        <v>117.51466462637082</v>
      </c>
      <c r="H16" s="534"/>
    </row>
    <row r="17" spans="1:13" x14ac:dyDescent="0.25">
      <c r="A17" s="537"/>
      <c r="B17" s="543"/>
      <c r="C17" s="544"/>
      <c r="D17" s="545"/>
      <c r="E17" s="546"/>
      <c r="F17" s="547"/>
      <c r="G17" s="548"/>
    </row>
    <row r="18" spans="1:13" ht="15.75" x14ac:dyDescent="0.25">
      <c r="A18" s="549"/>
      <c r="B18" s="550"/>
      <c r="C18" s="544"/>
      <c r="D18" s="545"/>
      <c r="E18" s="546"/>
      <c r="F18" s="547"/>
      <c r="G18" s="548"/>
    </row>
    <row r="19" spans="1:13" x14ac:dyDescent="0.25">
      <c r="A19" s="571" t="s">
        <v>40</v>
      </c>
      <c r="B19" s="551"/>
      <c r="C19" s="552"/>
      <c r="D19" s="553"/>
      <c r="E19" s="546"/>
      <c r="F19" s="546"/>
      <c r="G19" s="548"/>
    </row>
    <row r="20" spans="1:13" x14ac:dyDescent="0.25">
      <c r="A20" s="554"/>
      <c r="B20" s="543"/>
      <c r="C20" s="544"/>
      <c r="D20" s="545"/>
      <c r="E20" s="546"/>
      <c r="F20" s="547"/>
      <c r="G20" s="548"/>
    </row>
    <row r="21" spans="1:13" x14ac:dyDescent="0.25">
      <c r="A21" s="530" t="s">
        <v>45</v>
      </c>
      <c r="B21" s="531">
        <f>B23+B25</f>
        <v>2577</v>
      </c>
      <c r="C21" s="532">
        <f>C23+C25</f>
        <v>2577</v>
      </c>
      <c r="D21" s="555">
        <f>D23+D25</f>
        <v>2312</v>
      </c>
      <c r="E21" s="532">
        <f>D21/C21*100</f>
        <v>89.71672487388436</v>
      </c>
      <c r="F21" s="533">
        <f>F23+F25</f>
        <v>2407</v>
      </c>
      <c r="G21" s="536">
        <f>D21/F21*100</f>
        <v>96.053178230162032</v>
      </c>
    </row>
    <row r="22" spans="1:13" x14ac:dyDescent="0.25">
      <c r="A22" s="530"/>
      <c r="B22" s="551"/>
      <c r="C22" s="552"/>
      <c r="D22" s="553"/>
      <c r="E22" s="546"/>
      <c r="F22" s="546"/>
      <c r="G22" s="548"/>
    </row>
    <row r="23" spans="1:13" x14ac:dyDescent="0.25">
      <c r="A23" s="556" t="s">
        <v>80</v>
      </c>
      <c r="B23" s="557">
        <v>677</v>
      </c>
      <c r="C23" s="539">
        <v>677</v>
      </c>
      <c r="D23" s="540">
        <v>664</v>
      </c>
      <c r="E23" s="539">
        <f>D23/C23*100</f>
        <v>98.079763663220092</v>
      </c>
      <c r="F23" s="541">
        <v>668</v>
      </c>
      <c r="G23" s="542">
        <f>D23/F23*100</f>
        <v>99.401197604790411</v>
      </c>
    </row>
    <row r="24" spans="1:13" x14ac:dyDescent="0.25">
      <c r="A24" s="556"/>
      <c r="B24" s="543"/>
      <c r="C24" s="544"/>
      <c r="D24" s="545"/>
      <c r="E24" s="544"/>
      <c r="F24" s="547"/>
      <c r="G24" s="558"/>
    </row>
    <row r="25" spans="1:13" x14ac:dyDescent="0.25">
      <c r="A25" s="537" t="s">
        <v>60</v>
      </c>
      <c r="B25" s="559">
        <v>1900</v>
      </c>
      <c r="C25" s="560">
        <v>1900</v>
      </c>
      <c r="D25" s="561">
        <v>1648</v>
      </c>
      <c r="E25" s="560">
        <f>D25/C25*100</f>
        <v>86.73684210526315</v>
      </c>
      <c r="F25" s="562">
        <v>1739</v>
      </c>
      <c r="G25" s="563">
        <f>D25/F25*100</f>
        <v>94.767107533064973</v>
      </c>
      <c r="H25" s="488"/>
    </row>
    <row r="26" spans="1:13" x14ac:dyDescent="0.25">
      <c r="A26" s="556"/>
      <c r="B26" s="557"/>
      <c r="C26" s="539"/>
      <c r="D26" s="540"/>
      <c r="E26" s="539"/>
      <c r="F26" s="541"/>
      <c r="G26" s="542"/>
      <c r="H26" s="488"/>
    </row>
    <row r="27" spans="1:13" x14ac:dyDescent="0.25">
      <c r="A27" s="564"/>
      <c r="B27" s="543"/>
      <c r="C27" s="544"/>
      <c r="D27" s="545"/>
      <c r="E27" s="544"/>
      <c r="F27" s="547"/>
      <c r="G27" s="558"/>
    </row>
    <row r="28" spans="1:13" x14ac:dyDescent="0.25">
      <c r="A28" s="530" t="s">
        <v>309</v>
      </c>
      <c r="B28" s="531">
        <f>B30+B31</f>
        <v>1700</v>
      </c>
      <c r="C28" s="532">
        <f>C30+C31</f>
        <v>1700</v>
      </c>
      <c r="D28" s="533">
        <f>D30+D31</f>
        <v>1045</v>
      </c>
      <c r="E28" s="532">
        <f t="shared" ref="E28:E36" si="1">D28/C28*100</f>
        <v>61.470588235294123</v>
      </c>
      <c r="F28" s="555">
        <f>F30+F31</f>
        <v>1397</v>
      </c>
      <c r="G28" s="536">
        <f t="shared" ref="G28:G36" si="2">D28/F28*100</f>
        <v>74.803149606299215</v>
      </c>
      <c r="H28" s="493"/>
    </row>
    <row r="29" spans="1:13" x14ac:dyDescent="0.25">
      <c r="A29" s="530"/>
      <c r="B29" s="551"/>
      <c r="C29" s="565"/>
      <c r="D29" s="546"/>
      <c r="E29" s="544"/>
      <c r="F29" s="546"/>
      <c r="G29" s="558"/>
      <c r="H29" s="493"/>
    </row>
    <row r="30" spans="1:13" x14ac:dyDescent="0.25">
      <c r="A30" s="537" t="s">
        <v>81</v>
      </c>
      <c r="B30" s="557">
        <v>900</v>
      </c>
      <c r="C30" s="539">
        <v>900</v>
      </c>
      <c r="D30" s="540">
        <v>348</v>
      </c>
      <c r="E30" s="539">
        <f t="shared" si="1"/>
        <v>38.666666666666664</v>
      </c>
      <c r="F30" s="541">
        <v>818</v>
      </c>
      <c r="G30" s="542">
        <f t="shared" si="2"/>
        <v>42.542787286063572</v>
      </c>
      <c r="H30" s="493"/>
      <c r="M30" s="457" t="s">
        <v>277</v>
      </c>
    </row>
    <row r="31" spans="1:13" x14ac:dyDescent="0.25">
      <c r="A31" s="537" t="s">
        <v>82</v>
      </c>
      <c r="B31" s="557">
        <v>800</v>
      </c>
      <c r="C31" s="539">
        <v>800</v>
      </c>
      <c r="D31" s="540">
        <v>697</v>
      </c>
      <c r="E31" s="539">
        <f t="shared" si="1"/>
        <v>87.125</v>
      </c>
      <c r="F31" s="541">
        <v>579</v>
      </c>
      <c r="G31" s="542">
        <f t="shared" si="2"/>
        <v>120.37996545768566</v>
      </c>
      <c r="H31" s="493"/>
    </row>
    <row r="32" spans="1:13" x14ac:dyDescent="0.25">
      <c r="A32" s="537"/>
      <c r="B32" s="557"/>
      <c r="C32" s="539"/>
      <c r="D32" s="540"/>
      <c r="E32" s="539"/>
      <c r="F32" s="541"/>
      <c r="G32" s="542"/>
      <c r="H32" s="493"/>
    </row>
    <row r="33" spans="1:8" x14ac:dyDescent="0.25">
      <c r="A33" s="496" t="s">
        <v>310</v>
      </c>
      <c r="B33" s="566">
        <f>B34</f>
        <v>1170</v>
      </c>
      <c r="C33" s="567">
        <f t="shared" ref="C33:D33" si="3">C34</f>
        <v>1456</v>
      </c>
      <c r="D33" s="568">
        <f t="shared" si="3"/>
        <v>1299</v>
      </c>
      <c r="E33" s="567">
        <f t="shared" si="1"/>
        <v>89.217032967032978</v>
      </c>
      <c r="F33" s="569">
        <v>0</v>
      </c>
      <c r="G33" s="570">
        <v>0</v>
      </c>
      <c r="H33" s="493"/>
    </row>
    <row r="34" spans="1:8" x14ac:dyDescent="0.25">
      <c r="A34" s="497" t="s">
        <v>311</v>
      </c>
      <c r="B34" s="559">
        <v>1170</v>
      </c>
      <c r="C34" s="560">
        <v>1456</v>
      </c>
      <c r="D34" s="561">
        <v>1299</v>
      </c>
      <c r="E34" s="560">
        <f t="shared" si="1"/>
        <v>89.217032967032978</v>
      </c>
      <c r="F34" s="562">
        <v>0</v>
      </c>
      <c r="G34" s="563">
        <v>0</v>
      </c>
      <c r="H34" s="493"/>
    </row>
    <row r="35" spans="1:8" x14ac:dyDescent="0.25">
      <c r="A35" s="537"/>
      <c r="B35" s="543"/>
      <c r="C35" s="544"/>
      <c r="D35" s="545"/>
      <c r="E35" s="544"/>
      <c r="F35" s="547"/>
      <c r="G35" s="558"/>
      <c r="H35" s="493"/>
    </row>
    <row r="36" spans="1:8" x14ac:dyDescent="0.25">
      <c r="A36" s="571" t="s">
        <v>46</v>
      </c>
      <c r="B36" s="572">
        <f>B21+B28+B33</f>
        <v>5447</v>
      </c>
      <c r="C36" s="572">
        <f t="shared" ref="C36:D36" si="4">C21+C28+C33</f>
        <v>5733</v>
      </c>
      <c r="D36" s="572">
        <f t="shared" si="4"/>
        <v>4656</v>
      </c>
      <c r="E36" s="573">
        <f t="shared" si="1"/>
        <v>81.214024071166918</v>
      </c>
      <c r="F36" s="574">
        <f>F21+F28+F33</f>
        <v>3804</v>
      </c>
      <c r="G36" s="575">
        <f t="shared" si="2"/>
        <v>122.397476340694</v>
      </c>
    </row>
    <row r="37" spans="1:8" x14ac:dyDescent="0.25">
      <c r="A37" s="571"/>
      <c r="B37" s="551"/>
      <c r="C37" s="552"/>
      <c r="D37" s="553"/>
      <c r="E37" s="552"/>
      <c r="F37" s="546"/>
      <c r="G37" s="548"/>
    </row>
    <row r="38" spans="1:8" x14ac:dyDescent="0.25">
      <c r="A38" s="571"/>
      <c r="B38" s="551"/>
      <c r="C38" s="552"/>
      <c r="D38" s="553"/>
      <c r="E38" s="552"/>
      <c r="F38" s="546"/>
      <c r="G38" s="548"/>
    </row>
    <row r="39" spans="1:8" x14ac:dyDescent="0.25">
      <c r="A39" s="564"/>
      <c r="B39" s="543"/>
      <c r="C39" s="544"/>
      <c r="D39" s="545"/>
      <c r="E39" s="552"/>
      <c r="F39" s="547"/>
      <c r="G39" s="548"/>
    </row>
    <row r="40" spans="1:8" x14ac:dyDescent="0.25">
      <c r="A40" s="576" t="s">
        <v>91</v>
      </c>
      <c r="B40" s="572">
        <f>B14+B36</f>
        <v>22772</v>
      </c>
      <c r="C40" s="573">
        <f>C14+C36</f>
        <v>27168</v>
      </c>
      <c r="D40" s="577">
        <f>D14+D36</f>
        <v>23087</v>
      </c>
      <c r="E40" s="573">
        <f>D40/C40*100</f>
        <v>84.978651354534747</v>
      </c>
      <c r="F40" s="574">
        <f>F14+F36</f>
        <v>19488</v>
      </c>
      <c r="G40" s="575">
        <f>D40/F40*100</f>
        <v>118.4677750410509</v>
      </c>
    </row>
    <row r="41" spans="1:8" x14ac:dyDescent="0.25">
      <c r="A41" s="576"/>
      <c r="B41" s="578"/>
      <c r="C41" s="579"/>
      <c r="D41" s="580"/>
      <c r="E41" s="546"/>
      <c r="F41" s="581"/>
      <c r="G41" s="582"/>
    </row>
    <row r="42" spans="1:8" x14ac:dyDescent="0.25">
      <c r="A42" s="583"/>
      <c r="B42" s="583"/>
      <c r="C42" s="539"/>
      <c r="D42" s="540"/>
      <c r="E42" s="584"/>
      <c r="F42" s="541"/>
      <c r="G42" s="585"/>
    </row>
    <row r="43" spans="1:8" ht="15.75" thickBot="1" x14ac:dyDescent="0.3">
      <c r="A43" s="586"/>
      <c r="B43" s="587"/>
      <c r="C43" s="588"/>
      <c r="D43" s="589"/>
      <c r="E43" s="590"/>
      <c r="F43" s="591"/>
      <c r="G43" s="592"/>
    </row>
  </sheetData>
  <mergeCells count="1">
    <mergeCell ref="E1:G1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O370"/>
  <sheetViews>
    <sheetView zoomScale="75" zoomScaleNormal="75" workbookViewId="0">
      <selection activeCell="G47" sqref="G47"/>
    </sheetView>
  </sheetViews>
  <sheetFormatPr defaultRowHeight="12.75" x14ac:dyDescent="0.2"/>
  <cols>
    <col min="1" max="1" width="2.5703125" style="8" customWidth="1"/>
    <col min="2" max="2" width="8.5703125" style="193" customWidth="1"/>
    <col min="3" max="3" width="10.7109375" style="193" hidden="1" customWidth="1"/>
    <col min="4" max="4" width="16.5703125" style="193" customWidth="1"/>
    <col min="5" max="5" width="85.5703125" style="456" customWidth="1"/>
    <col min="6" max="6" width="63.28515625" style="456" customWidth="1"/>
    <col min="7" max="7" width="15.7109375" style="196" customWidth="1"/>
    <col min="8" max="9" width="15.7109375" style="197" customWidth="1"/>
    <col min="10" max="10" width="15.7109375" style="198" customWidth="1"/>
    <col min="11" max="11" width="15.7109375" style="196" customWidth="1"/>
    <col min="12" max="12" width="15.7109375" style="198" customWidth="1"/>
    <col min="13" max="13" width="12.7109375" style="199" customWidth="1"/>
    <col min="14" max="14" width="9.140625" style="200"/>
    <col min="15" max="16384" width="9.140625" style="8"/>
  </cols>
  <sheetData>
    <row r="2" spans="2:14" x14ac:dyDescent="0.2">
      <c r="K2" s="992" t="s">
        <v>991</v>
      </c>
      <c r="L2" s="992"/>
      <c r="M2" s="992"/>
    </row>
    <row r="3" spans="2:14" ht="20.25" customHeight="1" thickBot="1" x14ac:dyDescent="0.25">
      <c r="E3" s="194"/>
      <c r="F3" s="195"/>
    </row>
    <row r="4" spans="2:14" ht="39.950000000000003" customHeight="1" thickBot="1" x14ac:dyDescent="0.25">
      <c r="B4" s="1003" t="s">
        <v>340</v>
      </c>
      <c r="C4" s="1004"/>
      <c r="D4" s="1004"/>
      <c r="E4" s="1004"/>
      <c r="F4" s="1005"/>
      <c r="G4" s="1006" t="s">
        <v>341</v>
      </c>
      <c r="H4" s="1006" t="s">
        <v>342</v>
      </c>
      <c r="I4" s="1006" t="s">
        <v>343</v>
      </c>
      <c r="J4" s="1009" t="s">
        <v>344</v>
      </c>
      <c r="K4" s="1010"/>
      <c r="L4" s="1011" t="s">
        <v>345</v>
      </c>
      <c r="M4" s="1001" t="s">
        <v>346</v>
      </c>
    </row>
    <row r="5" spans="2:14" ht="20.100000000000001" customHeight="1" thickBot="1" x14ac:dyDescent="0.25">
      <c r="B5" s="201" t="s">
        <v>140</v>
      </c>
      <c r="C5" s="202"/>
      <c r="D5" s="201" t="s">
        <v>141</v>
      </c>
      <c r="E5" s="203" t="s">
        <v>77</v>
      </c>
      <c r="F5" s="203" t="s">
        <v>78</v>
      </c>
      <c r="G5" s="1007"/>
      <c r="H5" s="1008"/>
      <c r="I5" s="1008"/>
      <c r="J5" s="204" t="s">
        <v>0</v>
      </c>
      <c r="K5" s="205" t="s">
        <v>69</v>
      </c>
      <c r="L5" s="1012"/>
      <c r="M5" s="1002"/>
    </row>
    <row r="6" spans="2:14" ht="20.100000000000001" customHeight="1" thickBot="1" x14ac:dyDescent="0.25">
      <c r="B6" s="206"/>
      <c r="C6" s="207"/>
      <c r="D6" s="206"/>
      <c r="E6" s="208"/>
      <c r="F6" s="208"/>
      <c r="G6" s="209"/>
      <c r="H6" s="210"/>
      <c r="I6" s="210"/>
      <c r="J6" s="211"/>
      <c r="K6" s="210"/>
      <c r="L6" s="212"/>
      <c r="M6" s="213"/>
    </row>
    <row r="7" spans="2:14" ht="20.100000000000001" customHeight="1" thickBot="1" x14ac:dyDescent="0.25">
      <c r="B7" s="1019" t="s">
        <v>347</v>
      </c>
      <c r="C7" s="997"/>
      <c r="D7" s="997"/>
      <c r="E7" s="997"/>
      <c r="F7" s="997"/>
      <c r="G7" s="214"/>
      <c r="H7" s="214"/>
      <c r="I7" s="215"/>
      <c r="J7" s="216"/>
      <c r="K7" s="215"/>
      <c r="L7" s="216"/>
      <c r="M7" s="217"/>
    </row>
    <row r="8" spans="2:14" ht="20.100000000000001" customHeight="1" thickBot="1" x14ac:dyDescent="0.25">
      <c r="B8" s="998" t="s">
        <v>348</v>
      </c>
      <c r="C8" s="999"/>
      <c r="D8" s="999"/>
      <c r="E8" s="999"/>
      <c r="F8" s="1000"/>
      <c r="G8" s="218"/>
      <c r="H8" s="218"/>
      <c r="I8" s="219"/>
      <c r="J8" s="220"/>
      <c r="K8" s="221"/>
      <c r="L8" s="222"/>
      <c r="M8" s="223"/>
    </row>
    <row r="9" spans="2:14" ht="20.100000000000001" customHeight="1" x14ac:dyDescent="0.2">
      <c r="B9" s="224" t="s">
        <v>142</v>
      </c>
      <c r="C9" s="225"/>
      <c r="D9" s="226"/>
      <c r="E9" s="227" t="s">
        <v>349</v>
      </c>
      <c r="F9" s="228" t="s">
        <v>350</v>
      </c>
      <c r="G9" s="229"/>
      <c r="H9" s="229" t="s">
        <v>351</v>
      </c>
      <c r="I9" s="230">
        <v>0</v>
      </c>
      <c r="J9" s="231">
        <v>1000</v>
      </c>
      <c r="K9" s="230">
        <v>0</v>
      </c>
      <c r="L9" s="231">
        <v>0</v>
      </c>
      <c r="M9" s="232">
        <v>0</v>
      </c>
    </row>
    <row r="10" spans="2:14" ht="20.100000000000001" customHeight="1" x14ac:dyDescent="0.2">
      <c r="B10" s="233" t="s">
        <v>142</v>
      </c>
      <c r="C10" s="234"/>
      <c r="D10" s="235"/>
      <c r="E10" s="236" t="s">
        <v>352</v>
      </c>
      <c r="F10" s="237" t="s">
        <v>350</v>
      </c>
      <c r="G10" s="238"/>
      <c r="H10" s="238" t="s">
        <v>351</v>
      </c>
      <c r="I10" s="239">
        <v>0</v>
      </c>
      <c r="J10" s="240">
        <v>2000</v>
      </c>
      <c r="K10" s="239">
        <v>0</v>
      </c>
      <c r="L10" s="240">
        <v>0</v>
      </c>
      <c r="M10" s="241">
        <v>0</v>
      </c>
    </row>
    <row r="11" spans="2:14" ht="20.100000000000001" customHeight="1" thickBot="1" x14ac:dyDescent="0.25">
      <c r="B11" s="233" t="s">
        <v>142</v>
      </c>
      <c r="C11" s="234"/>
      <c r="D11" s="235"/>
      <c r="E11" s="236" t="s">
        <v>353</v>
      </c>
      <c r="F11" s="242" t="s">
        <v>350</v>
      </c>
      <c r="G11" s="238"/>
      <c r="H11" s="238" t="s">
        <v>351</v>
      </c>
      <c r="I11" s="239">
        <v>0</v>
      </c>
      <c r="J11" s="240">
        <v>6000</v>
      </c>
      <c r="K11" s="239">
        <v>0</v>
      </c>
      <c r="L11" s="240">
        <v>0</v>
      </c>
      <c r="M11" s="241">
        <v>0</v>
      </c>
    </row>
    <row r="12" spans="2:14" s="244" customFormat="1" ht="20.100000000000001" customHeight="1" thickBot="1" x14ac:dyDescent="0.3">
      <c r="B12" s="1019" t="s">
        <v>354</v>
      </c>
      <c r="C12" s="997"/>
      <c r="D12" s="997"/>
      <c r="E12" s="997"/>
      <c r="F12" s="997"/>
      <c r="G12" s="214"/>
      <c r="H12" s="214"/>
      <c r="I12" s="215"/>
      <c r="J12" s="216"/>
      <c r="K12" s="215"/>
      <c r="L12" s="216"/>
      <c r="M12" s="217"/>
      <c r="N12" s="243"/>
    </row>
    <row r="13" spans="2:14" ht="20.100000000000001" customHeight="1" thickBot="1" x14ac:dyDescent="0.25">
      <c r="B13" s="998" t="s">
        <v>355</v>
      </c>
      <c r="C13" s="999"/>
      <c r="D13" s="999"/>
      <c r="E13" s="999"/>
      <c r="F13" s="1000"/>
      <c r="G13" s="218"/>
      <c r="H13" s="218"/>
      <c r="I13" s="245"/>
      <c r="J13" s="246"/>
      <c r="K13" s="245"/>
      <c r="L13" s="246"/>
      <c r="M13" s="247"/>
    </row>
    <row r="14" spans="2:14" ht="20.100000000000001" customHeight="1" x14ac:dyDescent="0.2">
      <c r="B14" s="224" t="s">
        <v>151</v>
      </c>
      <c r="C14" s="225"/>
      <c r="D14" s="226" t="s">
        <v>112</v>
      </c>
      <c r="E14" s="227" t="s">
        <v>113</v>
      </c>
      <c r="F14" s="228" t="s">
        <v>114</v>
      </c>
      <c r="G14" s="229"/>
      <c r="H14" s="229" t="s">
        <v>236</v>
      </c>
      <c r="I14" s="230">
        <v>7728.6</v>
      </c>
      <c r="J14" s="231">
        <v>160</v>
      </c>
      <c r="K14" s="230">
        <v>160</v>
      </c>
      <c r="L14" s="231">
        <v>158</v>
      </c>
      <c r="M14" s="232">
        <f>L14/K14*100</f>
        <v>98.75</v>
      </c>
    </row>
    <row r="15" spans="2:14" ht="20.100000000000001" customHeight="1" x14ac:dyDescent="0.2">
      <c r="B15" s="233" t="s">
        <v>151</v>
      </c>
      <c r="C15" s="234"/>
      <c r="D15" s="235" t="s">
        <v>115</v>
      </c>
      <c r="E15" s="236" t="s">
        <v>152</v>
      </c>
      <c r="F15" s="237" t="s">
        <v>356</v>
      </c>
      <c r="G15" s="238"/>
      <c r="H15" s="238" t="s">
        <v>357</v>
      </c>
      <c r="I15" s="239">
        <v>792.1</v>
      </c>
      <c r="J15" s="240">
        <v>350</v>
      </c>
      <c r="K15" s="239">
        <v>1235</v>
      </c>
      <c r="L15" s="240">
        <v>1181</v>
      </c>
      <c r="M15" s="241">
        <f t="shared" ref="M15:M123" si="0">L15/K15*100</f>
        <v>95.627530364372475</v>
      </c>
    </row>
    <row r="16" spans="2:14" ht="20.100000000000001" customHeight="1" x14ac:dyDescent="0.2">
      <c r="B16" s="233" t="s">
        <v>151</v>
      </c>
      <c r="C16" s="234"/>
      <c r="D16" s="235" t="s">
        <v>153</v>
      </c>
      <c r="E16" s="236" t="s">
        <v>154</v>
      </c>
      <c r="F16" s="242" t="s">
        <v>155</v>
      </c>
      <c r="G16" s="238"/>
      <c r="H16" s="238" t="s">
        <v>145</v>
      </c>
      <c r="I16" s="239">
        <v>2064.3000000000002</v>
      </c>
      <c r="J16" s="240">
        <v>229</v>
      </c>
      <c r="K16" s="239">
        <v>229</v>
      </c>
      <c r="L16" s="240">
        <v>229</v>
      </c>
      <c r="M16" s="241">
        <f t="shared" si="0"/>
        <v>100</v>
      </c>
    </row>
    <row r="17" spans="2:13" ht="20.100000000000001" customHeight="1" x14ac:dyDescent="0.2">
      <c r="B17" s="233" t="s">
        <v>151</v>
      </c>
      <c r="C17" s="234"/>
      <c r="D17" s="235" t="s">
        <v>156</v>
      </c>
      <c r="E17" s="236" t="s">
        <v>358</v>
      </c>
      <c r="F17" s="242" t="s">
        <v>157</v>
      </c>
      <c r="G17" s="238"/>
      <c r="H17" s="238" t="s">
        <v>359</v>
      </c>
      <c r="I17" s="239">
        <v>1721.8</v>
      </c>
      <c r="J17" s="240">
        <v>1800</v>
      </c>
      <c r="K17" s="239">
        <v>1800</v>
      </c>
      <c r="L17" s="240">
        <v>1428</v>
      </c>
      <c r="M17" s="241">
        <f t="shared" si="0"/>
        <v>79.333333333333329</v>
      </c>
    </row>
    <row r="18" spans="2:13" ht="20.100000000000001" customHeight="1" x14ac:dyDescent="0.2">
      <c r="B18" s="233" t="s">
        <v>151</v>
      </c>
      <c r="C18" s="234"/>
      <c r="D18" s="235" t="s">
        <v>158</v>
      </c>
      <c r="E18" s="236" t="s">
        <v>159</v>
      </c>
      <c r="F18" s="242" t="s">
        <v>360</v>
      </c>
      <c r="G18" s="238"/>
      <c r="H18" s="238" t="s">
        <v>359</v>
      </c>
      <c r="I18" s="239">
        <v>357</v>
      </c>
      <c r="J18" s="240">
        <v>1150</v>
      </c>
      <c r="K18" s="239">
        <v>1150</v>
      </c>
      <c r="L18" s="240">
        <v>767</v>
      </c>
      <c r="M18" s="241">
        <f t="shared" si="0"/>
        <v>66.695652173913047</v>
      </c>
    </row>
    <row r="19" spans="2:13" ht="20.100000000000001" customHeight="1" x14ac:dyDescent="0.2">
      <c r="B19" s="233" t="s">
        <v>151</v>
      </c>
      <c r="C19" s="234"/>
      <c r="D19" s="235" t="s">
        <v>160</v>
      </c>
      <c r="E19" s="236" t="s">
        <v>361</v>
      </c>
      <c r="F19" s="242" t="s">
        <v>161</v>
      </c>
      <c r="G19" s="238"/>
      <c r="H19" s="238" t="s">
        <v>351</v>
      </c>
      <c r="I19" s="239">
        <v>0</v>
      </c>
      <c r="J19" s="240">
        <v>50</v>
      </c>
      <c r="K19" s="239">
        <v>50</v>
      </c>
      <c r="L19" s="240">
        <v>0</v>
      </c>
      <c r="M19" s="241">
        <f t="shared" si="0"/>
        <v>0</v>
      </c>
    </row>
    <row r="20" spans="2:13" ht="20.100000000000001" customHeight="1" x14ac:dyDescent="0.2">
      <c r="B20" s="233" t="s">
        <v>151</v>
      </c>
      <c r="C20" s="234"/>
      <c r="D20" s="235" t="s">
        <v>162</v>
      </c>
      <c r="E20" s="236" t="s">
        <v>163</v>
      </c>
      <c r="F20" s="242" t="s">
        <v>164</v>
      </c>
      <c r="G20" s="238"/>
      <c r="H20" s="238" t="s">
        <v>359</v>
      </c>
      <c r="I20" s="239">
        <v>202.4</v>
      </c>
      <c r="J20" s="240">
        <v>290</v>
      </c>
      <c r="K20" s="239">
        <v>625</v>
      </c>
      <c r="L20" s="240">
        <v>202</v>
      </c>
      <c r="M20" s="241">
        <f t="shared" si="0"/>
        <v>32.32</v>
      </c>
    </row>
    <row r="21" spans="2:13" ht="20.100000000000001" customHeight="1" x14ac:dyDescent="0.2">
      <c r="B21" s="233" t="s">
        <v>151</v>
      </c>
      <c r="C21" s="234"/>
      <c r="D21" s="235" t="s">
        <v>165</v>
      </c>
      <c r="E21" s="236" t="s">
        <v>362</v>
      </c>
      <c r="F21" s="248" t="s">
        <v>166</v>
      </c>
      <c r="G21" s="238"/>
      <c r="H21" s="238" t="s">
        <v>145</v>
      </c>
      <c r="I21" s="239">
        <v>209</v>
      </c>
      <c r="J21" s="240">
        <v>210</v>
      </c>
      <c r="K21" s="239">
        <v>210</v>
      </c>
      <c r="L21" s="240">
        <v>209</v>
      </c>
      <c r="M21" s="241">
        <f t="shared" si="0"/>
        <v>99.523809523809518</v>
      </c>
    </row>
    <row r="22" spans="2:13" ht="20.100000000000001" customHeight="1" x14ac:dyDescent="0.2">
      <c r="B22" s="233" t="s">
        <v>151</v>
      </c>
      <c r="C22" s="234"/>
      <c r="D22" s="235" t="s">
        <v>167</v>
      </c>
      <c r="E22" s="236" t="s">
        <v>168</v>
      </c>
      <c r="F22" s="248" t="s">
        <v>169</v>
      </c>
      <c r="G22" s="238"/>
      <c r="H22" s="238" t="s">
        <v>359</v>
      </c>
      <c r="I22" s="239">
        <v>2112.6999999999998</v>
      </c>
      <c r="J22" s="240">
        <v>180</v>
      </c>
      <c r="K22" s="239">
        <v>180</v>
      </c>
      <c r="L22" s="240">
        <v>0</v>
      </c>
      <c r="M22" s="241">
        <f t="shared" si="0"/>
        <v>0</v>
      </c>
    </row>
    <row r="23" spans="2:13" ht="20.100000000000001" customHeight="1" x14ac:dyDescent="0.2">
      <c r="B23" s="233" t="s">
        <v>151</v>
      </c>
      <c r="C23" s="234"/>
      <c r="D23" s="235" t="s">
        <v>170</v>
      </c>
      <c r="E23" s="236" t="s">
        <v>171</v>
      </c>
      <c r="F23" s="248" t="s">
        <v>172</v>
      </c>
      <c r="G23" s="238"/>
      <c r="H23" s="238" t="s">
        <v>359</v>
      </c>
      <c r="I23" s="239">
        <v>726</v>
      </c>
      <c r="J23" s="240">
        <v>799</v>
      </c>
      <c r="K23" s="239">
        <v>799</v>
      </c>
      <c r="L23" s="240">
        <v>726</v>
      </c>
      <c r="M23" s="241">
        <f t="shared" si="0"/>
        <v>90.863579474342927</v>
      </c>
    </row>
    <row r="24" spans="2:13" ht="20.100000000000001" customHeight="1" x14ac:dyDescent="0.2">
      <c r="B24" s="233" t="s">
        <v>151</v>
      </c>
      <c r="C24" s="234"/>
      <c r="D24" s="235" t="s">
        <v>173</v>
      </c>
      <c r="E24" s="236" t="s">
        <v>174</v>
      </c>
      <c r="F24" s="242" t="s">
        <v>363</v>
      </c>
      <c r="G24" s="238"/>
      <c r="H24" s="238" t="s">
        <v>359</v>
      </c>
      <c r="I24" s="239">
        <v>943.8</v>
      </c>
      <c r="J24" s="240">
        <v>1132</v>
      </c>
      <c r="K24" s="239">
        <v>1132</v>
      </c>
      <c r="L24" s="240">
        <v>944</v>
      </c>
      <c r="M24" s="241">
        <f t="shared" si="0"/>
        <v>83.392226148409904</v>
      </c>
    </row>
    <row r="25" spans="2:13" ht="20.100000000000001" customHeight="1" x14ac:dyDescent="0.2">
      <c r="B25" s="233" t="s">
        <v>151</v>
      </c>
      <c r="C25" s="249"/>
      <c r="D25" s="233" t="s">
        <v>175</v>
      </c>
      <c r="E25" s="236" t="s">
        <v>176</v>
      </c>
      <c r="F25" s="248" t="s">
        <v>364</v>
      </c>
      <c r="G25" s="238"/>
      <c r="H25" s="250" t="s">
        <v>359</v>
      </c>
      <c r="I25" s="251">
        <v>434</v>
      </c>
      <c r="J25" s="252">
        <v>2331</v>
      </c>
      <c r="K25" s="251">
        <v>1043</v>
      </c>
      <c r="L25" s="252">
        <v>434</v>
      </c>
      <c r="M25" s="241">
        <f t="shared" si="0"/>
        <v>41.61073825503356</v>
      </c>
    </row>
    <row r="26" spans="2:13" ht="20.100000000000001" customHeight="1" x14ac:dyDescent="0.2">
      <c r="B26" s="233" t="s">
        <v>151</v>
      </c>
      <c r="C26" s="234"/>
      <c r="D26" s="235" t="s">
        <v>177</v>
      </c>
      <c r="E26" s="236" t="s">
        <v>365</v>
      </c>
      <c r="F26" s="242" t="s">
        <v>366</v>
      </c>
      <c r="G26" s="238"/>
      <c r="H26" s="238" t="s">
        <v>367</v>
      </c>
      <c r="I26" s="239">
        <v>181.5</v>
      </c>
      <c r="J26" s="240">
        <v>351</v>
      </c>
      <c r="K26" s="239">
        <v>351</v>
      </c>
      <c r="L26" s="240">
        <v>182</v>
      </c>
      <c r="M26" s="241">
        <f t="shared" si="0"/>
        <v>51.851851851851848</v>
      </c>
    </row>
    <row r="27" spans="2:13" ht="20.100000000000001" customHeight="1" x14ac:dyDescent="0.2">
      <c r="B27" s="233" t="s">
        <v>151</v>
      </c>
      <c r="C27" s="234"/>
      <c r="D27" s="235" t="s">
        <v>178</v>
      </c>
      <c r="E27" s="253" t="s">
        <v>179</v>
      </c>
      <c r="F27" s="248" t="s">
        <v>368</v>
      </c>
      <c r="G27" s="238"/>
      <c r="H27" s="254" t="s">
        <v>359</v>
      </c>
      <c r="I27" s="255">
        <v>1619</v>
      </c>
      <c r="J27" s="256">
        <v>1800</v>
      </c>
      <c r="K27" s="255">
        <v>1800</v>
      </c>
      <c r="L27" s="256">
        <v>1619</v>
      </c>
      <c r="M27" s="241">
        <f t="shared" si="0"/>
        <v>89.944444444444443</v>
      </c>
    </row>
    <row r="28" spans="2:13" ht="20.100000000000001" customHeight="1" x14ac:dyDescent="0.2">
      <c r="B28" s="233" t="s">
        <v>151</v>
      </c>
      <c r="C28" s="234"/>
      <c r="D28" s="235" t="s">
        <v>369</v>
      </c>
      <c r="E28" s="257" t="s">
        <v>370</v>
      </c>
      <c r="F28" s="248" t="s">
        <v>350</v>
      </c>
      <c r="G28" s="238"/>
      <c r="H28" s="258" t="s">
        <v>367</v>
      </c>
      <c r="I28" s="259">
        <v>1985.6</v>
      </c>
      <c r="J28" s="260">
        <v>2400</v>
      </c>
      <c r="K28" s="259">
        <v>2400</v>
      </c>
      <c r="L28" s="260">
        <v>1986</v>
      </c>
      <c r="M28" s="241">
        <f t="shared" si="0"/>
        <v>82.75</v>
      </c>
    </row>
    <row r="29" spans="2:13" ht="20.100000000000001" customHeight="1" x14ac:dyDescent="0.2">
      <c r="B29" s="233" t="s">
        <v>151</v>
      </c>
      <c r="C29" s="249"/>
      <c r="D29" s="235" t="s">
        <v>371</v>
      </c>
      <c r="E29" s="261" t="s">
        <v>372</v>
      </c>
      <c r="F29" s="248" t="s">
        <v>172</v>
      </c>
      <c r="G29" s="238"/>
      <c r="H29" s="238" t="s">
        <v>373</v>
      </c>
      <c r="I29" s="255">
        <v>0</v>
      </c>
      <c r="J29" s="256">
        <v>6000</v>
      </c>
      <c r="K29" s="255">
        <v>6000</v>
      </c>
      <c r="L29" s="256">
        <v>0</v>
      </c>
      <c r="M29" s="241">
        <f t="shared" si="0"/>
        <v>0</v>
      </c>
    </row>
    <row r="30" spans="2:13" ht="20.100000000000001" customHeight="1" x14ac:dyDescent="0.2">
      <c r="B30" s="233" t="s">
        <v>151</v>
      </c>
      <c r="C30" s="249"/>
      <c r="D30" s="235" t="s">
        <v>374</v>
      </c>
      <c r="E30" s="261" t="s">
        <v>375</v>
      </c>
      <c r="F30" s="248" t="s">
        <v>376</v>
      </c>
      <c r="G30" s="238"/>
      <c r="H30" s="238" t="s">
        <v>373</v>
      </c>
      <c r="I30" s="255">
        <v>0</v>
      </c>
      <c r="J30" s="256">
        <v>22000</v>
      </c>
      <c r="K30" s="255">
        <v>21250</v>
      </c>
      <c r="L30" s="256">
        <v>0</v>
      </c>
      <c r="M30" s="241">
        <f t="shared" si="0"/>
        <v>0</v>
      </c>
    </row>
    <row r="31" spans="2:13" ht="20.100000000000001" customHeight="1" x14ac:dyDescent="0.2">
      <c r="B31" s="233" t="s">
        <v>151</v>
      </c>
      <c r="C31" s="249"/>
      <c r="D31" s="235" t="s">
        <v>377</v>
      </c>
      <c r="E31" s="261" t="s">
        <v>378</v>
      </c>
      <c r="F31" s="248" t="s">
        <v>379</v>
      </c>
      <c r="G31" s="238"/>
      <c r="H31" s="238" t="s">
        <v>373</v>
      </c>
      <c r="I31" s="255">
        <v>0</v>
      </c>
      <c r="J31" s="256">
        <v>5500</v>
      </c>
      <c r="K31" s="255">
        <v>2602.4</v>
      </c>
      <c r="L31" s="256">
        <v>0</v>
      </c>
      <c r="M31" s="241">
        <f t="shared" si="0"/>
        <v>0</v>
      </c>
    </row>
    <row r="32" spans="2:13" ht="20.100000000000001" customHeight="1" x14ac:dyDescent="0.2">
      <c r="B32" s="233" t="s">
        <v>151</v>
      </c>
      <c r="C32" s="249"/>
      <c r="D32" s="235" t="s">
        <v>380</v>
      </c>
      <c r="E32" s="261" t="s">
        <v>381</v>
      </c>
      <c r="F32" s="248" t="s">
        <v>382</v>
      </c>
      <c r="G32" s="238"/>
      <c r="H32" s="238" t="s">
        <v>373</v>
      </c>
      <c r="I32" s="255">
        <v>0</v>
      </c>
      <c r="J32" s="256">
        <v>7000</v>
      </c>
      <c r="K32" s="255">
        <v>3495</v>
      </c>
      <c r="L32" s="256">
        <v>0</v>
      </c>
      <c r="M32" s="241">
        <f t="shared" si="0"/>
        <v>0</v>
      </c>
    </row>
    <row r="33" spans="2:13" ht="20.100000000000001" customHeight="1" x14ac:dyDescent="0.2">
      <c r="B33" s="233" t="s">
        <v>151</v>
      </c>
      <c r="C33" s="249"/>
      <c r="D33" s="235" t="s">
        <v>383</v>
      </c>
      <c r="E33" s="261" t="s">
        <v>384</v>
      </c>
      <c r="F33" s="248" t="s">
        <v>385</v>
      </c>
      <c r="G33" s="238"/>
      <c r="H33" s="238" t="s">
        <v>367</v>
      </c>
      <c r="I33" s="255">
        <v>499.1</v>
      </c>
      <c r="J33" s="256">
        <v>4000</v>
      </c>
      <c r="K33" s="255">
        <v>4000</v>
      </c>
      <c r="L33" s="256">
        <v>499</v>
      </c>
      <c r="M33" s="241">
        <f t="shared" si="0"/>
        <v>12.475</v>
      </c>
    </row>
    <row r="34" spans="2:13" ht="20.100000000000001" customHeight="1" x14ac:dyDescent="0.2">
      <c r="B34" s="233" t="s">
        <v>151</v>
      </c>
      <c r="C34" s="249"/>
      <c r="D34" s="235" t="s">
        <v>386</v>
      </c>
      <c r="E34" s="261" t="s">
        <v>387</v>
      </c>
      <c r="F34" s="248" t="s">
        <v>388</v>
      </c>
      <c r="G34" s="238"/>
      <c r="H34" s="238" t="s">
        <v>367</v>
      </c>
      <c r="I34" s="255">
        <v>180.9</v>
      </c>
      <c r="J34" s="256">
        <v>2400</v>
      </c>
      <c r="K34" s="255">
        <v>1126</v>
      </c>
      <c r="L34" s="256">
        <v>181</v>
      </c>
      <c r="M34" s="241">
        <f t="shared" si="0"/>
        <v>16.074600355239788</v>
      </c>
    </row>
    <row r="35" spans="2:13" ht="20.100000000000001" customHeight="1" x14ac:dyDescent="0.2">
      <c r="B35" s="233" t="s">
        <v>151</v>
      </c>
      <c r="C35" s="249"/>
      <c r="D35" s="235" t="s">
        <v>389</v>
      </c>
      <c r="E35" s="261" t="s">
        <v>390</v>
      </c>
      <c r="F35" s="248" t="s">
        <v>391</v>
      </c>
      <c r="G35" s="238"/>
      <c r="H35" s="238" t="s">
        <v>373</v>
      </c>
      <c r="I35" s="255">
        <v>0</v>
      </c>
      <c r="J35" s="256">
        <v>6000</v>
      </c>
      <c r="K35" s="255">
        <v>1300</v>
      </c>
      <c r="L35" s="256">
        <v>0</v>
      </c>
      <c r="M35" s="241">
        <f t="shared" si="0"/>
        <v>0</v>
      </c>
    </row>
    <row r="36" spans="2:13" ht="20.100000000000001" customHeight="1" x14ac:dyDescent="0.2">
      <c r="B36" s="233" t="s">
        <v>151</v>
      </c>
      <c r="C36" s="249"/>
      <c r="D36" s="235" t="s">
        <v>392</v>
      </c>
      <c r="E36" s="261" t="s">
        <v>393</v>
      </c>
      <c r="F36" s="248" t="s">
        <v>394</v>
      </c>
      <c r="G36" s="238"/>
      <c r="H36" s="238" t="s">
        <v>367</v>
      </c>
      <c r="I36" s="255">
        <v>350.9</v>
      </c>
      <c r="J36" s="256">
        <v>2400</v>
      </c>
      <c r="K36" s="255">
        <v>2400</v>
      </c>
      <c r="L36" s="256">
        <v>351</v>
      </c>
      <c r="M36" s="241">
        <f t="shared" si="0"/>
        <v>14.625</v>
      </c>
    </row>
    <row r="37" spans="2:13" ht="20.100000000000001" customHeight="1" x14ac:dyDescent="0.2">
      <c r="B37" s="233" t="s">
        <v>151</v>
      </c>
      <c r="C37" s="234"/>
      <c r="D37" s="235" t="s">
        <v>395</v>
      </c>
      <c r="E37" s="236" t="s">
        <v>396</v>
      </c>
      <c r="F37" s="242" t="s">
        <v>350</v>
      </c>
      <c r="G37" s="238"/>
      <c r="H37" s="238" t="s">
        <v>373</v>
      </c>
      <c r="I37" s="239">
        <v>0</v>
      </c>
      <c r="J37" s="240">
        <v>2000</v>
      </c>
      <c r="K37" s="239">
        <v>2000</v>
      </c>
      <c r="L37" s="240">
        <v>0</v>
      </c>
      <c r="M37" s="241">
        <f t="shared" si="0"/>
        <v>0</v>
      </c>
    </row>
    <row r="38" spans="2:13" ht="20.100000000000001" customHeight="1" x14ac:dyDescent="0.2">
      <c r="B38" s="235" t="s">
        <v>151</v>
      </c>
      <c r="C38" s="234"/>
      <c r="D38" s="235" t="s">
        <v>397</v>
      </c>
      <c r="E38" s="236" t="s">
        <v>398</v>
      </c>
      <c r="F38" s="242" t="s">
        <v>399</v>
      </c>
      <c r="G38" s="238"/>
      <c r="H38" s="238" t="s">
        <v>400</v>
      </c>
      <c r="I38" s="239">
        <v>0.3</v>
      </c>
      <c r="J38" s="240">
        <v>1500</v>
      </c>
      <c r="K38" s="239">
        <v>20</v>
      </c>
      <c r="L38" s="240">
        <v>0</v>
      </c>
      <c r="M38" s="241">
        <f t="shared" si="0"/>
        <v>0</v>
      </c>
    </row>
    <row r="39" spans="2:13" ht="20.100000000000001" customHeight="1" x14ac:dyDescent="0.2">
      <c r="B39" s="233" t="s">
        <v>151</v>
      </c>
      <c r="C39" s="234"/>
      <c r="D39" s="235" t="s">
        <v>401</v>
      </c>
      <c r="E39" s="236" t="s">
        <v>402</v>
      </c>
      <c r="F39" s="242" t="s">
        <v>403</v>
      </c>
      <c r="G39" s="238"/>
      <c r="H39" s="238" t="s">
        <v>373</v>
      </c>
      <c r="I39" s="239">
        <v>0</v>
      </c>
      <c r="J39" s="240">
        <v>300</v>
      </c>
      <c r="K39" s="239">
        <v>300</v>
      </c>
      <c r="L39" s="240">
        <v>0</v>
      </c>
      <c r="M39" s="241">
        <f t="shared" si="0"/>
        <v>0</v>
      </c>
    </row>
    <row r="40" spans="2:13" ht="20.100000000000001" customHeight="1" x14ac:dyDescent="0.2">
      <c r="B40" s="235" t="s">
        <v>151</v>
      </c>
      <c r="C40" s="235"/>
      <c r="D40" s="235" t="s">
        <v>404</v>
      </c>
      <c r="E40" s="262" t="s">
        <v>405</v>
      </c>
      <c r="F40" s="242" t="s">
        <v>403</v>
      </c>
      <c r="G40" s="238"/>
      <c r="H40" s="238" t="s">
        <v>373</v>
      </c>
      <c r="I40" s="239">
        <v>0</v>
      </c>
      <c r="J40" s="240">
        <v>300</v>
      </c>
      <c r="K40" s="239">
        <v>300</v>
      </c>
      <c r="L40" s="240">
        <v>0</v>
      </c>
      <c r="M40" s="241">
        <f t="shared" si="0"/>
        <v>0</v>
      </c>
    </row>
    <row r="41" spans="2:13" ht="20.100000000000001" customHeight="1" x14ac:dyDescent="0.2">
      <c r="B41" s="235" t="s">
        <v>151</v>
      </c>
      <c r="C41" s="235"/>
      <c r="D41" s="235" t="s">
        <v>406</v>
      </c>
      <c r="E41" s="262" t="s">
        <v>407</v>
      </c>
      <c r="F41" s="242" t="s">
        <v>408</v>
      </c>
      <c r="G41" s="238"/>
      <c r="H41" s="238" t="s">
        <v>400</v>
      </c>
      <c r="I41" s="239">
        <v>0</v>
      </c>
      <c r="J41" s="240">
        <v>300</v>
      </c>
      <c r="K41" s="239">
        <v>300</v>
      </c>
      <c r="L41" s="240">
        <v>0</v>
      </c>
      <c r="M41" s="241">
        <f t="shared" si="0"/>
        <v>0</v>
      </c>
    </row>
    <row r="42" spans="2:13" ht="20.100000000000001" customHeight="1" x14ac:dyDescent="0.2">
      <c r="B42" s="235" t="s">
        <v>151</v>
      </c>
      <c r="C42" s="234"/>
      <c r="D42" s="235" t="s">
        <v>409</v>
      </c>
      <c r="E42" s="237" t="s">
        <v>410</v>
      </c>
      <c r="F42" s="242" t="s">
        <v>411</v>
      </c>
      <c r="G42" s="238"/>
      <c r="H42" s="238" t="s">
        <v>367</v>
      </c>
      <c r="I42" s="239">
        <v>0</v>
      </c>
      <c r="J42" s="240">
        <v>38900</v>
      </c>
      <c r="K42" s="239">
        <v>38900</v>
      </c>
      <c r="L42" s="240">
        <v>0</v>
      </c>
      <c r="M42" s="241">
        <f t="shared" si="0"/>
        <v>0</v>
      </c>
    </row>
    <row r="43" spans="2:13" ht="20.100000000000001" customHeight="1" x14ac:dyDescent="0.2">
      <c r="B43" s="235" t="s">
        <v>151</v>
      </c>
      <c r="C43" s="234"/>
      <c r="D43" s="235" t="s">
        <v>412</v>
      </c>
      <c r="E43" s="237" t="s">
        <v>413</v>
      </c>
      <c r="F43" s="242" t="s">
        <v>414</v>
      </c>
      <c r="G43" s="238"/>
      <c r="H43" s="238" t="s">
        <v>367</v>
      </c>
      <c r="I43" s="239">
        <v>357</v>
      </c>
      <c r="J43" s="240">
        <v>0</v>
      </c>
      <c r="K43" s="239">
        <v>360</v>
      </c>
      <c r="L43" s="240">
        <v>357</v>
      </c>
      <c r="M43" s="241">
        <f t="shared" si="0"/>
        <v>99.166666666666671</v>
      </c>
    </row>
    <row r="44" spans="2:13" ht="20.100000000000001" customHeight="1" x14ac:dyDescent="0.2">
      <c r="B44" s="235" t="s">
        <v>151</v>
      </c>
      <c r="C44" s="234"/>
      <c r="D44" s="235" t="s">
        <v>415</v>
      </c>
      <c r="E44" s="237" t="s">
        <v>416</v>
      </c>
      <c r="F44" s="242" t="s">
        <v>417</v>
      </c>
      <c r="G44" s="238"/>
      <c r="H44" s="238" t="s">
        <v>373</v>
      </c>
      <c r="I44" s="239">
        <v>0</v>
      </c>
      <c r="J44" s="240">
        <v>0</v>
      </c>
      <c r="K44" s="239">
        <v>132</v>
      </c>
      <c r="L44" s="240">
        <v>0</v>
      </c>
      <c r="M44" s="241">
        <f t="shared" si="0"/>
        <v>0</v>
      </c>
    </row>
    <row r="45" spans="2:13" ht="20.100000000000001" customHeight="1" thickBot="1" x14ac:dyDescent="0.25">
      <c r="B45" s="235" t="s">
        <v>151</v>
      </c>
      <c r="C45" s="234"/>
      <c r="D45" s="235" t="s">
        <v>418</v>
      </c>
      <c r="E45" s="237" t="s">
        <v>419</v>
      </c>
      <c r="F45" s="242" t="s">
        <v>399</v>
      </c>
      <c r="G45" s="238" t="s">
        <v>420</v>
      </c>
      <c r="H45" s="238" t="s">
        <v>400</v>
      </c>
      <c r="I45" s="239">
        <v>1325</v>
      </c>
      <c r="J45" s="240">
        <v>0</v>
      </c>
      <c r="K45" s="239">
        <v>1325</v>
      </c>
      <c r="L45" s="240">
        <v>1325</v>
      </c>
      <c r="M45" s="241">
        <f t="shared" si="0"/>
        <v>100</v>
      </c>
    </row>
    <row r="46" spans="2:13" s="264" customFormat="1" ht="20.100000000000001" customHeight="1" thickBot="1" x14ac:dyDescent="0.35">
      <c r="B46" s="1016" t="s">
        <v>421</v>
      </c>
      <c r="C46" s="1017"/>
      <c r="D46" s="1017"/>
      <c r="E46" s="1017"/>
      <c r="F46" s="1018"/>
      <c r="G46" s="218"/>
      <c r="H46" s="218"/>
      <c r="I46" s="245"/>
      <c r="J46" s="246"/>
      <c r="K46" s="245"/>
      <c r="L46" s="246"/>
      <c r="M46" s="263"/>
    </row>
    <row r="47" spans="2:13" s="264" customFormat="1" ht="29.25" customHeight="1" thickBot="1" x14ac:dyDescent="0.35">
      <c r="B47" s="226" t="s">
        <v>150</v>
      </c>
      <c r="C47" s="265"/>
      <c r="D47" s="266">
        <v>23536020112</v>
      </c>
      <c r="E47" s="267" t="s">
        <v>422</v>
      </c>
      <c r="F47" s="228" t="s">
        <v>231</v>
      </c>
      <c r="G47" s="229"/>
      <c r="H47" s="268" t="s">
        <v>124</v>
      </c>
      <c r="I47" s="251">
        <v>38446.6</v>
      </c>
      <c r="J47" s="231">
        <v>0</v>
      </c>
      <c r="K47" s="230">
        <v>0</v>
      </c>
      <c r="L47" s="240">
        <v>0</v>
      </c>
      <c r="M47" s="269">
        <v>0</v>
      </c>
    </row>
    <row r="48" spans="2:13" s="264" customFormat="1" ht="19.5" customHeight="1" x14ac:dyDescent="0.3">
      <c r="B48" s="270"/>
      <c r="C48" s="271"/>
      <c r="D48" s="272"/>
      <c r="E48" s="273"/>
      <c r="F48" s="274"/>
      <c r="G48" s="275"/>
      <c r="H48" s="276"/>
      <c r="I48" s="277"/>
      <c r="J48" s="278"/>
      <c r="K48" s="279"/>
      <c r="L48" s="278"/>
      <c r="M48" s="280"/>
    </row>
    <row r="49" spans="2:14" s="264" customFormat="1" ht="19.5" customHeight="1" x14ac:dyDescent="0.3">
      <c r="B49" s="281"/>
      <c r="C49" s="225"/>
      <c r="D49" s="282"/>
      <c r="E49" s="267"/>
      <c r="F49" s="283"/>
      <c r="G49" s="284"/>
      <c r="H49" s="285"/>
      <c r="I49" s="196"/>
      <c r="J49" s="286"/>
      <c r="K49" s="287"/>
      <c r="L49" s="286"/>
      <c r="M49" s="288"/>
    </row>
    <row r="50" spans="2:14" s="264" customFormat="1" ht="19.5" customHeight="1" x14ac:dyDescent="0.3">
      <c r="B50" s="281"/>
      <c r="C50" s="225"/>
      <c r="D50" s="282"/>
      <c r="E50" s="267"/>
      <c r="F50" s="283"/>
      <c r="G50" s="284"/>
      <c r="H50" s="285"/>
      <c r="I50" s="196"/>
      <c r="J50" s="286"/>
      <c r="K50" s="287"/>
      <c r="L50" s="286"/>
      <c r="M50" s="288"/>
    </row>
    <row r="51" spans="2:14" s="264" customFormat="1" ht="19.5" customHeight="1" x14ac:dyDescent="0.3">
      <c r="B51" s="281"/>
      <c r="C51" s="225"/>
      <c r="D51" s="282"/>
      <c r="E51" s="267"/>
      <c r="F51" s="283"/>
      <c r="G51" s="284"/>
      <c r="H51" s="285"/>
      <c r="I51" s="196"/>
      <c r="J51" s="286"/>
      <c r="K51" s="287"/>
      <c r="L51" s="286"/>
      <c r="M51" s="288"/>
    </row>
    <row r="52" spans="2:14" s="264" customFormat="1" ht="19.5" customHeight="1" x14ac:dyDescent="0.3">
      <c r="B52" s="281"/>
      <c r="C52" s="225"/>
      <c r="D52" s="282"/>
      <c r="E52" s="267"/>
      <c r="F52" s="283"/>
      <c r="G52" s="284"/>
      <c r="H52" s="285"/>
      <c r="I52" s="196"/>
      <c r="J52" s="286"/>
      <c r="K52" s="287"/>
      <c r="L52" s="286"/>
      <c r="M52" s="288"/>
    </row>
    <row r="53" spans="2:14" s="264" customFormat="1" ht="19.5" customHeight="1" x14ac:dyDescent="0.3">
      <c r="B53" s="281"/>
      <c r="C53" s="225"/>
      <c r="D53" s="282"/>
      <c r="E53" s="267"/>
      <c r="F53" s="283"/>
      <c r="G53" s="284"/>
      <c r="H53" s="285"/>
      <c r="I53" s="196"/>
      <c r="J53" s="286"/>
      <c r="K53" s="287"/>
      <c r="L53" s="286"/>
      <c r="M53" s="288"/>
    </row>
    <row r="54" spans="2:14" s="264" customFormat="1" ht="19.5" customHeight="1" x14ac:dyDescent="0.3">
      <c r="B54" s="281"/>
      <c r="C54" s="225"/>
      <c r="D54" s="282"/>
      <c r="E54" s="267"/>
      <c r="F54" s="283"/>
      <c r="G54" s="284"/>
      <c r="H54" s="285"/>
      <c r="I54" s="196"/>
      <c r="J54" s="286"/>
      <c r="K54" s="287"/>
      <c r="L54" s="286"/>
      <c r="M54" s="288"/>
    </row>
    <row r="55" spans="2:14" s="264" customFormat="1" ht="19.5" customHeight="1" x14ac:dyDescent="0.3">
      <c r="B55" s="281"/>
      <c r="C55" s="225"/>
      <c r="D55" s="282"/>
      <c r="E55" s="267"/>
      <c r="F55" s="283"/>
      <c r="G55" s="284"/>
      <c r="H55" s="285"/>
      <c r="I55" s="196"/>
      <c r="J55" s="286"/>
      <c r="K55" s="287"/>
      <c r="L55" s="286"/>
      <c r="M55" s="288"/>
    </row>
    <row r="56" spans="2:14" s="264" customFormat="1" ht="19.5" customHeight="1" x14ac:dyDescent="0.3">
      <c r="B56" s="281"/>
      <c r="C56" s="225"/>
      <c r="D56" s="282"/>
      <c r="E56" s="267"/>
      <c r="F56" s="283"/>
      <c r="G56" s="284"/>
      <c r="H56" s="285"/>
      <c r="I56" s="196"/>
      <c r="J56" s="286"/>
      <c r="K56" s="287"/>
      <c r="L56" s="286"/>
      <c r="M56" s="288"/>
    </row>
    <row r="57" spans="2:14" s="264" customFormat="1" ht="19.5" customHeight="1" x14ac:dyDescent="0.3">
      <c r="B57" s="281"/>
      <c r="C57" s="225"/>
      <c r="D57" s="282"/>
      <c r="E57" s="267"/>
      <c r="F57" s="283"/>
      <c r="G57" s="284"/>
      <c r="H57" s="285"/>
      <c r="I57" s="196"/>
      <c r="J57" s="286"/>
      <c r="K57" s="287"/>
      <c r="L57" s="286"/>
      <c r="M57" s="288"/>
    </row>
    <row r="58" spans="2:14" s="264" customFormat="1" ht="19.5" customHeight="1" thickBot="1" x14ac:dyDescent="0.35">
      <c r="B58" s="281"/>
      <c r="C58" s="225"/>
      <c r="D58" s="282"/>
      <c r="E58" s="267"/>
      <c r="F58" s="283"/>
      <c r="G58" s="284"/>
      <c r="H58" s="285"/>
      <c r="I58" s="196"/>
      <c r="J58" s="286"/>
      <c r="K58" s="287"/>
      <c r="L58" s="286"/>
      <c r="M58" s="288" t="s">
        <v>423</v>
      </c>
    </row>
    <row r="59" spans="2:14" s="264" customFormat="1" ht="39.950000000000003" customHeight="1" thickBot="1" x14ac:dyDescent="0.35">
      <c r="B59" s="1003" t="s">
        <v>340</v>
      </c>
      <c r="C59" s="1004"/>
      <c r="D59" s="1004"/>
      <c r="E59" s="1004"/>
      <c r="F59" s="1005"/>
      <c r="G59" s="1006" t="s">
        <v>341</v>
      </c>
      <c r="H59" s="1006" t="s">
        <v>342</v>
      </c>
      <c r="I59" s="1006" t="s">
        <v>343</v>
      </c>
      <c r="J59" s="1009" t="s">
        <v>344</v>
      </c>
      <c r="K59" s="1010"/>
      <c r="L59" s="1011" t="s">
        <v>345</v>
      </c>
      <c r="M59" s="1001" t="s">
        <v>346</v>
      </c>
    </row>
    <row r="60" spans="2:14" s="264" customFormat="1" ht="20.100000000000001" customHeight="1" thickBot="1" x14ac:dyDescent="0.35">
      <c r="B60" s="201" t="s">
        <v>140</v>
      </c>
      <c r="C60" s="202"/>
      <c r="D60" s="201" t="s">
        <v>141</v>
      </c>
      <c r="E60" s="203" t="s">
        <v>77</v>
      </c>
      <c r="F60" s="203" t="s">
        <v>78</v>
      </c>
      <c r="G60" s="1007"/>
      <c r="H60" s="1008"/>
      <c r="I60" s="1008"/>
      <c r="J60" s="204" t="s">
        <v>0</v>
      </c>
      <c r="K60" s="205" t="s">
        <v>69</v>
      </c>
      <c r="L60" s="1012"/>
      <c r="M60" s="1002"/>
    </row>
    <row r="61" spans="2:14" s="264" customFormat="1" ht="9.9499999999999993" customHeight="1" thickBot="1" x14ac:dyDescent="0.35">
      <c r="B61" s="289"/>
      <c r="C61" s="290"/>
      <c r="D61" s="291"/>
      <c r="E61" s="292"/>
      <c r="F61" s="293"/>
      <c r="G61" s="294"/>
      <c r="H61" s="295"/>
      <c r="I61" s="296"/>
      <c r="J61" s="297"/>
      <c r="K61" s="298"/>
      <c r="L61" s="297"/>
      <c r="M61" s="299"/>
    </row>
    <row r="62" spans="2:14" s="244" customFormat="1" ht="20.100000000000001" customHeight="1" thickBot="1" x14ac:dyDescent="0.3">
      <c r="B62" s="996" t="s">
        <v>424</v>
      </c>
      <c r="C62" s="997"/>
      <c r="D62" s="997"/>
      <c r="E62" s="997"/>
      <c r="F62" s="997"/>
      <c r="G62" s="300"/>
      <c r="H62" s="300"/>
      <c r="I62" s="301"/>
      <c r="J62" s="302"/>
      <c r="K62" s="301"/>
      <c r="L62" s="302"/>
      <c r="M62" s="303"/>
      <c r="N62" s="243"/>
    </row>
    <row r="63" spans="2:14" ht="20.100000000000001" customHeight="1" thickBot="1" x14ac:dyDescent="0.25">
      <c r="B63" s="998" t="s">
        <v>425</v>
      </c>
      <c r="C63" s="1014"/>
      <c r="D63" s="1014"/>
      <c r="E63" s="1014"/>
      <c r="F63" s="1015"/>
      <c r="G63" s="218"/>
      <c r="H63" s="218"/>
      <c r="I63" s="245"/>
      <c r="J63" s="246"/>
      <c r="K63" s="245"/>
      <c r="L63" s="246"/>
      <c r="M63" s="263"/>
    </row>
    <row r="64" spans="2:14" ht="18.95" customHeight="1" x14ac:dyDescent="0.2">
      <c r="B64" s="304">
        <v>319</v>
      </c>
      <c r="C64" s="305"/>
      <c r="D64" s="224" t="s">
        <v>426</v>
      </c>
      <c r="E64" s="237" t="s">
        <v>427</v>
      </c>
      <c r="F64" s="237" t="s">
        <v>350</v>
      </c>
      <c r="G64" s="306"/>
      <c r="H64" s="306" t="s">
        <v>351</v>
      </c>
      <c r="I64" s="307">
        <v>0</v>
      </c>
      <c r="J64" s="240">
        <v>7000</v>
      </c>
      <c r="K64" s="308">
        <v>0</v>
      </c>
      <c r="L64" s="256">
        <v>0</v>
      </c>
      <c r="M64" s="309">
        <v>0</v>
      </c>
    </row>
    <row r="65" spans="2:14" ht="18.95" customHeight="1" x14ac:dyDescent="0.2">
      <c r="B65" s="310" t="s">
        <v>428</v>
      </c>
      <c r="C65" s="311"/>
      <c r="D65" s="224" t="s">
        <v>429</v>
      </c>
      <c r="E65" s="312" t="s">
        <v>430</v>
      </c>
      <c r="F65" s="312" t="s">
        <v>350</v>
      </c>
      <c r="G65" s="313"/>
      <c r="H65" s="313" t="s">
        <v>367</v>
      </c>
      <c r="I65" s="314">
        <v>1686</v>
      </c>
      <c r="J65" s="240">
        <v>5000</v>
      </c>
      <c r="K65" s="308">
        <v>5000</v>
      </c>
      <c r="L65" s="315">
        <v>1686</v>
      </c>
      <c r="M65" s="232">
        <f t="shared" si="0"/>
        <v>33.72</v>
      </c>
    </row>
    <row r="66" spans="2:14" s="200" customFormat="1" ht="18.95" customHeight="1" x14ac:dyDescent="0.2">
      <c r="B66" s="310" t="s">
        <v>428</v>
      </c>
      <c r="C66" s="311"/>
      <c r="D66" s="224" t="s">
        <v>431</v>
      </c>
      <c r="E66" s="312" t="s">
        <v>432</v>
      </c>
      <c r="F66" s="312" t="s">
        <v>350</v>
      </c>
      <c r="G66" s="316"/>
      <c r="H66" s="316" t="s">
        <v>367</v>
      </c>
      <c r="I66" s="308">
        <v>2667</v>
      </c>
      <c r="J66" s="240">
        <v>3000</v>
      </c>
      <c r="K66" s="308">
        <v>10400</v>
      </c>
      <c r="L66" s="317">
        <v>2667</v>
      </c>
      <c r="M66" s="241">
        <f t="shared" si="0"/>
        <v>25.64423076923077</v>
      </c>
    </row>
    <row r="67" spans="2:14" s="200" customFormat="1" ht="18.95" customHeight="1" x14ac:dyDescent="0.2">
      <c r="B67" s="304" t="s">
        <v>428</v>
      </c>
      <c r="C67" s="305"/>
      <c r="D67" s="224" t="s">
        <v>433</v>
      </c>
      <c r="E67" s="237" t="s">
        <v>434</v>
      </c>
      <c r="F67" s="237" t="s">
        <v>435</v>
      </c>
      <c r="G67" s="238"/>
      <c r="H67" s="238">
        <v>2016</v>
      </c>
      <c r="I67" s="308">
        <v>0</v>
      </c>
      <c r="J67" s="240">
        <v>500</v>
      </c>
      <c r="K67" s="308">
        <v>500</v>
      </c>
      <c r="L67" s="256">
        <v>0</v>
      </c>
      <c r="M67" s="239">
        <v>0</v>
      </c>
    </row>
    <row r="68" spans="2:14" s="200" customFormat="1" ht="18.95" customHeight="1" x14ac:dyDescent="0.2">
      <c r="B68" s="304" t="s">
        <v>428</v>
      </c>
      <c r="C68" s="318"/>
      <c r="D68" s="224" t="s">
        <v>436</v>
      </c>
      <c r="E68" s="312" t="s">
        <v>437</v>
      </c>
      <c r="F68" s="312" t="s">
        <v>438</v>
      </c>
      <c r="G68" s="254"/>
      <c r="H68" s="238" t="s">
        <v>351</v>
      </c>
      <c r="I68" s="308">
        <v>0</v>
      </c>
      <c r="J68" s="240">
        <v>3700</v>
      </c>
      <c r="K68" s="308">
        <v>0</v>
      </c>
      <c r="L68" s="256">
        <v>0</v>
      </c>
      <c r="M68" s="239">
        <v>0</v>
      </c>
    </row>
    <row r="69" spans="2:14" s="200" customFormat="1" ht="18.95" customHeight="1" x14ac:dyDescent="0.2">
      <c r="B69" s="304" t="s">
        <v>428</v>
      </c>
      <c r="C69" s="318"/>
      <c r="D69" s="224" t="s">
        <v>439</v>
      </c>
      <c r="E69" s="312" t="s">
        <v>440</v>
      </c>
      <c r="F69" s="312" t="s">
        <v>441</v>
      </c>
      <c r="G69" s="254"/>
      <c r="H69" s="238" t="s">
        <v>351</v>
      </c>
      <c r="I69" s="308">
        <v>0</v>
      </c>
      <c r="J69" s="240">
        <v>3700</v>
      </c>
      <c r="K69" s="308">
        <v>0</v>
      </c>
      <c r="L69" s="256">
        <v>0</v>
      </c>
      <c r="M69" s="239">
        <v>0</v>
      </c>
    </row>
    <row r="70" spans="2:14" s="200" customFormat="1" ht="18.95" customHeight="1" thickBot="1" x14ac:dyDescent="0.25">
      <c r="B70" s="319" t="s">
        <v>428</v>
      </c>
      <c r="C70" s="289"/>
      <c r="D70" s="320" t="s">
        <v>442</v>
      </c>
      <c r="E70" s="321" t="s">
        <v>443</v>
      </c>
      <c r="F70" s="321" t="s">
        <v>444</v>
      </c>
      <c r="G70" s="322"/>
      <c r="H70" s="323" t="s">
        <v>351</v>
      </c>
      <c r="I70" s="324">
        <v>0</v>
      </c>
      <c r="J70" s="325">
        <v>3700</v>
      </c>
      <c r="K70" s="326">
        <v>3700</v>
      </c>
      <c r="L70" s="325">
        <v>0</v>
      </c>
      <c r="M70" s="324">
        <v>0</v>
      </c>
    </row>
    <row r="71" spans="2:14" s="244" customFormat="1" ht="20.100000000000001" customHeight="1" thickBot="1" x14ac:dyDescent="0.3">
      <c r="B71" s="996" t="s">
        <v>445</v>
      </c>
      <c r="C71" s="997"/>
      <c r="D71" s="997"/>
      <c r="E71" s="997"/>
      <c r="F71" s="997"/>
      <c r="G71" s="214"/>
      <c r="H71" s="214"/>
      <c r="I71" s="215"/>
      <c r="J71" s="216"/>
      <c r="K71" s="215"/>
      <c r="L71" s="216"/>
      <c r="M71" s="303"/>
      <c r="N71" s="243"/>
    </row>
    <row r="72" spans="2:14" ht="20.100000000000001" customHeight="1" thickBot="1" x14ac:dyDescent="0.25">
      <c r="B72" s="998" t="s">
        <v>421</v>
      </c>
      <c r="C72" s="999"/>
      <c r="D72" s="999"/>
      <c r="E72" s="999"/>
      <c r="F72" s="1000"/>
      <c r="G72" s="218"/>
      <c r="H72" s="218"/>
      <c r="I72" s="245"/>
      <c r="J72" s="246"/>
      <c r="K72" s="245"/>
      <c r="L72" s="246"/>
      <c r="M72" s="263"/>
    </row>
    <row r="73" spans="2:14" ht="20.100000000000001" customHeight="1" x14ac:dyDescent="0.2">
      <c r="B73" s="224" t="s">
        <v>446</v>
      </c>
      <c r="C73" s="281"/>
      <c r="D73" s="226" t="s">
        <v>447</v>
      </c>
      <c r="E73" s="327" t="s">
        <v>213</v>
      </c>
      <c r="F73" s="328" t="s">
        <v>116</v>
      </c>
      <c r="G73" s="258"/>
      <c r="H73" s="330" t="s">
        <v>122</v>
      </c>
      <c r="I73" s="331">
        <v>14178.5</v>
      </c>
      <c r="J73" s="260">
        <v>800</v>
      </c>
      <c r="K73" s="259">
        <v>788</v>
      </c>
      <c r="L73" s="231">
        <v>0</v>
      </c>
      <c r="M73" s="232">
        <f t="shared" si="0"/>
        <v>0</v>
      </c>
    </row>
    <row r="74" spans="2:14" ht="20.100000000000001" customHeight="1" thickBot="1" x14ac:dyDescent="0.25">
      <c r="B74" s="233" t="s">
        <v>446</v>
      </c>
      <c r="C74" s="332"/>
      <c r="D74" s="233" t="s">
        <v>448</v>
      </c>
      <c r="E74" s="261" t="s">
        <v>214</v>
      </c>
      <c r="F74" s="248" t="s">
        <v>449</v>
      </c>
      <c r="G74" s="258"/>
      <c r="H74" s="330" t="s">
        <v>122</v>
      </c>
      <c r="I74" s="331">
        <v>14784.1</v>
      </c>
      <c r="J74" s="260">
        <v>700</v>
      </c>
      <c r="K74" s="259">
        <v>626.9</v>
      </c>
      <c r="L74" s="325">
        <v>0</v>
      </c>
      <c r="M74" s="333">
        <f t="shared" si="0"/>
        <v>0</v>
      </c>
    </row>
    <row r="75" spans="2:14" ht="20.100000000000001" customHeight="1" thickBot="1" x14ac:dyDescent="0.25">
      <c r="B75" s="998" t="s">
        <v>355</v>
      </c>
      <c r="C75" s="999"/>
      <c r="D75" s="999"/>
      <c r="E75" s="999"/>
      <c r="F75" s="1000"/>
      <c r="G75" s="218"/>
      <c r="H75" s="218"/>
      <c r="I75" s="245"/>
      <c r="J75" s="246"/>
      <c r="K75" s="245"/>
      <c r="L75" s="246"/>
      <c r="M75" s="263"/>
    </row>
    <row r="76" spans="2:14" s="200" customFormat="1" ht="18.95" customHeight="1" thickBot="1" x14ac:dyDescent="0.25">
      <c r="B76" s="235" t="s">
        <v>450</v>
      </c>
      <c r="C76" s="234"/>
      <c r="D76" s="235" t="s">
        <v>451</v>
      </c>
      <c r="E76" s="237" t="s">
        <v>452</v>
      </c>
      <c r="F76" s="242" t="s">
        <v>453</v>
      </c>
      <c r="G76" s="238" t="s">
        <v>454</v>
      </c>
      <c r="H76" s="238" t="s">
        <v>373</v>
      </c>
      <c r="I76" s="239">
        <v>0</v>
      </c>
      <c r="J76" s="240">
        <v>0</v>
      </c>
      <c r="K76" s="239">
        <v>5000</v>
      </c>
      <c r="L76" s="240">
        <v>0</v>
      </c>
      <c r="M76" s="333">
        <v>0</v>
      </c>
    </row>
    <row r="77" spans="2:14" ht="20.100000000000001" customHeight="1" thickBot="1" x14ac:dyDescent="0.25">
      <c r="B77" s="998" t="s">
        <v>455</v>
      </c>
      <c r="C77" s="999"/>
      <c r="D77" s="999"/>
      <c r="E77" s="999"/>
      <c r="F77" s="1000"/>
      <c r="G77" s="218"/>
      <c r="H77" s="218"/>
      <c r="I77" s="245"/>
      <c r="J77" s="246"/>
      <c r="K77" s="245"/>
      <c r="L77" s="246"/>
      <c r="M77" s="263"/>
    </row>
    <row r="78" spans="2:14" ht="18.95" customHeight="1" x14ac:dyDescent="0.2">
      <c r="B78" s="233" t="s">
        <v>180</v>
      </c>
      <c r="C78" s="234"/>
      <c r="D78" s="235" t="s">
        <v>181</v>
      </c>
      <c r="E78" s="262" t="s">
        <v>182</v>
      </c>
      <c r="F78" s="242" t="s">
        <v>456</v>
      </c>
      <c r="G78" s="238"/>
      <c r="H78" s="238" t="s">
        <v>145</v>
      </c>
      <c r="I78" s="239">
        <v>61</v>
      </c>
      <c r="J78" s="240">
        <v>61</v>
      </c>
      <c r="K78" s="239">
        <v>61</v>
      </c>
      <c r="L78" s="240">
        <v>61</v>
      </c>
      <c r="M78" s="232">
        <f t="shared" ref="M78:M114" si="1">L78/K78*100</f>
        <v>100</v>
      </c>
    </row>
    <row r="79" spans="2:14" ht="18.95" customHeight="1" x14ac:dyDescent="0.2">
      <c r="B79" s="235" t="s">
        <v>180</v>
      </c>
      <c r="C79" s="225"/>
      <c r="D79" s="235" t="s">
        <v>183</v>
      </c>
      <c r="E79" s="262" t="s">
        <v>184</v>
      </c>
      <c r="F79" s="242" t="s">
        <v>102</v>
      </c>
      <c r="G79" s="238"/>
      <c r="H79" s="238" t="s">
        <v>145</v>
      </c>
      <c r="I79" s="239">
        <v>230</v>
      </c>
      <c r="J79" s="240">
        <v>230</v>
      </c>
      <c r="K79" s="239">
        <v>230</v>
      </c>
      <c r="L79" s="240">
        <v>230</v>
      </c>
      <c r="M79" s="241">
        <f t="shared" si="1"/>
        <v>100</v>
      </c>
    </row>
    <row r="80" spans="2:14" ht="18.95" customHeight="1" x14ac:dyDescent="0.2">
      <c r="B80" s="233" t="s">
        <v>180</v>
      </c>
      <c r="C80" s="281"/>
      <c r="D80" s="235" t="s">
        <v>457</v>
      </c>
      <c r="E80" s="261" t="s">
        <v>458</v>
      </c>
      <c r="F80" s="248" t="s">
        <v>120</v>
      </c>
      <c r="G80" s="254"/>
      <c r="H80" s="254" t="s">
        <v>351</v>
      </c>
      <c r="I80" s="255">
        <v>113.5</v>
      </c>
      <c r="J80" s="256">
        <v>125</v>
      </c>
      <c r="K80" s="255">
        <v>125</v>
      </c>
      <c r="L80" s="256">
        <v>125</v>
      </c>
      <c r="M80" s="241">
        <f t="shared" si="1"/>
        <v>100</v>
      </c>
    </row>
    <row r="81" spans="2:13" ht="18.95" customHeight="1" x14ac:dyDescent="0.2">
      <c r="B81" s="233" t="s">
        <v>180</v>
      </c>
      <c r="C81" s="249"/>
      <c r="D81" s="235" t="s">
        <v>459</v>
      </c>
      <c r="E81" s="261" t="s">
        <v>460</v>
      </c>
      <c r="F81" s="248" t="s">
        <v>461</v>
      </c>
      <c r="G81" s="254"/>
      <c r="H81" s="254" t="s">
        <v>351</v>
      </c>
      <c r="I81" s="255">
        <v>1047</v>
      </c>
      <c r="J81" s="256">
        <v>1068</v>
      </c>
      <c r="K81" s="255">
        <v>1068</v>
      </c>
      <c r="L81" s="256">
        <v>1068</v>
      </c>
      <c r="M81" s="241">
        <f t="shared" si="1"/>
        <v>100</v>
      </c>
    </row>
    <row r="82" spans="2:13" ht="18.95" customHeight="1" x14ac:dyDescent="0.2">
      <c r="B82" s="233" t="s">
        <v>180</v>
      </c>
      <c r="C82" s="249"/>
      <c r="D82" s="235" t="s">
        <v>462</v>
      </c>
      <c r="E82" s="261" t="s">
        <v>463</v>
      </c>
      <c r="F82" s="248" t="s">
        <v>464</v>
      </c>
      <c r="G82" s="254"/>
      <c r="H82" s="254" t="s">
        <v>351</v>
      </c>
      <c r="I82" s="255">
        <v>286.10000000000002</v>
      </c>
      <c r="J82" s="256">
        <v>700</v>
      </c>
      <c r="K82" s="255">
        <v>700</v>
      </c>
      <c r="L82" s="256">
        <v>700</v>
      </c>
      <c r="M82" s="241">
        <f t="shared" si="1"/>
        <v>100</v>
      </c>
    </row>
    <row r="83" spans="2:13" ht="18.95" customHeight="1" x14ac:dyDescent="0.2">
      <c r="B83" s="233" t="s">
        <v>180</v>
      </c>
      <c r="C83" s="249"/>
      <c r="D83" s="235" t="s">
        <v>465</v>
      </c>
      <c r="E83" s="261" t="s">
        <v>466</v>
      </c>
      <c r="F83" s="248" t="s">
        <v>79</v>
      </c>
      <c r="G83" s="254"/>
      <c r="H83" s="254" t="s">
        <v>351</v>
      </c>
      <c r="I83" s="255">
        <v>0</v>
      </c>
      <c r="J83" s="256">
        <v>400</v>
      </c>
      <c r="K83" s="255">
        <v>400</v>
      </c>
      <c r="L83" s="256">
        <v>400</v>
      </c>
      <c r="M83" s="241">
        <f t="shared" si="1"/>
        <v>100</v>
      </c>
    </row>
    <row r="84" spans="2:13" ht="18.95" customHeight="1" x14ac:dyDescent="0.2">
      <c r="B84" s="233" t="s">
        <v>180</v>
      </c>
      <c r="C84" s="249"/>
      <c r="D84" s="235" t="s">
        <v>467</v>
      </c>
      <c r="E84" s="261" t="s">
        <v>468</v>
      </c>
      <c r="F84" s="248" t="s">
        <v>186</v>
      </c>
      <c r="G84" s="254"/>
      <c r="H84" s="254" t="s">
        <v>351</v>
      </c>
      <c r="I84" s="255">
        <v>119.6</v>
      </c>
      <c r="J84" s="256">
        <v>120</v>
      </c>
      <c r="K84" s="255">
        <v>120</v>
      </c>
      <c r="L84" s="256">
        <v>120</v>
      </c>
      <c r="M84" s="241">
        <f t="shared" si="1"/>
        <v>100</v>
      </c>
    </row>
    <row r="85" spans="2:13" ht="18.95" customHeight="1" x14ac:dyDescent="0.2">
      <c r="B85" s="233" t="s">
        <v>180</v>
      </c>
      <c r="C85" s="249"/>
      <c r="D85" s="235" t="s">
        <v>469</v>
      </c>
      <c r="E85" s="261" t="s">
        <v>470</v>
      </c>
      <c r="F85" s="248" t="s">
        <v>212</v>
      </c>
      <c r="G85" s="254"/>
      <c r="H85" s="254" t="s">
        <v>351</v>
      </c>
      <c r="I85" s="255">
        <v>136.69999999999999</v>
      </c>
      <c r="J85" s="256">
        <v>140</v>
      </c>
      <c r="K85" s="255">
        <v>140</v>
      </c>
      <c r="L85" s="256">
        <v>140</v>
      </c>
      <c r="M85" s="241">
        <f t="shared" si="1"/>
        <v>100</v>
      </c>
    </row>
    <row r="86" spans="2:13" ht="18.95" customHeight="1" x14ac:dyDescent="0.2">
      <c r="B86" s="233" t="s">
        <v>180</v>
      </c>
      <c r="C86" s="225"/>
      <c r="D86" s="235" t="s">
        <v>471</v>
      </c>
      <c r="E86" s="262" t="s">
        <v>472</v>
      </c>
      <c r="F86" s="242" t="s">
        <v>473</v>
      </c>
      <c r="G86" s="238"/>
      <c r="H86" s="238" t="s">
        <v>351</v>
      </c>
      <c r="I86" s="239">
        <v>0</v>
      </c>
      <c r="J86" s="240">
        <v>700</v>
      </c>
      <c r="K86" s="239">
        <v>0</v>
      </c>
      <c r="L86" s="240">
        <v>0</v>
      </c>
      <c r="M86" s="241">
        <v>0</v>
      </c>
    </row>
    <row r="87" spans="2:13" ht="18.95" customHeight="1" x14ac:dyDescent="0.2">
      <c r="B87" s="233" t="s">
        <v>180</v>
      </c>
      <c r="C87" s="225"/>
      <c r="D87" s="235" t="s">
        <v>474</v>
      </c>
      <c r="E87" s="262" t="s">
        <v>475</v>
      </c>
      <c r="F87" s="242" t="s">
        <v>476</v>
      </c>
      <c r="G87" s="238"/>
      <c r="H87" s="238" t="s">
        <v>351</v>
      </c>
      <c r="I87" s="239">
        <v>0</v>
      </c>
      <c r="J87" s="240">
        <v>500</v>
      </c>
      <c r="K87" s="239">
        <v>0</v>
      </c>
      <c r="L87" s="240">
        <v>0</v>
      </c>
      <c r="M87" s="241">
        <v>0</v>
      </c>
    </row>
    <row r="88" spans="2:13" ht="18.95" customHeight="1" x14ac:dyDescent="0.2">
      <c r="B88" s="233" t="s">
        <v>180</v>
      </c>
      <c r="C88" s="225"/>
      <c r="D88" s="235" t="s">
        <v>477</v>
      </c>
      <c r="E88" s="262" t="s">
        <v>478</v>
      </c>
      <c r="F88" s="242" t="s">
        <v>187</v>
      </c>
      <c r="G88" s="238" t="s">
        <v>454</v>
      </c>
      <c r="H88" s="238" t="s">
        <v>351</v>
      </c>
      <c r="I88" s="239">
        <v>730</v>
      </c>
      <c r="J88" s="240">
        <v>0</v>
      </c>
      <c r="K88" s="239">
        <v>730</v>
      </c>
      <c r="L88" s="240">
        <v>730</v>
      </c>
      <c r="M88" s="241">
        <f t="shared" si="1"/>
        <v>100</v>
      </c>
    </row>
    <row r="89" spans="2:13" ht="18.95" customHeight="1" x14ac:dyDescent="0.2">
      <c r="B89" s="233" t="s">
        <v>180</v>
      </c>
      <c r="C89" s="225"/>
      <c r="D89" s="235" t="s">
        <v>479</v>
      </c>
      <c r="E89" s="262" t="s">
        <v>480</v>
      </c>
      <c r="F89" s="242" t="s">
        <v>118</v>
      </c>
      <c r="G89" s="238"/>
      <c r="H89" s="238" t="s">
        <v>351</v>
      </c>
      <c r="I89" s="239">
        <v>98.6</v>
      </c>
      <c r="J89" s="240">
        <v>0</v>
      </c>
      <c r="K89" s="239">
        <v>100</v>
      </c>
      <c r="L89" s="240">
        <v>100</v>
      </c>
      <c r="M89" s="241">
        <f t="shared" si="1"/>
        <v>100</v>
      </c>
    </row>
    <row r="90" spans="2:13" ht="18.95" customHeight="1" x14ac:dyDescent="0.2">
      <c r="B90" s="233" t="s">
        <v>180</v>
      </c>
      <c r="C90" s="225"/>
      <c r="D90" s="235" t="s">
        <v>481</v>
      </c>
      <c r="E90" s="262" t="s">
        <v>482</v>
      </c>
      <c r="F90" s="242" t="s">
        <v>461</v>
      </c>
      <c r="G90" s="238" t="s">
        <v>454</v>
      </c>
      <c r="H90" s="238" t="s">
        <v>351</v>
      </c>
      <c r="I90" s="239">
        <v>1000</v>
      </c>
      <c r="J90" s="240">
        <v>0</v>
      </c>
      <c r="K90" s="239">
        <v>1000</v>
      </c>
      <c r="L90" s="240">
        <v>1000</v>
      </c>
      <c r="M90" s="241">
        <f t="shared" si="1"/>
        <v>100</v>
      </c>
    </row>
    <row r="91" spans="2:13" ht="18.95" customHeight="1" x14ac:dyDescent="0.2">
      <c r="B91" s="235" t="s">
        <v>180</v>
      </c>
      <c r="C91" s="225"/>
      <c r="D91" s="235" t="s">
        <v>483</v>
      </c>
      <c r="E91" s="248" t="s">
        <v>484</v>
      </c>
      <c r="F91" s="242" t="s">
        <v>200</v>
      </c>
      <c r="G91" s="238" t="s">
        <v>454</v>
      </c>
      <c r="H91" s="238" t="s">
        <v>351</v>
      </c>
      <c r="I91" s="239">
        <v>1515</v>
      </c>
      <c r="J91" s="240">
        <v>0</v>
      </c>
      <c r="K91" s="239">
        <v>1515</v>
      </c>
      <c r="L91" s="240">
        <v>1515</v>
      </c>
      <c r="M91" s="333">
        <f t="shared" si="1"/>
        <v>100</v>
      </c>
    </row>
    <row r="92" spans="2:13" ht="18.95" customHeight="1" x14ac:dyDescent="0.2">
      <c r="B92" s="233" t="s">
        <v>180</v>
      </c>
      <c r="C92" s="249"/>
      <c r="D92" s="235" t="s">
        <v>485</v>
      </c>
      <c r="E92" s="261" t="s">
        <v>486</v>
      </c>
      <c r="F92" s="248" t="s">
        <v>476</v>
      </c>
      <c r="G92" s="254"/>
      <c r="H92" s="254" t="s">
        <v>367</v>
      </c>
      <c r="I92" s="255">
        <v>0</v>
      </c>
      <c r="J92" s="256">
        <v>0</v>
      </c>
      <c r="K92" s="255">
        <v>3000</v>
      </c>
      <c r="L92" s="256">
        <v>0</v>
      </c>
      <c r="M92" s="241">
        <f t="shared" si="1"/>
        <v>0</v>
      </c>
    </row>
    <row r="93" spans="2:13" ht="18.95" customHeight="1" x14ac:dyDescent="0.2">
      <c r="B93" s="233" t="s">
        <v>180</v>
      </c>
      <c r="C93" s="249"/>
      <c r="D93" s="235" t="s">
        <v>487</v>
      </c>
      <c r="E93" s="261" t="s">
        <v>488</v>
      </c>
      <c r="F93" s="248" t="s">
        <v>185</v>
      </c>
      <c r="G93" s="254"/>
      <c r="H93" s="254" t="s">
        <v>351</v>
      </c>
      <c r="I93" s="255">
        <v>358.4</v>
      </c>
      <c r="J93" s="256">
        <v>0</v>
      </c>
      <c r="K93" s="255">
        <v>370</v>
      </c>
      <c r="L93" s="256">
        <v>370</v>
      </c>
      <c r="M93" s="333">
        <f t="shared" si="1"/>
        <v>100</v>
      </c>
    </row>
    <row r="94" spans="2:13" ht="18.95" customHeight="1" x14ac:dyDescent="0.2">
      <c r="B94" s="233" t="s">
        <v>180</v>
      </c>
      <c r="C94" s="249"/>
      <c r="D94" s="235" t="s">
        <v>489</v>
      </c>
      <c r="E94" s="261" t="s">
        <v>490</v>
      </c>
      <c r="F94" s="248" t="s">
        <v>491</v>
      </c>
      <c r="G94" s="254"/>
      <c r="H94" s="254" t="s">
        <v>367</v>
      </c>
      <c r="I94" s="255">
        <v>0</v>
      </c>
      <c r="J94" s="256">
        <v>0</v>
      </c>
      <c r="K94" s="255">
        <v>1694</v>
      </c>
      <c r="L94" s="256">
        <v>0</v>
      </c>
      <c r="M94" s="241">
        <f t="shared" si="1"/>
        <v>0</v>
      </c>
    </row>
    <row r="95" spans="2:13" ht="18.95" customHeight="1" x14ac:dyDescent="0.2">
      <c r="B95" s="233" t="s">
        <v>180</v>
      </c>
      <c r="C95" s="249"/>
      <c r="D95" s="235" t="s">
        <v>492</v>
      </c>
      <c r="E95" s="261" t="s">
        <v>493</v>
      </c>
      <c r="F95" s="248" t="s">
        <v>494</v>
      </c>
      <c r="G95" s="254"/>
      <c r="H95" s="254" t="s">
        <v>495</v>
      </c>
      <c r="I95" s="255">
        <v>0</v>
      </c>
      <c r="J95" s="256">
        <v>0</v>
      </c>
      <c r="K95" s="255">
        <v>104.1</v>
      </c>
      <c r="L95" s="256">
        <v>0</v>
      </c>
      <c r="M95" s="333">
        <f t="shared" si="1"/>
        <v>0</v>
      </c>
    </row>
    <row r="96" spans="2:13" ht="18.95" customHeight="1" x14ac:dyDescent="0.2">
      <c r="B96" s="233" t="s">
        <v>180</v>
      </c>
      <c r="C96" s="249"/>
      <c r="D96" s="235" t="s">
        <v>496</v>
      </c>
      <c r="E96" s="261" t="s">
        <v>497</v>
      </c>
      <c r="F96" s="248" t="s">
        <v>103</v>
      </c>
      <c r="G96" s="254"/>
      <c r="H96" s="254" t="s">
        <v>495</v>
      </c>
      <c r="I96" s="255">
        <v>0</v>
      </c>
      <c r="J96" s="256">
        <v>0</v>
      </c>
      <c r="K96" s="255">
        <v>106.8</v>
      </c>
      <c r="L96" s="256">
        <v>0</v>
      </c>
      <c r="M96" s="241">
        <f t="shared" si="1"/>
        <v>0</v>
      </c>
    </row>
    <row r="97" spans="2:13" ht="18.95" customHeight="1" x14ac:dyDescent="0.2">
      <c r="B97" s="233" t="s">
        <v>180</v>
      </c>
      <c r="C97" s="249"/>
      <c r="D97" s="235" t="s">
        <v>498</v>
      </c>
      <c r="E97" s="261" t="s">
        <v>499</v>
      </c>
      <c r="F97" s="248" t="s">
        <v>500</v>
      </c>
      <c r="G97" s="254"/>
      <c r="H97" s="254" t="s">
        <v>495</v>
      </c>
      <c r="I97" s="255">
        <v>0</v>
      </c>
      <c r="J97" s="256">
        <v>0</v>
      </c>
      <c r="K97" s="255">
        <v>107.7</v>
      </c>
      <c r="L97" s="256">
        <v>0</v>
      </c>
      <c r="M97" s="333">
        <f t="shared" si="1"/>
        <v>0</v>
      </c>
    </row>
    <row r="98" spans="2:13" ht="18.95" customHeight="1" x14ac:dyDescent="0.2">
      <c r="B98" s="233" t="s">
        <v>180</v>
      </c>
      <c r="C98" s="249"/>
      <c r="D98" s="235" t="s">
        <v>501</v>
      </c>
      <c r="E98" s="261" t="s">
        <v>502</v>
      </c>
      <c r="F98" s="248" t="s">
        <v>473</v>
      </c>
      <c r="G98" s="254"/>
      <c r="H98" s="254" t="s">
        <v>495</v>
      </c>
      <c r="I98" s="255">
        <v>0</v>
      </c>
      <c r="J98" s="256">
        <v>0</v>
      </c>
      <c r="K98" s="255">
        <v>107.7</v>
      </c>
      <c r="L98" s="256">
        <v>0</v>
      </c>
      <c r="M98" s="241">
        <f t="shared" si="1"/>
        <v>0</v>
      </c>
    </row>
    <row r="99" spans="2:13" ht="18.95" customHeight="1" x14ac:dyDescent="0.2">
      <c r="B99" s="233" t="s">
        <v>180</v>
      </c>
      <c r="C99" s="249"/>
      <c r="D99" s="235" t="s">
        <v>503</v>
      </c>
      <c r="E99" s="261" t="s">
        <v>504</v>
      </c>
      <c r="F99" s="248" t="s">
        <v>505</v>
      </c>
      <c r="G99" s="254"/>
      <c r="H99" s="254" t="s">
        <v>495</v>
      </c>
      <c r="I99" s="255">
        <v>0</v>
      </c>
      <c r="J99" s="256">
        <v>0</v>
      </c>
      <c r="K99" s="255">
        <v>289.2</v>
      </c>
      <c r="L99" s="256">
        <v>289</v>
      </c>
      <c r="M99" s="333">
        <f t="shared" si="1"/>
        <v>99.930843706777324</v>
      </c>
    </row>
    <row r="100" spans="2:13" ht="18.95" customHeight="1" x14ac:dyDescent="0.2">
      <c r="B100" s="233" t="s">
        <v>180</v>
      </c>
      <c r="C100" s="249"/>
      <c r="D100" s="235" t="s">
        <v>506</v>
      </c>
      <c r="E100" s="261" t="s">
        <v>507</v>
      </c>
      <c r="F100" s="248" t="s">
        <v>508</v>
      </c>
      <c r="G100" s="254"/>
      <c r="H100" s="254" t="s">
        <v>495</v>
      </c>
      <c r="I100" s="255">
        <v>0</v>
      </c>
      <c r="J100" s="256">
        <v>0</v>
      </c>
      <c r="K100" s="255">
        <v>140.4</v>
      </c>
      <c r="L100" s="256">
        <v>140</v>
      </c>
      <c r="M100" s="241">
        <f t="shared" si="1"/>
        <v>99.715099715099711</v>
      </c>
    </row>
    <row r="101" spans="2:13" ht="18.95" customHeight="1" x14ac:dyDescent="0.2">
      <c r="B101" s="233" t="s">
        <v>180</v>
      </c>
      <c r="C101" s="249"/>
      <c r="D101" s="235" t="s">
        <v>509</v>
      </c>
      <c r="E101" s="261" t="s">
        <v>510</v>
      </c>
      <c r="F101" s="248" t="s">
        <v>511</v>
      </c>
      <c r="G101" s="254"/>
      <c r="H101" s="254" t="s">
        <v>495</v>
      </c>
      <c r="I101" s="255">
        <v>0</v>
      </c>
      <c r="J101" s="256">
        <v>0</v>
      </c>
      <c r="K101" s="255">
        <v>950.6</v>
      </c>
      <c r="L101" s="256">
        <v>951</v>
      </c>
      <c r="M101" s="333">
        <f t="shared" si="1"/>
        <v>100.04207868714496</v>
      </c>
    </row>
    <row r="102" spans="2:13" ht="18.95" customHeight="1" x14ac:dyDescent="0.2">
      <c r="B102" s="233" t="s">
        <v>180</v>
      </c>
      <c r="C102" s="249"/>
      <c r="D102" s="235" t="s">
        <v>512</v>
      </c>
      <c r="E102" s="261" t="s">
        <v>513</v>
      </c>
      <c r="F102" s="248" t="s">
        <v>514</v>
      </c>
      <c r="G102" s="254"/>
      <c r="H102" s="254" t="s">
        <v>495</v>
      </c>
      <c r="I102" s="255">
        <v>0</v>
      </c>
      <c r="J102" s="256">
        <v>0</v>
      </c>
      <c r="K102" s="255">
        <v>573.6</v>
      </c>
      <c r="L102" s="256">
        <v>573</v>
      </c>
      <c r="M102" s="241">
        <f t="shared" si="1"/>
        <v>99.895397489539747</v>
      </c>
    </row>
    <row r="103" spans="2:13" ht="18.95" customHeight="1" x14ac:dyDescent="0.2">
      <c r="B103" s="233" t="s">
        <v>180</v>
      </c>
      <c r="C103" s="249"/>
      <c r="D103" s="235" t="s">
        <v>515</v>
      </c>
      <c r="E103" s="261" t="s">
        <v>516</v>
      </c>
      <c r="F103" s="248" t="s">
        <v>517</v>
      </c>
      <c r="G103" s="254"/>
      <c r="H103" s="254" t="s">
        <v>495</v>
      </c>
      <c r="I103" s="255">
        <v>0</v>
      </c>
      <c r="J103" s="256">
        <v>0</v>
      </c>
      <c r="K103" s="255">
        <v>385.7</v>
      </c>
      <c r="L103" s="256">
        <v>386</v>
      </c>
      <c r="M103" s="333">
        <f t="shared" si="1"/>
        <v>100.07778065854292</v>
      </c>
    </row>
    <row r="104" spans="2:13" ht="18.95" customHeight="1" x14ac:dyDescent="0.2">
      <c r="B104" s="233" t="s">
        <v>180</v>
      </c>
      <c r="C104" s="249"/>
      <c r="D104" s="235" t="s">
        <v>518</v>
      </c>
      <c r="E104" s="261" t="s">
        <v>519</v>
      </c>
      <c r="F104" s="248" t="s">
        <v>520</v>
      </c>
      <c r="G104" s="254"/>
      <c r="H104" s="254" t="s">
        <v>495</v>
      </c>
      <c r="I104" s="255">
        <v>0</v>
      </c>
      <c r="J104" s="256">
        <v>0</v>
      </c>
      <c r="K104" s="255">
        <v>551.79999999999995</v>
      </c>
      <c r="L104" s="256">
        <v>552</v>
      </c>
      <c r="M104" s="241">
        <f t="shared" si="1"/>
        <v>100.03624501631026</v>
      </c>
    </row>
    <row r="105" spans="2:13" ht="18.95" customHeight="1" x14ac:dyDescent="0.2">
      <c r="B105" s="233" t="s">
        <v>180</v>
      </c>
      <c r="C105" s="249"/>
      <c r="D105" s="235" t="s">
        <v>521</v>
      </c>
      <c r="E105" s="261" t="s">
        <v>522</v>
      </c>
      <c r="F105" s="248" t="s">
        <v>523</v>
      </c>
      <c r="G105" s="254"/>
      <c r="H105" s="254" t="s">
        <v>495</v>
      </c>
      <c r="I105" s="255">
        <v>0</v>
      </c>
      <c r="J105" s="256">
        <v>0</v>
      </c>
      <c r="K105" s="255">
        <v>602.6</v>
      </c>
      <c r="L105" s="256">
        <v>602</v>
      </c>
      <c r="M105" s="333">
        <f t="shared" si="1"/>
        <v>99.900431463657483</v>
      </c>
    </row>
    <row r="106" spans="2:13" ht="18.95" customHeight="1" x14ac:dyDescent="0.2">
      <c r="B106" s="233" t="s">
        <v>180</v>
      </c>
      <c r="C106" s="249"/>
      <c r="D106" s="235" t="s">
        <v>524</v>
      </c>
      <c r="E106" s="261" t="s">
        <v>525</v>
      </c>
      <c r="F106" s="248" t="s">
        <v>194</v>
      </c>
      <c r="G106" s="254"/>
      <c r="H106" s="254" t="s">
        <v>495</v>
      </c>
      <c r="I106" s="255">
        <v>0</v>
      </c>
      <c r="J106" s="256">
        <v>0</v>
      </c>
      <c r="K106" s="255">
        <v>427.2</v>
      </c>
      <c r="L106" s="256">
        <v>427</v>
      </c>
      <c r="M106" s="241">
        <f t="shared" si="1"/>
        <v>99.953183520599254</v>
      </c>
    </row>
    <row r="107" spans="2:13" ht="18.95" customHeight="1" x14ac:dyDescent="0.2">
      <c r="B107" s="233" t="s">
        <v>180</v>
      </c>
      <c r="C107" s="249"/>
      <c r="D107" s="235" t="s">
        <v>526</v>
      </c>
      <c r="E107" s="261" t="s">
        <v>527</v>
      </c>
      <c r="F107" s="248" t="s">
        <v>188</v>
      </c>
      <c r="G107" s="254"/>
      <c r="H107" s="254" t="s">
        <v>495</v>
      </c>
      <c r="I107" s="255">
        <v>0</v>
      </c>
      <c r="J107" s="256">
        <v>0</v>
      </c>
      <c r="K107" s="255">
        <v>427.2</v>
      </c>
      <c r="L107" s="256">
        <v>427</v>
      </c>
      <c r="M107" s="333">
        <f t="shared" si="1"/>
        <v>99.953183520599254</v>
      </c>
    </row>
    <row r="108" spans="2:13" ht="18.95" customHeight="1" x14ac:dyDescent="0.2">
      <c r="B108" s="233" t="s">
        <v>180</v>
      </c>
      <c r="C108" s="249"/>
      <c r="D108" s="235" t="s">
        <v>528</v>
      </c>
      <c r="E108" s="261" t="s">
        <v>529</v>
      </c>
      <c r="F108" s="248" t="s">
        <v>208</v>
      </c>
      <c r="G108" s="254"/>
      <c r="H108" s="254" t="s">
        <v>495</v>
      </c>
      <c r="I108" s="255">
        <v>0</v>
      </c>
      <c r="J108" s="256">
        <v>0</v>
      </c>
      <c r="K108" s="255">
        <v>141.6</v>
      </c>
      <c r="L108" s="256">
        <v>142</v>
      </c>
      <c r="M108" s="241">
        <f t="shared" si="1"/>
        <v>100.28248587570623</v>
      </c>
    </row>
    <row r="109" spans="2:13" ht="18.95" customHeight="1" x14ac:dyDescent="0.2">
      <c r="B109" s="233" t="s">
        <v>180</v>
      </c>
      <c r="C109" s="249"/>
      <c r="D109" s="235" t="s">
        <v>530</v>
      </c>
      <c r="E109" s="261" t="s">
        <v>531</v>
      </c>
      <c r="F109" s="248" t="s">
        <v>108</v>
      </c>
      <c r="G109" s="254"/>
      <c r="H109" s="254" t="s">
        <v>495</v>
      </c>
      <c r="I109" s="255">
        <v>0</v>
      </c>
      <c r="J109" s="256">
        <v>0</v>
      </c>
      <c r="K109" s="255">
        <v>865.2</v>
      </c>
      <c r="L109" s="256">
        <v>865</v>
      </c>
      <c r="M109" s="333">
        <f t="shared" si="1"/>
        <v>99.976883957466484</v>
      </c>
    </row>
    <row r="110" spans="2:13" ht="18.95" customHeight="1" x14ac:dyDescent="0.2">
      <c r="B110" s="233" t="s">
        <v>180</v>
      </c>
      <c r="C110" s="249"/>
      <c r="D110" s="235" t="s">
        <v>532</v>
      </c>
      <c r="E110" s="261" t="s">
        <v>533</v>
      </c>
      <c r="F110" s="248" t="s">
        <v>534</v>
      </c>
      <c r="G110" s="254"/>
      <c r="H110" s="254" t="s">
        <v>495</v>
      </c>
      <c r="I110" s="255">
        <v>0</v>
      </c>
      <c r="J110" s="256">
        <v>0</v>
      </c>
      <c r="K110" s="255">
        <v>839.8</v>
      </c>
      <c r="L110" s="256">
        <v>840</v>
      </c>
      <c r="M110" s="241">
        <f t="shared" si="1"/>
        <v>100.02381519409384</v>
      </c>
    </row>
    <row r="111" spans="2:13" ht="18.95" customHeight="1" x14ac:dyDescent="0.2">
      <c r="B111" s="233" t="s">
        <v>180</v>
      </c>
      <c r="C111" s="249"/>
      <c r="D111" s="235" t="s">
        <v>535</v>
      </c>
      <c r="E111" s="261" t="s">
        <v>536</v>
      </c>
      <c r="F111" s="248" t="s">
        <v>537</v>
      </c>
      <c r="G111" s="254"/>
      <c r="H111" s="254" t="s">
        <v>495</v>
      </c>
      <c r="I111" s="255">
        <v>0</v>
      </c>
      <c r="J111" s="256">
        <v>0</v>
      </c>
      <c r="K111" s="255">
        <v>1008.6</v>
      </c>
      <c r="L111" s="256">
        <v>1009</v>
      </c>
      <c r="M111" s="333">
        <f t="shared" si="1"/>
        <v>100.03965893317471</v>
      </c>
    </row>
    <row r="112" spans="2:13" ht="18.95" customHeight="1" x14ac:dyDescent="0.2">
      <c r="B112" s="233" t="s">
        <v>180</v>
      </c>
      <c r="C112" s="249"/>
      <c r="D112" s="235" t="s">
        <v>538</v>
      </c>
      <c r="E112" s="261" t="s">
        <v>539</v>
      </c>
      <c r="F112" s="248" t="s">
        <v>540</v>
      </c>
      <c r="G112" s="254"/>
      <c r="H112" s="254" t="s">
        <v>495</v>
      </c>
      <c r="I112" s="255">
        <v>0</v>
      </c>
      <c r="J112" s="256">
        <v>0</v>
      </c>
      <c r="K112" s="255">
        <v>1450.8</v>
      </c>
      <c r="L112" s="256">
        <v>1451</v>
      </c>
      <c r="M112" s="241">
        <f t="shared" si="1"/>
        <v>100.01378549765647</v>
      </c>
    </row>
    <row r="113" spans="2:13" ht="18.95" customHeight="1" x14ac:dyDescent="0.2">
      <c r="B113" s="233" t="s">
        <v>180</v>
      </c>
      <c r="C113" s="249"/>
      <c r="D113" s="235" t="s">
        <v>541</v>
      </c>
      <c r="E113" s="261" t="s">
        <v>542</v>
      </c>
      <c r="F113" s="248" t="s">
        <v>543</v>
      </c>
      <c r="G113" s="254"/>
      <c r="H113" s="254" t="s">
        <v>495</v>
      </c>
      <c r="I113" s="255">
        <v>0</v>
      </c>
      <c r="J113" s="256">
        <v>0</v>
      </c>
      <c r="K113" s="255">
        <v>885.8</v>
      </c>
      <c r="L113" s="256">
        <v>886</v>
      </c>
      <c r="M113" s="333">
        <f t="shared" si="1"/>
        <v>100.02257846014902</v>
      </c>
    </row>
    <row r="114" spans="2:13" ht="18.95" customHeight="1" thickBot="1" x14ac:dyDescent="0.25">
      <c r="B114" s="320" t="s">
        <v>180</v>
      </c>
      <c r="C114" s="964"/>
      <c r="D114" s="320" t="s">
        <v>544</v>
      </c>
      <c r="E114" s="393" t="s">
        <v>545</v>
      </c>
      <c r="F114" s="368" t="s">
        <v>473</v>
      </c>
      <c r="G114" s="323"/>
      <c r="H114" s="323" t="s">
        <v>495</v>
      </c>
      <c r="I114" s="324">
        <v>0</v>
      </c>
      <c r="J114" s="325">
        <v>0</v>
      </c>
      <c r="K114" s="324">
        <v>380</v>
      </c>
      <c r="L114" s="325">
        <v>0</v>
      </c>
      <c r="M114" s="369">
        <f t="shared" si="1"/>
        <v>0</v>
      </c>
    </row>
    <row r="115" spans="2:13" ht="34.5" customHeight="1" x14ac:dyDescent="0.2">
      <c r="B115" s="281"/>
      <c r="C115" s="225"/>
      <c r="D115" s="281"/>
      <c r="E115" s="283"/>
      <c r="F115" s="283"/>
      <c r="G115" s="284"/>
      <c r="H115" s="284"/>
      <c r="I115" s="287"/>
      <c r="J115" s="286"/>
      <c r="K115" s="287"/>
      <c r="L115" s="286"/>
      <c r="M115" s="288"/>
    </row>
    <row r="116" spans="2:13" ht="34.5" customHeight="1" thickBot="1" x14ac:dyDescent="0.25">
      <c r="B116" s="281"/>
      <c r="C116" s="225"/>
      <c r="D116" s="281"/>
      <c r="E116" s="283"/>
      <c r="F116" s="283"/>
      <c r="G116" s="284"/>
      <c r="H116" s="284"/>
      <c r="I116" s="287"/>
      <c r="J116" s="286"/>
      <c r="K116" s="287"/>
      <c r="L116" s="286"/>
      <c r="M116" s="288" t="s">
        <v>546</v>
      </c>
    </row>
    <row r="117" spans="2:13" ht="39.950000000000003" customHeight="1" thickBot="1" x14ac:dyDescent="0.25">
      <c r="B117" s="1003" t="s">
        <v>340</v>
      </c>
      <c r="C117" s="1004"/>
      <c r="D117" s="1004"/>
      <c r="E117" s="1004"/>
      <c r="F117" s="1005"/>
      <c r="G117" s="1006" t="s">
        <v>341</v>
      </c>
      <c r="H117" s="1006" t="s">
        <v>342</v>
      </c>
      <c r="I117" s="1006" t="s">
        <v>343</v>
      </c>
      <c r="J117" s="1009" t="s">
        <v>344</v>
      </c>
      <c r="K117" s="1010"/>
      <c r="L117" s="1011" t="s">
        <v>345</v>
      </c>
      <c r="M117" s="1001" t="s">
        <v>346</v>
      </c>
    </row>
    <row r="118" spans="2:13" ht="20.100000000000001" customHeight="1" thickBot="1" x14ac:dyDescent="0.25">
      <c r="B118" s="201" t="s">
        <v>140</v>
      </c>
      <c r="C118" s="202"/>
      <c r="D118" s="201" t="s">
        <v>141</v>
      </c>
      <c r="E118" s="203" t="s">
        <v>77</v>
      </c>
      <c r="F118" s="203" t="s">
        <v>78</v>
      </c>
      <c r="G118" s="1007"/>
      <c r="H118" s="1008"/>
      <c r="I118" s="1008"/>
      <c r="J118" s="204" t="s">
        <v>0</v>
      </c>
      <c r="K118" s="205" t="s">
        <v>69</v>
      </c>
      <c r="L118" s="1012"/>
      <c r="M118" s="1002"/>
    </row>
    <row r="119" spans="2:13" ht="20.100000000000001" customHeight="1" thickBot="1" x14ac:dyDescent="0.25">
      <c r="B119" s="289"/>
      <c r="C119" s="290"/>
      <c r="D119" s="289"/>
      <c r="E119" s="293"/>
      <c r="F119" s="293"/>
      <c r="G119" s="294"/>
      <c r="H119" s="294"/>
      <c r="I119" s="298"/>
      <c r="J119" s="297"/>
      <c r="K119" s="298"/>
      <c r="L119" s="297"/>
      <c r="M119" s="299"/>
    </row>
    <row r="120" spans="2:13" ht="20.100000000000001" customHeight="1" thickBot="1" x14ac:dyDescent="0.25">
      <c r="B120" s="998" t="s">
        <v>547</v>
      </c>
      <c r="C120" s="999"/>
      <c r="D120" s="999"/>
      <c r="E120" s="999"/>
      <c r="F120" s="999"/>
      <c r="G120" s="218"/>
      <c r="H120" s="218"/>
      <c r="I120" s="245"/>
      <c r="J120" s="246"/>
      <c r="K120" s="245"/>
      <c r="L120" s="246"/>
      <c r="M120" s="263"/>
    </row>
    <row r="121" spans="2:13" ht="20.100000000000001" customHeight="1" x14ac:dyDescent="0.2">
      <c r="B121" s="224" t="s">
        <v>180</v>
      </c>
      <c r="C121" s="332"/>
      <c r="D121" s="224" t="s">
        <v>548</v>
      </c>
      <c r="E121" s="334" t="s">
        <v>549</v>
      </c>
      <c r="F121" s="328" t="s">
        <v>120</v>
      </c>
      <c r="G121" s="258" t="s">
        <v>550</v>
      </c>
      <c r="H121" s="258" t="s">
        <v>145</v>
      </c>
      <c r="I121" s="259">
        <v>11398.2</v>
      </c>
      <c r="J121" s="335">
        <v>11457</v>
      </c>
      <c r="K121" s="336">
        <v>12471.7</v>
      </c>
      <c r="L121" s="335">
        <v>12472</v>
      </c>
      <c r="M121" s="232">
        <f t="shared" si="0"/>
        <v>100.00240544592958</v>
      </c>
    </row>
    <row r="122" spans="2:13" ht="20.100000000000001" customHeight="1" x14ac:dyDescent="0.2">
      <c r="B122" s="233" t="s">
        <v>180</v>
      </c>
      <c r="C122" s="249"/>
      <c r="D122" s="233" t="s">
        <v>189</v>
      </c>
      <c r="E122" s="334" t="s">
        <v>551</v>
      </c>
      <c r="F122" s="248" t="s">
        <v>552</v>
      </c>
      <c r="G122" s="254"/>
      <c r="H122" s="254" t="s">
        <v>351</v>
      </c>
      <c r="I122" s="255">
        <v>0</v>
      </c>
      <c r="J122" s="337">
        <v>11500</v>
      </c>
      <c r="K122" s="338">
        <v>0</v>
      </c>
      <c r="L122" s="337">
        <v>0</v>
      </c>
      <c r="M122" s="241">
        <v>0</v>
      </c>
    </row>
    <row r="123" spans="2:13" ht="20.100000000000001" customHeight="1" x14ac:dyDescent="0.2">
      <c r="B123" s="224" t="s">
        <v>180</v>
      </c>
      <c r="C123" s="249"/>
      <c r="D123" s="233" t="s">
        <v>205</v>
      </c>
      <c r="E123" s="334" t="s">
        <v>553</v>
      </c>
      <c r="F123" s="248" t="s">
        <v>554</v>
      </c>
      <c r="G123" s="254" t="s">
        <v>454</v>
      </c>
      <c r="H123" s="254" t="s">
        <v>351</v>
      </c>
      <c r="I123" s="255">
        <v>664.3</v>
      </c>
      <c r="J123" s="337">
        <v>1100</v>
      </c>
      <c r="K123" s="338">
        <v>3035</v>
      </c>
      <c r="L123" s="337">
        <v>3035</v>
      </c>
      <c r="M123" s="232">
        <f t="shared" si="0"/>
        <v>100</v>
      </c>
    </row>
    <row r="124" spans="2:13" ht="20.100000000000001" customHeight="1" x14ac:dyDescent="0.2">
      <c r="B124" s="233" t="s">
        <v>180</v>
      </c>
      <c r="C124" s="249"/>
      <c r="D124" s="233" t="s">
        <v>206</v>
      </c>
      <c r="E124" s="334" t="s">
        <v>555</v>
      </c>
      <c r="F124" s="248" t="s">
        <v>556</v>
      </c>
      <c r="G124" s="254"/>
      <c r="H124" s="254" t="s">
        <v>351</v>
      </c>
      <c r="I124" s="255">
        <v>1583.9</v>
      </c>
      <c r="J124" s="337">
        <v>2400</v>
      </c>
      <c r="K124" s="338">
        <v>2400</v>
      </c>
      <c r="L124" s="337">
        <v>2400</v>
      </c>
      <c r="M124" s="241">
        <f t="shared" ref="M124:M186" si="2">L124/K124*100</f>
        <v>100</v>
      </c>
    </row>
    <row r="125" spans="2:13" ht="20.100000000000001" customHeight="1" x14ac:dyDescent="0.2">
      <c r="B125" s="224" t="s">
        <v>180</v>
      </c>
      <c r="C125" s="249"/>
      <c r="D125" s="233" t="s">
        <v>207</v>
      </c>
      <c r="E125" s="334" t="s">
        <v>557</v>
      </c>
      <c r="F125" s="248" t="s">
        <v>556</v>
      </c>
      <c r="G125" s="254"/>
      <c r="H125" s="254" t="s">
        <v>351</v>
      </c>
      <c r="I125" s="255">
        <v>941.6</v>
      </c>
      <c r="J125" s="337">
        <v>1000</v>
      </c>
      <c r="K125" s="338">
        <v>941.7</v>
      </c>
      <c r="L125" s="337">
        <v>942</v>
      </c>
      <c r="M125" s="232">
        <f t="shared" si="2"/>
        <v>100.03185727938832</v>
      </c>
    </row>
    <row r="126" spans="2:13" ht="20.100000000000001" customHeight="1" x14ac:dyDescent="0.2">
      <c r="B126" s="233" t="s">
        <v>180</v>
      </c>
      <c r="C126" s="249"/>
      <c r="D126" s="233" t="s">
        <v>209</v>
      </c>
      <c r="E126" s="334" t="s">
        <v>558</v>
      </c>
      <c r="F126" s="248" t="s">
        <v>118</v>
      </c>
      <c r="G126" s="254"/>
      <c r="H126" s="254" t="s">
        <v>351</v>
      </c>
      <c r="I126" s="255">
        <v>57854</v>
      </c>
      <c r="J126" s="337">
        <v>45000</v>
      </c>
      <c r="K126" s="338">
        <v>57856.800000000003</v>
      </c>
      <c r="L126" s="337">
        <v>57857</v>
      </c>
      <c r="M126" s="241">
        <f t="shared" si="2"/>
        <v>100.00034568106082</v>
      </c>
    </row>
    <row r="127" spans="2:13" ht="20.100000000000001" customHeight="1" x14ac:dyDescent="0.2">
      <c r="B127" s="224" t="s">
        <v>180</v>
      </c>
      <c r="C127" s="249"/>
      <c r="D127" s="233" t="s">
        <v>193</v>
      </c>
      <c r="E127" s="334" t="s">
        <v>559</v>
      </c>
      <c r="F127" s="248" t="s">
        <v>560</v>
      </c>
      <c r="G127" s="254"/>
      <c r="H127" s="254" t="s">
        <v>145</v>
      </c>
      <c r="I127" s="255">
        <v>32953.699999999997</v>
      </c>
      <c r="J127" s="337">
        <v>32000</v>
      </c>
      <c r="K127" s="338">
        <v>32975</v>
      </c>
      <c r="L127" s="337">
        <v>32975</v>
      </c>
      <c r="M127" s="232">
        <f t="shared" si="2"/>
        <v>100</v>
      </c>
    </row>
    <row r="128" spans="2:13" ht="20.100000000000001" customHeight="1" x14ac:dyDescent="0.2">
      <c r="B128" s="233" t="s">
        <v>180</v>
      </c>
      <c r="C128" s="249"/>
      <c r="D128" s="233" t="s">
        <v>561</v>
      </c>
      <c r="E128" s="334" t="s">
        <v>562</v>
      </c>
      <c r="F128" s="248" t="s">
        <v>517</v>
      </c>
      <c r="G128" s="254"/>
      <c r="H128" s="254" t="s">
        <v>351</v>
      </c>
      <c r="I128" s="255">
        <v>4115.1000000000004</v>
      </c>
      <c r="J128" s="337">
        <v>4000</v>
      </c>
      <c r="K128" s="338">
        <v>4100</v>
      </c>
      <c r="L128" s="337">
        <v>4100</v>
      </c>
      <c r="M128" s="241">
        <f t="shared" si="2"/>
        <v>100</v>
      </c>
    </row>
    <row r="129" spans="2:13" ht="20.100000000000001" customHeight="1" x14ac:dyDescent="0.2">
      <c r="B129" s="224" t="s">
        <v>180</v>
      </c>
      <c r="C129" s="249"/>
      <c r="D129" s="233" t="s">
        <v>121</v>
      </c>
      <c r="E129" s="334" t="s">
        <v>563</v>
      </c>
      <c r="F129" s="248" t="s">
        <v>456</v>
      </c>
      <c r="G129" s="254" t="s">
        <v>454</v>
      </c>
      <c r="H129" s="254" t="s">
        <v>351</v>
      </c>
      <c r="I129" s="255">
        <v>12884.5</v>
      </c>
      <c r="J129" s="337">
        <v>12000</v>
      </c>
      <c r="K129" s="338">
        <v>12884.6</v>
      </c>
      <c r="L129" s="337">
        <v>12885</v>
      </c>
      <c r="M129" s="232">
        <f t="shared" si="2"/>
        <v>100.00310448131877</v>
      </c>
    </row>
    <row r="130" spans="2:13" ht="20.100000000000001" customHeight="1" x14ac:dyDescent="0.2">
      <c r="B130" s="233" t="s">
        <v>180</v>
      </c>
      <c r="C130" s="249"/>
      <c r="D130" s="233" t="s">
        <v>564</v>
      </c>
      <c r="E130" s="334" t="s">
        <v>565</v>
      </c>
      <c r="F130" s="248" t="s">
        <v>556</v>
      </c>
      <c r="G130" s="254"/>
      <c r="H130" s="254" t="s">
        <v>351</v>
      </c>
      <c r="I130" s="255">
        <v>19637</v>
      </c>
      <c r="J130" s="337">
        <v>17000</v>
      </c>
      <c r="K130" s="338">
        <v>19107.099999999999</v>
      </c>
      <c r="L130" s="337">
        <v>19107</v>
      </c>
      <c r="M130" s="241">
        <f t="shared" si="2"/>
        <v>99.999476634340127</v>
      </c>
    </row>
    <row r="131" spans="2:13" ht="20.100000000000001" customHeight="1" x14ac:dyDescent="0.2">
      <c r="B131" s="224" t="s">
        <v>180</v>
      </c>
      <c r="C131" s="249"/>
      <c r="D131" s="233" t="s">
        <v>566</v>
      </c>
      <c r="E131" s="334" t="s">
        <v>567</v>
      </c>
      <c r="F131" s="248" t="s">
        <v>556</v>
      </c>
      <c r="G131" s="254"/>
      <c r="H131" s="254" t="s">
        <v>351</v>
      </c>
      <c r="I131" s="255">
        <v>0</v>
      </c>
      <c r="J131" s="337">
        <v>3500</v>
      </c>
      <c r="K131" s="338">
        <v>239.6</v>
      </c>
      <c r="L131" s="337">
        <v>239</v>
      </c>
      <c r="M131" s="232">
        <f t="shared" si="2"/>
        <v>99.749582637729546</v>
      </c>
    </row>
    <row r="132" spans="2:13" ht="20.100000000000001" customHeight="1" x14ac:dyDescent="0.2">
      <c r="B132" s="233" t="s">
        <v>180</v>
      </c>
      <c r="C132" s="249"/>
      <c r="D132" s="233" t="s">
        <v>568</v>
      </c>
      <c r="E132" s="334" t="s">
        <v>569</v>
      </c>
      <c r="F132" s="248" t="s">
        <v>556</v>
      </c>
      <c r="G132" s="254"/>
      <c r="H132" s="254" t="s">
        <v>351</v>
      </c>
      <c r="I132" s="255">
        <v>660.1</v>
      </c>
      <c r="J132" s="337">
        <v>3000</v>
      </c>
      <c r="K132" s="338">
        <v>2463.8000000000002</v>
      </c>
      <c r="L132" s="337">
        <v>2464</v>
      </c>
      <c r="M132" s="241">
        <f t="shared" si="2"/>
        <v>100.00811754200826</v>
      </c>
    </row>
    <row r="133" spans="2:13" ht="20.100000000000001" customHeight="1" x14ac:dyDescent="0.2">
      <c r="B133" s="224" t="s">
        <v>180</v>
      </c>
      <c r="C133" s="249"/>
      <c r="D133" s="233" t="s">
        <v>570</v>
      </c>
      <c r="E133" s="334" t="s">
        <v>571</v>
      </c>
      <c r="F133" s="248" t="s">
        <v>204</v>
      </c>
      <c r="G133" s="254"/>
      <c r="H133" s="254" t="s">
        <v>351</v>
      </c>
      <c r="I133" s="255">
        <v>2924.6</v>
      </c>
      <c r="J133" s="337">
        <v>3000</v>
      </c>
      <c r="K133" s="338">
        <v>2924.7</v>
      </c>
      <c r="L133" s="337">
        <v>2925</v>
      </c>
      <c r="M133" s="232">
        <f t="shared" si="2"/>
        <v>100.01025746230383</v>
      </c>
    </row>
    <row r="134" spans="2:13" ht="20.100000000000001" customHeight="1" x14ac:dyDescent="0.2">
      <c r="B134" s="233" t="s">
        <v>180</v>
      </c>
      <c r="C134" s="249"/>
      <c r="D134" s="233" t="s">
        <v>572</v>
      </c>
      <c r="E134" s="334" t="s">
        <v>573</v>
      </c>
      <c r="F134" s="248" t="s">
        <v>204</v>
      </c>
      <c r="G134" s="254"/>
      <c r="H134" s="254" t="s">
        <v>351</v>
      </c>
      <c r="I134" s="255">
        <v>6961.8</v>
      </c>
      <c r="J134" s="337">
        <v>7000</v>
      </c>
      <c r="K134" s="338">
        <v>6961.9</v>
      </c>
      <c r="L134" s="337">
        <v>6962</v>
      </c>
      <c r="M134" s="241">
        <f t="shared" si="2"/>
        <v>100.00143638949137</v>
      </c>
    </row>
    <row r="135" spans="2:13" ht="20.100000000000001" customHeight="1" x14ac:dyDescent="0.2">
      <c r="B135" s="224" t="s">
        <v>180</v>
      </c>
      <c r="C135" s="249"/>
      <c r="D135" s="233" t="s">
        <v>574</v>
      </c>
      <c r="E135" s="334" t="s">
        <v>575</v>
      </c>
      <c r="F135" s="248" t="s">
        <v>350</v>
      </c>
      <c r="G135" s="254"/>
      <c r="H135" s="254" t="s">
        <v>351</v>
      </c>
      <c r="I135" s="255">
        <v>752.2</v>
      </c>
      <c r="J135" s="337">
        <v>1000</v>
      </c>
      <c r="K135" s="338">
        <v>1732.3</v>
      </c>
      <c r="L135" s="337">
        <v>1732</v>
      </c>
      <c r="M135" s="232">
        <f t="shared" si="2"/>
        <v>99.982681983490167</v>
      </c>
    </row>
    <row r="136" spans="2:13" ht="20.100000000000001" customHeight="1" x14ac:dyDescent="0.2">
      <c r="B136" s="233" t="s">
        <v>180</v>
      </c>
      <c r="C136" s="249"/>
      <c r="D136" s="233" t="s">
        <v>576</v>
      </c>
      <c r="E136" s="334" t="s">
        <v>577</v>
      </c>
      <c r="F136" s="248" t="s">
        <v>350</v>
      </c>
      <c r="G136" s="254"/>
      <c r="H136" s="254" t="s">
        <v>351</v>
      </c>
      <c r="I136" s="255">
        <v>2252.4</v>
      </c>
      <c r="J136" s="337">
        <v>1000</v>
      </c>
      <c r="K136" s="338">
        <v>2250</v>
      </c>
      <c r="L136" s="337">
        <v>2250</v>
      </c>
      <c r="M136" s="241">
        <f t="shared" si="2"/>
        <v>100</v>
      </c>
    </row>
    <row r="137" spans="2:13" ht="20.100000000000001" customHeight="1" x14ac:dyDescent="0.2">
      <c r="B137" s="224" t="s">
        <v>180</v>
      </c>
      <c r="C137" s="249"/>
      <c r="D137" s="233" t="s">
        <v>578</v>
      </c>
      <c r="E137" s="334" t="s">
        <v>579</v>
      </c>
      <c r="F137" s="248" t="s">
        <v>118</v>
      </c>
      <c r="G137" s="254"/>
      <c r="H137" s="254" t="s">
        <v>351</v>
      </c>
      <c r="I137" s="255">
        <v>1000</v>
      </c>
      <c r="J137" s="337">
        <v>1000</v>
      </c>
      <c r="K137" s="338">
        <v>1000</v>
      </c>
      <c r="L137" s="339">
        <v>1000</v>
      </c>
      <c r="M137" s="232">
        <f t="shared" si="2"/>
        <v>100</v>
      </c>
    </row>
    <row r="138" spans="2:13" ht="20.100000000000001" customHeight="1" x14ac:dyDescent="0.2">
      <c r="B138" s="233" t="s">
        <v>180</v>
      </c>
      <c r="C138" s="249"/>
      <c r="D138" s="233" t="s">
        <v>580</v>
      </c>
      <c r="E138" s="334" t="s">
        <v>581</v>
      </c>
      <c r="F138" s="248" t="s">
        <v>200</v>
      </c>
      <c r="G138" s="254"/>
      <c r="H138" s="254" t="s">
        <v>351</v>
      </c>
      <c r="I138" s="255">
        <v>0</v>
      </c>
      <c r="J138" s="337">
        <v>1200</v>
      </c>
      <c r="K138" s="338">
        <v>0</v>
      </c>
      <c r="L138" s="339">
        <v>0</v>
      </c>
      <c r="M138" s="241">
        <v>0</v>
      </c>
    </row>
    <row r="139" spans="2:13" ht="20.100000000000001" customHeight="1" x14ac:dyDescent="0.2">
      <c r="B139" s="224" t="s">
        <v>180</v>
      </c>
      <c r="C139" s="249"/>
      <c r="D139" s="233" t="s">
        <v>582</v>
      </c>
      <c r="E139" s="334" t="s">
        <v>583</v>
      </c>
      <c r="F139" s="248" t="s">
        <v>116</v>
      </c>
      <c r="G139" s="254"/>
      <c r="H139" s="254" t="s">
        <v>351</v>
      </c>
      <c r="I139" s="255">
        <v>301.3</v>
      </c>
      <c r="J139" s="337">
        <v>250</v>
      </c>
      <c r="K139" s="338">
        <v>316.89999999999998</v>
      </c>
      <c r="L139" s="339">
        <v>317</v>
      </c>
      <c r="M139" s="232">
        <f t="shared" si="2"/>
        <v>100.03155569580311</v>
      </c>
    </row>
    <row r="140" spans="2:13" ht="20.100000000000001" customHeight="1" x14ac:dyDescent="0.2">
      <c r="B140" s="233" t="s">
        <v>180</v>
      </c>
      <c r="C140" s="249"/>
      <c r="D140" s="233" t="s">
        <v>584</v>
      </c>
      <c r="E140" s="334" t="s">
        <v>585</v>
      </c>
      <c r="F140" s="248" t="s">
        <v>212</v>
      </c>
      <c r="G140" s="254"/>
      <c r="H140" s="254" t="s">
        <v>351</v>
      </c>
      <c r="I140" s="255">
        <v>0</v>
      </c>
      <c r="J140" s="337">
        <v>1000</v>
      </c>
      <c r="K140" s="338">
        <v>0</v>
      </c>
      <c r="L140" s="339">
        <v>0</v>
      </c>
      <c r="M140" s="241">
        <v>0</v>
      </c>
    </row>
    <row r="141" spans="2:13" ht="20.100000000000001" customHeight="1" x14ac:dyDescent="0.2">
      <c r="B141" s="224" t="s">
        <v>180</v>
      </c>
      <c r="C141" s="249"/>
      <c r="D141" s="233" t="s">
        <v>586</v>
      </c>
      <c r="E141" s="334" t="s">
        <v>587</v>
      </c>
      <c r="F141" s="248" t="s">
        <v>350</v>
      </c>
      <c r="G141" s="254"/>
      <c r="H141" s="254" t="s">
        <v>351</v>
      </c>
      <c r="I141" s="255">
        <v>0</v>
      </c>
      <c r="J141" s="337">
        <v>35000</v>
      </c>
      <c r="K141" s="338">
        <v>0</v>
      </c>
      <c r="L141" s="339">
        <v>0</v>
      </c>
      <c r="M141" s="232">
        <v>0</v>
      </c>
    </row>
    <row r="142" spans="2:13" ht="20.100000000000001" customHeight="1" x14ac:dyDescent="0.2">
      <c r="B142" s="233" t="s">
        <v>180</v>
      </c>
      <c r="C142" s="249"/>
      <c r="D142" s="233" t="s">
        <v>588</v>
      </c>
      <c r="E142" s="334" t="s">
        <v>589</v>
      </c>
      <c r="F142" s="248" t="s">
        <v>514</v>
      </c>
      <c r="G142" s="254" t="s">
        <v>454</v>
      </c>
      <c r="H142" s="254" t="s">
        <v>351</v>
      </c>
      <c r="I142" s="255">
        <v>3010.8</v>
      </c>
      <c r="J142" s="337">
        <v>0</v>
      </c>
      <c r="K142" s="338">
        <v>3000</v>
      </c>
      <c r="L142" s="339">
        <v>3000</v>
      </c>
      <c r="M142" s="241">
        <f t="shared" si="2"/>
        <v>100</v>
      </c>
    </row>
    <row r="143" spans="2:13" ht="20.100000000000001" customHeight="1" x14ac:dyDescent="0.2">
      <c r="B143" s="233" t="s">
        <v>180</v>
      </c>
      <c r="C143" s="249"/>
      <c r="D143" s="233" t="s">
        <v>590</v>
      </c>
      <c r="E143" s="334" t="s">
        <v>591</v>
      </c>
      <c r="F143" s="248" t="s">
        <v>92</v>
      </c>
      <c r="G143" s="254"/>
      <c r="H143" s="254" t="s">
        <v>351</v>
      </c>
      <c r="I143" s="255">
        <v>696.4</v>
      </c>
      <c r="J143" s="337">
        <v>700</v>
      </c>
      <c r="K143" s="338">
        <v>696.4</v>
      </c>
      <c r="L143" s="339">
        <v>696</v>
      </c>
      <c r="M143" s="232">
        <f t="shared" si="2"/>
        <v>99.942561746122919</v>
      </c>
    </row>
    <row r="144" spans="2:13" ht="20.100000000000001" customHeight="1" x14ac:dyDescent="0.2">
      <c r="B144" s="224" t="s">
        <v>180</v>
      </c>
      <c r="C144" s="249"/>
      <c r="D144" s="233" t="s">
        <v>190</v>
      </c>
      <c r="E144" s="334" t="s">
        <v>592</v>
      </c>
      <c r="F144" s="248" t="s">
        <v>593</v>
      </c>
      <c r="G144" s="254"/>
      <c r="H144" s="254" t="s">
        <v>351</v>
      </c>
      <c r="I144" s="255">
        <v>153.5</v>
      </c>
      <c r="J144" s="337">
        <v>0</v>
      </c>
      <c r="K144" s="338">
        <v>153.5</v>
      </c>
      <c r="L144" s="339">
        <v>154</v>
      </c>
      <c r="M144" s="241">
        <f t="shared" si="2"/>
        <v>100.3257328990228</v>
      </c>
    </row>
    <row r="145" spans="2:13" ht="20.100000000000001" customHeight="1" x14ac:dyDescent="0.2">
      <c r="B145" s="233" t="s">
        <v>180</v>
      </c>
      <c r="C145" s="249"/>
      <c r="D145" s="233" t="s">
        <v>191</v>
      </c>
      <c r="E145" s="334" t="s">
        <v>594</v>
      </c>
      <c r="F145" s="248" t="s">
        <v>595</v>
      </c>
      <c r="G145" s="254"/>
      <c r="H145" s="254" t="s">
        <v>145</v>
      </c>
      <c r="I145" s="255">
        <v>148</v>
      </c>
      <c r="J145" s="337">
        <v>0</v>
      </c>
      <c r="K145" s="338">
        <v>148</v>
      </c>
      <c r="L145" s="339">
        <v>148</v>
      </c>
      <c r="M145" s="232">
        <f t="shared" si="2"/>
        <v>100</v>
      </c>
    </row>
    <row r="146" spans="2:13" ht="20.100000000000001" customHeight="1" x14ac:dyDescent="0.2">
      <c r="B146" s="224" t="s">
        <v>180</v>
      </c>
      <c r="C146" s="249"/>
      <c r="D146" s="233" t="s">
        <v>192</v>
      </c>
      <c r="E146" s="334" t="s">
        <v>596</v>
      </c>
      <c r="F146" s="248" t="s">
        <v>597</v>
      </c>
      <c r="G146" s="254"/>
      <c r="H146" s="254" t="s">
        <v>145</v>
      </c>
      <c r="I146" s="255">
        <v>176.5</v>
      </c>
      <c r="J146" s="337">
        <v>0</v>
      </c>
      <c r="K146" s="338">
        <v>176.5</v>
      </c>
      <c r="L146" s="339">
        <v>176</v>
      </c>
      <c r="M146" s="241">
        <f t="shared" si="2"/>
        <v>99.716713881019828</v>
      </c>
    </row>
    <row r="147" spans="2:13" ht="20.100000000000001" customHeight="1" x14ac:dyDescent="0.2">
      <c r="B147" s="233" t="s">
        <v>180</v>
      </c>
      <c r="C147" s="249"/>
      <c r="D147" s="233" t="s">
        <v>598</v>
      </c>
      <c r="E147" s="334" t="s">
        <v>599</v>
      </c>
      <c r="F147" s="248" t="s">
        <v>600</v>
      </c>
      <c r="G147" s="254"/>
      <c r="H147" s="254" t="s">
        <v>351</v>
      </c>
      <c r="I147" s="255">
        <v>198.3</v>
      </c>
      <c r="J147" s="337">
        <v>0</v>
      </c>
      <c r="K147" s="338">
        <v>200</v>
      </c>
      <c r="L147" s="339">
        <v>200</v>
      </c>
      <c r="M147" s="232">
        <f t="shared" si="2"/>
        <v>100</v>
      </c>
    </row>
    <row r="148" spans="2:13" ht="20.100000000000001" customHeight="1" x14ac:dyDescent="0.2">
      <c r="B148" s="224" t="s">
        <v>180</v>
      </c>
      <c r="C148" s="249"/>
      <c r="D148" s="233" t="s">
        <v>601</v>
      </c>
      <c r="E148" s="334" t="s">
        <v>602</v>
      </c>
      <c r="F148" s="248" t="s">
        <v>603</v>
      </c>
      <c r="G148" s="254"/>
      <c r="H148" s="254" t="s">
        <v>351</v>
      </c>
      <c r="I148" s="255">
        <v>4516.8</v>
      </c>
      <c r="J148" s="337">
        <v>0</v>
      </c>
      <c r="K148" s="338">
        <v>4600</v>
      </c>
      <c r="L148" s="339">
        <v>4600</v>
      </c>
      <c r="M148" s="241">
        <f t="shared" si="2"/>
        <v>100</v>
      </c>
    </row>
    <row r="149" spans="2:13" ht="20.100000000000001" customHeight="1" x14ac:dyDescent="0.2">
      <c r="B149" s="233" t="s">
        <v>180</v>
      </c>
      <c r="C149" s="249"/>
      <c r="D149" s="233" t="s">
        <v>604</v>
      </c>
      <c r="E149" s="334" t="s">
        <v>605</v>
      </c>
      <c r="F149" s="248" t="s">
        <v>92</v>
      </c>
      <c r="G149" s="254"/>
      <c r="H149" s="254" t="s">
        <v>351</v>
      </c>
      <c r="I149" s="255">
        <v>1573</v>
      </c>
      <c r="J149" s="337">
        <v>0</v>
      </c>
      <c r="K149" s="338">
        <v>1573.1</v>
      </c>
      <c r="L149" s="339">
        <v>1573</v>
      </c>
      <c r="M149" s="241">
        <f t="shared" si="2"/>
        <v>99.993643125039739</v>
      </c>
    </row>
    <row r="150" spans="2:13" ht="20.100000000000001" customHeight="1" x14ac:dyDescent="0.2">
      <c r="B150" s="224" t="s">
        <v>180</v>
      </c>
      <c r="C150" s="249"/>
      <c r="D150" s="233" t="s">
        <v>606</v>
      </c>
      <c r="E150" s="334" t="s">
        <v>607</v>
      </c>
      <c r="F150" s="248" t="s">
        <v>608</v>
      </c>
      <c r="G150" s="254"/>
      <c r="H150" s="254" t="s">
        <v>351</v>
      </c>
      <c r="I150" s="255">
        <v>1173.4000000000001</v>
      </c>
      <c r="J150" s="337">
        <v>0</v>
      </c>
      <c r="K150" s="338">
        <v>1173.5</v>
      </c>
      <c r="L150" s="339">
        <v>1173</v>
      </c>
      <c r="M150" s="241">
        <f t="shared" si="2"/>
        <v>99.957392415850023</v>
      </c>
    </row>
    <row r="151" spans="2:13" ht="20.100000000000001" customHeight="1" x14ac:dyDescent="0.2">
      <c r="B151" s="233" t="s">
        <v>180</v>
      </c>
      <c r="C151" s="249"/>
      <c r="D151" s="233" t="s">
        <v>609</v>
      </c>
      <c r="E151" s="334" t="s">
        <v>610</v>
      </c>
      <c r="F151" s="248" t="s">
        <v>517</v>
      </c>
      <c r="G151" s="254"/>
      <c r="H151" s="254" t="s">
        <v>351</v>
      </c>
      <c r="I151" s="255">
        <v>374.1</v>
      </c>
      <c r="J151" s="337">
        <v>0</v>
      </c>
      <c r="K151" s="338">
        <v>2743.7</v>
      </c>
      <c r="L151" s="339">
        <v>2744</v>
      </c>
      <c r="M151" s="241">
        <f t="shared" si="2"/>
        <v>100.01093414002989</v>
      </c>
    </row>
    <row r="152" spans="2:13" ht="20.100000000000001" customHeight="1" x14ac:dyDescent="0.2">
      <c r="B152" s="233" t="s">
        <v>180</v>
      </c>
      <c r="C152" s="249"/>
      <c r="D152" s="233" t="s">
        <v>611</v>
      </c>
      <c r="E152" s="334" t="s">
        <v>612</v>
      </c>
      <c r="F152" s="248" t="s">
        <v>560</v>
      </c>
      <c r="G152" s="254"/>
      <c r="H152" s="254" t="s">
        <v>351</v>
      </c>
      <c r="I152" s="255">
        <v>567.9</v>
      </c>
      <c r="J152" s="337">
        <v>0</v>
      </c>
      <c r="K152" s="338">
        <v>568</v>
      </c>
      <c r="L152" s="339">
        <v>568</v>
      </c>
      <c r="M152" s="241">
        <f t="shared" si="2"/>
        <v>100</v>
      </c>
    </row>
    <row r="153" spans="2:13" ht="20.100000000000001" customHeight="1" x14ac:dyDescent="0.2">
      <c r="B153" s="233" t="s">
        <v>180</v>
      </c>
      <c r="C153" s="249"/>
      <c r="D153" s="233" t="s">
        <v>613</v>
      </c>
      <c r="E153" s="334" t="s">
        <v>614</v>
      </c>
      <c r="F153" s="248" t="s">
        <v>117</v>
      </c>
      <c r="G153" s="254" t="s">
        <v>454</v>
      </c>
      <c r="H153" s="254" t="s">
        <v>351</v>
      </c>
      <c r="I153" s="255">
        <v>1101.3</v>
      </c>
      <c r="J153" s="337">
        <v>0</v>
      </c>
      <c r="K153" s="338">
        <v>1111.8</v>
      </c>
      <c r="L153" s="339">
        <v>1112</v>
      </c>
      <c r="M153" s="241">
        <f t="shared" si="2"/>
        <v>100.0179888469149</v>
      </c>
    </row>
    <row r="154" spans="2:13" ht="20.100000000000001" customHeight="1" x14ac:dyDescent="0.2">
      <c r="B154" s="233" t="s">
        <v>180</v>
      </c>
      <c r="C154" s="249"/>
      <c r="D154" s="233" t="s">
        <v>195</v>
      </c>
      <c r="E154" s="334" t="s">
        <v>615</v>
      </c>
      <c r="F154" s="248" t="s">
        <v>196</v>
      </c>
      <c r="G154" s="254"/>
      <c r="H154" s="254" t="s">
        <v>145</v>
      </c>
      <c r="I154" s="255">
        <v>138</v>
      </c>
      <c r="J154" s="337">
        <v>0</v>
      </c>
      <c r="K154" s="338">
        <v>138</v>
      </c>
      <c r="L154" s="339">
        <v>138</v>
      </c>
      <c r="M154" s="241">
        <f t="shared" si="2"/>
        <v>100</v>
      </c>
    </row>
    <row r="155" spans="2:13" ht="20.100000000000001" customHeight="1" x14ac:dyDescent="0.2">
      <c r="B155" s="233" t="s">
        <v>180</v>
      </c>
      <c r="C155" s="249"/>
      <c r="D155" s="233" t="s">
        <v>616</v>
      </c>
      <c r="E155" s="334" t="s">
        <v>617</v>
      </c>
      <c r="F155" s="248" t="s">
        <v>618</v>
      </c>
      <c r="G155" s="254"/>
      <c r="H155" s="254" t="s">
        <v>351</v>
      </c>
      <c r="I155" s="255">
        <v>551.79999999999995</v>
      </c>
      <c r="J155" s="337">
        <v>0</v>
      </c>
      <c r="K155" s="338">
        <v>551.9</v>
      </c>
      <c r="L155" s="339">
        <v>552</v>
      </c>
      <c r="M155" s="241">
        <f t="shared" si="2"/>
        <v>100.0181192244972</v>
      </c>
    </row>
    <row r="156" spans="2:13" ht="20.100000000000001" customHeight="1" x14ac:dyDescent="0.2">
      <c r="B156" s="233" t="s">
        <v>180</v>
      </c>
      <c r="C156" s="249"/>
      <c r="D156" s="233" t="s">
        <v>197</v>
      </c>
      <c r="E156" s="334" t="s">
        <v>619</v>
      </c>
      <c r="F156" s="248" t="s">
        <v>102</v>
      </c>
      <c r="G156" s="254"/>
      <c r="H156" s="254" t="s">
        <v>145</v>
      </c>
      <c r="I156" s="255">
        <v>178</v>
      </c>
      <c r="J156" s="337">
        <v>0</v>
      </c>
      <c r="K156" s="338">
        <v>178</v>
      </c>
      <c r="L156" s="339">
        <v>178</v>
      </c>
      <c r="M156" s="241">
        <f t="shared" si="2"/>
        <v>100</v>
      </c>
    </row>
    <row r="157" spans="2:13" ht="20.100000000000001" customHeight="1" x14ac:dyDescent="0.2">
      <c r="B157" s="233" t="s">
        <v>180</v>
      </c>
      <c r="C157" s="249"/>
      <c r="D157" s="233" t="s">
        <v>620</v>
      </c>
      <c r="E157" s="334" t="s">
        <v>621</v>
      </c>
      <c r="F157" s="248" t="s">
        <v>511</v>
      </c>
      <c r="G157" s="254"/>
      <c r="H157" s="254" t="s">
        <v>351</v>
      </c>
      <c r="I157" s="255">
        <v>3375.8</v>
      </c>
      <c r="J157" s="337">
        <v>0</v>
      </c>
      <c r="K157" s="338">
        <v>3375.8</v>
      </c>
      <c r="L157" s="339">
        <v>3376</v>
      </c>
      <c r="M157" s="241">
        <f t="shared" si="2"/>
        <v>100.00592452159486</v>
      </c>
    </row>
    <row r="158" spans="2:13" ht="20.100000000000001" customHeight="1" x14ac:dyDescent="0.2">
      <c r="B158" s="233" t="s">
        <v>180</v>
      </c>
      <c r="C158" s="249"/>
      <c r="D158" s="233" t="s">
        <v>622</v>
      </c>
      <c r="E158" s="334" t="s">
        <v>623</v>
      </c>
      <c r="F158" s="248" t="s">
        <v>511</v>
      </c>
      <c r="G158" s="254"/>
      <c r="H158" s="254" t="s">
        <v>351</v>
      </c>
      <c r="I158" s="255">
        <v>1606.3</v>
      </c>
      <c r="J158" s="337">
        <v>0</v>
      </c>
      <c r="K158" s="338">
        <v>1606.4</v>
      </c>
      <c r="L158" s="339">
        <v>1606</v>
      </c>
      <c r="M158" s="241">
        <f t="shared" si="2"/>
        <v>99.975099601593627</v>
      </c>
    </row>
    <row r="159" spans="2:13" s="264" customFormat="1" ht="20.100000000000001" customHeight="1" x14ac:dyDescent="0.3">
      <c r="B159" s="233" t="s">
        <v>180</v>
      </c>
      <c r="C159" s="249"/>
      <c r="D159" s="233" t="s">
        <v>624</v>
      </c>
      <c r="E159" s="334" t="s">
        <v>625</v>
      </c>
      <c r="F159" s="248" t="s">
        <v>186</v>
      </c>
      <c r="G159" s="254" t="s">
        <v>454</v>
      </c>
      <c r="H159" s="254" t="s">
        <v>351</v>
      </c>
      <c r="I159" s="255">
        <v>7266</v>
      </c>
      <c r="J159" s="337">
        <v>0</v>
      </c>
      <c r="K159" s="338">
        <v>7266</v>
      </c>
      <c r="L159" s="339">
        <v>7266</v>
      </c>
      <c r="M159" s="241">
        <f t="shared" si="2"/>
        <v>100</v>
      </c>
    </row>
    <row r="160" spans="2:13" ht="20.100000000000001" customHeight="1" x14ac:dyDescent="0.2">
      <c r="B160" s="233" t="s">
        <v>180</v>
      </c>
      <c r="C160" s="249"/>
      <c r="D160" s="233" t="s">
        <v>198</v>
      </c>
      <c r="E160" s="334" t="s">
        <v>626</v>
      </c>
      <c r="F160" s="248" t="s">
        <v>627</v>
      </c>
      <c r="G160" s="254"/>
      <c r="H160" s="254" t="s">
        <v>145</v>
      </c>
      <c r="I160" s="255">
        <v>48.4</v>
      </c>
      <c r="J160" s="337">
        <v>0</v>
      </c>
      <c r="K160" s="338">
        <v>96.8</v>
      </c>
      <c r="L160" s="339">
        <v>97</v>
      </c>
      <c r="M160" s="241">
        <f t="shared" si="2"/>
        <v>100.20661157024793</v>
      </c>
    </row>
    <row r="161" spans="2:13" ht="20.100000000000001" customHeight="1" x14ac:dyDescent="0.2">
      <c r="B161" s="233" t="s">
        <v>180</v>
      </c>
      <c r="C161" s="249"/>
      <c r="D161" s="233" t="s">
        <v>199</v>
      </c>
      <c r="E161" s="248" t="s">
        <v>628</v>
      </c>
      <c r="F161" s="248" t="s">
        <v>200</v>
      </c>
      <c r="G161" s="254"/>
      <c r="H161" s="254" t="s">
        <v>145</v>
      </c>
      <c r="I161" s="255">
        <v>0</v>
      </c>
      <c r="J161" s="337">
        <v>0</v>
      </c>
      <c r="K161" s="338">
        <v>46</v>
      </c>
      <c r="L161" s="339">
        <v>46</v>
      </c>
      <c r="M161" s="241">
        <f t="shared" si="2"/>
        <v>100</v>
      </c>
    </row>
    <row r="162" spans="2:13" ht="20.100000000000001" customHeight="1" x14ac:dyDescent="0.2">
      <c r="B162" s="233" t="s">
        <v>180</v>
      </c>
      <c r="C162" s="249"/>
      <c r="D162" s="233" t="s">
        <v>201</v>
      </c>
      <c r="E162" s="146" t="s">
        <v>629</v>
      </c>
      <c r="F162" s="248" t="s">
        <v>630</v>
      </c>
      <c r="G162" s="254"/>
      <c r="H162" s="254" t="s">
        <v>351</v>
      </c>
      <c r="I162" s="255">
        <v>178</v>
      </c>
      <c r="J162" s="340">
        <v>0</v>
      </c>
      <c r="K162" s="341">
        <v>178</v>
      </c>
      <c r="L162" s="342">
        <v>178</v>
      </c>
      <c r="M162" s="241">
        <f t="shared" si="2"/>
        <v>100</v>
      </c>
    </row>
    <row r="163" spans="2:13" ht="20.100000000000001" customHeight="1" x14ac:dyDescent="0.2">
      <c r="B163" s="233" t="s">
        <v>180</v>
      </c>
      <c r="C163" s="249"/>
      <c r="D163" s="233" t="s">
        <v>202</v>
      </c>
      <c r="E163" s="334" t="s">
        <v>631</v>
      </c>
      <c r="F163" s="248" t="s">
        <v>203</v>
      </c>
      <c r="G163" s="254"/>
      <c r="H163" s="254" t="s">
        <v>145</v>
      </c>
      <c r="I163" s="255">
        <v>93.4</v>
      </c>
      <c r="J163" s="337">
        <v>0</v>
      </c>
      <c r="K163" s="338">
        <v>93.5</v>
      </c>
      <c r="L163" s="339">
        <v>93</v>
      </c>
      <c r="M163" s="241">
        <f t="shared" si="2"/>
        <v>99.465240641711233</v>
      </c>
    </row>
    <row r="164" spans="2:13" ht="20.100000000000001" customHeight="1" x14ac:dyDescent="0.2">
      <c r="B164" s="233" t="s">
        <v>180</v>
      </c>
      <c r="C164" s="249"/>
      <c r="D164" s="233" t="s">
        <v>210</v>
      </c>
      <c r="E164" s="334" t="s">
        <v>632</v>
      </c>
      <c r="F164" s="248" t="s">
        <v>633</v>
      </c>
      <c r="G164" s="254"/>
      <c r="H164" s="254" t="s">
        <v>145</v>
      </c>
      <c r="I164" s="255">
        <v>37</v>
      </c>
      <c r="J164" s="337">
        <v>0</v>
      </c>
      <c r="K164" s="338">
        <v>37</v>
      </c>
      <c r="L164" s="339">
        <v>37</v>
      </c>
      <c r="M164" s="241">
        <f t="shared" si="2"/>
        <v>100</v>
      </c>
    </row>
    <row r="165" spans="2:13" ht="20.100000000000001" customHeight="1" x14ac:dyDescent="0.2">
      <c r="B165" s="233" t="s">
        <v>180</v>
      </c>
      <c r="C165" s="249"/>
      <c r="D165" s="233" t="s">
        <v>634</v>
      </c>
      <c r="E165" s="145" t="s">
        <v>635</v>
      </c>
      <c r="F165" s="248" t="s">
        <v>92</v>
      </c>
      <c r="G165" s="254" t="s">
        <v>420</v>
      </c>
      <c r="H165" s="254" t="s">
        <v>351</v>
      </c>
      <c r="I165" s="255">
        <v>58276.800000000003</v>
      </c>
      <c r="J165" s="343">
        <v>0</v>
      </c>
      <c r="K165" s="344">
        <v>58276.800000000003</v>
      </c>
      <c r="L165" s="345">
        <v>58277</v>
      </c>
      <c r="M165" s="241">
        <f t="shared" si="2"/>
        <v>100.00034318974274</v>
      </c>
    </row>
    <row r="166" spans="2:13" ht="20.100000000000001" customHeight="1" x14ac:dyDescent="0.2">
      <c r="B166" s="233" t="s">
        <v>180</v>
      </c>
      <c r="C166" s="249"/>
      <c r="D166" s="233" t="s">
        <v>636</v>
      </c>
      <c r="E166" s="334" t="s">
        <v>637</v>
      </c>
      <c r="F166" s="248" t="s">
        <v>638</v>
      </c>
      <c r="G166" s="254"/>
      <c r="H166" s="254" t="s">
        <v>351</v>
      </c>
      <c r="I166" s="255">
        <v>0</v>
      </c>
      <c r="J166" s="343">
        <v>0</v>
      </c>
      <c r="K166" s="344">
        <v>1940</v>
      </c>
      <c r="L166" s="345">
        <v>1940</v>
      </c>
      <c r="M166" s="241">
        <f t="shared" si="2"/>
        <v>100</v>
      </c>
    </row>
    <row r="167" spans="2:13" ht="20.100000000000001" customHeight="1" x14ac:dyDescent="0.2">
      <c r="B167" s="233" t="s">
        <v>180</v>
      </c>
      <c r="C167" s="249"/>
      <c r="D167" s="233" t="s">
        <v>639</v>
      </c>
      <c r="E167" s="334" t="s">
        <v>640</v>
      </c>
      <c r="F167" s="248" t="s">
        <v>641</v>
      </c>
      <c r="G167" s="254"/>
      <c r="H167" s="254" t="s">
        <v>351</v>
      </c>
      <c r="I167" s="255">
        <v>346.2</v>
      </c>
      <c r="J167" s="337">
        <v>0</v>
      </c>
      <c r="K167" s="338">
        <v>346.3</v>
      </c>
      <c r="L167" s="339">
        <v>346</v>
      </c>
      <c r="M167" s="241">
        <f t="shared" si="2"/>
        <v>99.913369910482245</v>
      </c>
    </row>
    <row r="168" spans="2:13" ht="20.100000000000001" customHeight="1" x14ac:dyDescent="0.2">
      <c r="B168" s="233" t="s">
        <v>180</v>
      </c>
      <c r="C168" s="249"/>
      <c r="D168" s="233" t="s">
        <v>642</v>
      </c>
      <c r="E168" s="146" t="s">
        <v>643</v>
      </c>
      <c r="F168" s="248" t="s">
        <v>187</v>
      </c>
      <c r="G168" s="254"/>
      <c r="H168" s="254" t="s">
        <v>351</v>
      </c>
      <c r="I168" s="255">
        <v>1244.8</v>
      </c>
      <c r="J168" s="346">
        <v>0</v>
      </c>
      <c r="K168" s="347">
        <v>1300</v>
      </c>
      <c r="L168" s="348">
        <v>1300</v>
      </c>
      <c r="M168" s="241">
        <f t="shared" si="2"/>
        <v>100</v>
      </c>
    </row>
    <row r="169" spans="2:13" ht="20.100000000000001" customHeight="1" thickBot="1" x14ac:dyDescent="0.25">
      <c r="B169" s="235" t="s">
        <v>180</v>
      </c>
      <c r="C169" s="234"/>
      <c r="D169" s="235" t="s">
        <v>644</v>
      </c>
      <c r="E169" s="145" t="s">
        <v>645</v>
      </c>
      <c r="F169" s="242" t="s">
        <v>534</v>
      </c>
      <c r="G169" s="238"/>
      <c r="H169" s="238" t="s">
        <v>351</v>
      </c>
      <c r="I169" s="239">
        <v>779.2</v>
      </c>
      <c r="J169" s="343">
        <v>0</v>
      </c>
      <c r="K169" s="344">
        <v>2200</v>
      </c>
      <c r="L169" s="345">
        <v>2200</v>
      </c>
      <c r="M169" s="333">
        <f t="shared" si="2"/>
        <v>100</v>
      </c>
    </row>
    <row r="170" spans="2:13" ht="20.100000000000001" customHeight="1" x14ac:dyDescent="0.2">
      <c r="B170" s="270"/>
      <c r="C170" s="271"/>
      <c r="D170" s="270"/>
      <c r="E170" s="274"/>
      <c r="F170" s="274"/>
      <c r="G170" s="275"/>
      <c r="H170" s="275"/>
      <c r="I170" s="279"/>
      <c r="J170" s="349"/>
      <c r="K170" s="350"/>
      <c r="L170" s="351"/>
      <c r="M170" s="280"/>
    </row>
    <row r="171" spans="2:13" ht="20.100000000000001" customHeight="1" x14ac:dyDescent="0.2">
      <c r="B171" s="281"/>
      <c r="C171" s="225"/>
      <c r="D171" s="281"/>
      <c r="E171" s="283"/>
      <c r="F171" s="283"/>
      <c r="G171" s="284"/>
      <c r="H171" s="284"/>
      <c r="I171" s="287"/>
      <c r="J171" s="352"/>
      <c r="K171" s="353"/>
      <c r="L171" s="354"/>
      <c r="M171" s="288"/>
    </row>
    <row r="172" spans="2:13" ht="20.100000000000001" customHeight="1" thickBot="1" x14ac:dyDescent="0.25">
      <c r="B172" s="281"/>
      <c r="C172" s="225"/>
      <c r="D172" s="281"/>
      <c r="E172" s="283"/>
      <c r="F172" s="283"/>
      <c r="G172" s="284"/>
      <c r="H172" s="284"/>
      <c r="I172" s="287"/>
      <c r="J172" s="352"/>
      <c r="K172" s="353"/>
      <c r="L172" s="354"/>
      <c r="M172" s="288" t="s">
        <v>646</v>
      </c>
    </row>
    <row r="173" spans="2:13" ht="39.950000000000003" customHeight="1" thickBot="1" x14ac:dyDescent="0.25">
      <c r="B173" s="1003" t="s">
        <v>340</v>
      </c>
      <c r="C173" s="1004"/>
      <c r="D173" s="1004"/>
      <c r="E173" s="1004"/>
      <c r="F173" s="1005"/>
      <c r="G173" s="1006" t="s">
        <v>341</v>
      </c>
      <c r="H173" s="1006" t="s">
        <v>342</v>
      </c>
      <c r="I173" s="1006" t="s">
        <v>343</v>
      </c>
      <c r="J173" s="1009" t="s">
        <v>344</v>
      </c>
      <c r="K173" s="1010"/>
      <c r="L173" s="1011" t="s">
        <v>345</v>
      </c>
      <c r="M173" s="1001" t="s">
        <v>346</v>
      </c>
    </row>
    <row r="174" spans="2:13" ht="20.100000000000001" customHeight="1" thickBot="1" x14ac:dyDescent="0.25">
      <c r="B174" s="201" t="s">
        <v>140</v>
      </c>
      <c r="C174" s="202"/>
      <c r="D174" s="201" t="s">
        <v>141</v>
      </c>
      <c r="E174" s="203" t="s">
        <v>77</v>
      </c>
      <c r="F174" s="203" t="s">
        <v>78</v>
      </c>
      <c r="G174" s="1007"/>
      <c r="H174" s="1008"/>
      <c r="I174" s="1008"/>
      <c r="J174" s="204" t="s">
        <v>0</v>
      </c>
      <c r="K174" s="205" t="s">
        <v>69</v>
      </c>
      <c r="L174" s="1012"/>
      <c r="M174" s="1002"/>
    </row>
    <row r="175" spans="2:13" ht="20.100000000000001" customHeight="1" thickBot="1" x14ac:dyDescent="0.25">
      <c r="B175" s="289"/>
      <c r="C175" s="290"/>
      <c r="D175" s="289"/>
      <c r="E175" s="293"/>
      <c r="F175" s="293"/>
      <c r="G175" s="294"/>
      <c r="H175" s="294"/>
      <c r="I175" s="298"/>
      <c r="J175" s="297"/>
      <c r="K175" s="298"/>
      <c r="L175" s="297"/>
      <c r="M175" s="299"/>
    </row>
    <row r="176" spans="2:13" ht="20.100000000000001" customHeight="1" thickBot="1" x14ac:dyDescent="0.25">
      <c r="B176" s="998" t="s">
        <v>547</v>
      </c>
      <c r="C176" s="999"/>
      <c r="D176" s="999"/>
      <c r="E176" s="999"/>
      <c r="F176" s="999"/>
      <c r="G176" s="218"/>
      <c r="H176" s="218"/>
      <c r="I176" s="245"/>
      <c r="J176" s="246"/>
      <c r="K176" s="245"/>
      <c r="L176" s="246"/>
      <c r="M176" s="263"/>
    </row>
    <row r="177" spans="2:13" ht="20.100000000000001" customHeight="1" x14ac:dyDescent="0.2">
      <c r="B177" s="224" t="s">
        <v>180</v>
      </c>
      <c r="C177" s="332"/>
      <c r="D177" s="224" t="s">
        <v>647</v>
      </c>
      <c r="E177" s="146" t="s">
        <v>648</v>
      </c>
      <c r="F177" s="328" t="s">
        <v>633</v>
      </c>
      <c r="G177" s="258"/>
      <c r="H177" s="258" t="s">
        <v>351</v>
      </c>
      <c r="I177" s="259">
        <v>0</v>
      </c>
      <c r="J177" s="346">
        <v>0</v>
      </c>
      <c r="K177" s="347">
        <v>500</v>
      </c>
      <c r="L177" s="348">
        <v>500</v>
      </c>
      <c r="M177" s="232">
        <f t="shared" si="2"/>
        <v>100</v>
      </c>
    </row>
    <row r="178" spans="2:13" ht="20.100000000000001" customHeight="1" x14ac:dyDescent="0.2">
      <c r="B178" s="233" t="s">
        <v>180</v>
      </c>
      <c r="C178" s="249"/>
      <c r="D178" s="233" t="s">
        <v>649</v>
      </c>
      <c r="E178" s="334" t="s">
        <v>650</v>
      </c>
      <c r="F178" s="248" t="s">
        <v>92</v>
      </c>
      <c r="G178" s="254"/>
      <c r="H178" s="254" t="s">
        <v>351</v>
      </c>
      <c r="I178" s="255">
        <v>121</v>
      </c>
      <c r="J178" s="337">
        <v>0</v>
      </c>
      <c r="K178" s="338">
        <v>100</v>
      </c>
      <c r="L178" s="339">
        <v>100</v>
      </c>
      <c r="M178" s="241">
        <f t="shared" si="2"/>
        <v>100</v>
      </c>
    </row>
    <row r="179" spans="2:13" ht="20.100000000000001" customHeight="1" x14ac:dyDescent="0.2">
      <c r="B179" s="233" t="s">
        <v>180</v>
      </c>
      <c r="C179" s="249"/>
      <c r="D179" s="233" t="s">
        <v>651</v>
      </c>
      <c r="E179" s="334" t="s">
        <v>652</v>
      </c>
      <c r="F179" s="248" t="s">
        <v>633</v>
      </c>
      <c r="G179" s="254"/>
      <c r="H179" s="254" t="s">
        <v>351</v>
      </c>
      <c r="I179" s="255">
        <v>622.1</v>
      </c>
      <c r="J179" s="337">
        <v>0</v>
      </c>
      <c r="K179" s="338">
        <v>3508</v>
      </c>
      <c r="L179" s="339">
        <v>3508</v>
      </c>
      <c r="M179" s="241">
        <f t="shared" si="2"/>
        <v>100</v>
      </c>
    </row>
    <row r="180" spans="2:13" ht="20.100000000000001" customHeight="1" x14ac:dyDescent="0.2">
      <c r="B180" s="233" t="s">
        <v>180</v>
      </c>
      <c r="C180" s="249"/>
      <c r="D180" s="233" t="s">
        <v>653</v>
      </c>
      <c r="E180" s="334" t="s">
        <v>654</v>
      </c>
      <c r="F180" s="248" t="s">
        <v>79</v>
      </c>
      <c r="G180" s="254"/>
      <c r="H180" s="254" t="s">
        <v>351</v>
      </c>
      <c r="I180" s="255">
        <v>818.5</v>
      </c>
      <c r="J180" s="337">
        <v>0</v>
      </c>
      <c r="K180" s="338">
        <v>834.5</v>
      </c>
      <c r="L180" s="339">
        <v>835</v>
      </c>
      <c r="M180" s="241">
        <f t="shared" si="2"/>
        <v>100.05991611743559</v>
      </c>
    </row>
    <row r="181" spans="2:13" ht="20.100000000000001" customHeight="1" x14ac:dyDescent="0.2">
      <c r="B181" s="233" t="s">
        <v>180</v>
      </c>
      <c r="C181" s="249"/>
      <c r="D181" s="233" t="s">
        <v>655</v>
      </c>
      <c r="E181" s="334" t="s">
        <v>656</v>
      </c>
      <c r="F181" s="248" t="s">
        <v>657</v>
      </c>
      <c r="G181" s="254" t="s">
        <v>454</v>
      </c>
      <c r="H181" s="254" t="s">
        <v>351</v>
      </c>
      <c r="I181" s="255">
        <v>1321.3</v>
      </c>
      <c r="J181" s="337">
        <v>0</v>
      </c>
      <c r="K181" s="338">
        <v>2235</v>
      </c>
      <c r="L181" s="339">
        <v>2235</v>
      </c>
      <c r="M181" s="241">
        <f t="shared" si="2"/>
        <v>100</v>
      </c>
    </row>
    <row r="182" spans="2:13" ht="20.100000000000001" customHeight="1" x14ac:dyDescent="0.2">
      <c r="B182" s="233" t="s">
        <v>180</v>
      </c>
      <c r="C182" s="249"/>
      <c r="D182" s="233" t="s">
        <v>658</v>
      </c>
      <c r="E182" s="334" t="s">
        <v>659</v>
      </c>
      <c r="F182" s="248" t="s">
        <v>660</v>
      </c>
      <c r="G182" s="254" t="s">
        <v>454</v>
      </c>
      <c r="H182" s="254" t="s">
        <v>351</v>
      </c>
      <c r="I182" s="255">
        <v>0</v>
      </c>
      <c r="J182" s="337">
        <v>0</v>
      </c>
      <c r="K182" s="338">
        <v>2000</v>
      </c>
      <c r="L182" s="339">
        <v>2000</v>
      </c>
      <c r="M182" s="241">
        <f t="shared" si="2"/>
        <v>100</v>
      </c>
    </row>
    <row r="183" spans="2:13" ht="20.100000000000001" customHeight="1" x14ac:dyDescent="0.2">
      <c r="B183" s="233" t="s">
        <v>180</v>
      </c>
      <c r="C183" s="249"/>
      <c r="D183" s="233" t="s">
        <v>661</v>
      </c>
      <c r="E183" s="334" t="s">
        <v>662</v>
      </c>
      <c r="F183" s="248" t="s">
        <v>204</v>
      </c>
      <c r="G183" s="254"/>
      <c r="H183" s="254" t="s">
        <v>351</v>
      </c>
      <c r="I183" s="255">
        <v>0</v>
      </c>
      <c r="J183" s="337">
        <v>0</v>
      </c>
      <c r="K183" s="338">
        <v>350</v>
      </c>
      <c r="L183" s="339">
        <v>350</v>
      </c>
      <c r="M183" s="241">
        <f t="shared" si="2"/>
        <v>100</v>
      </c>
    </row>
    <row r="184" spans="2:13" ht="20.100000000000001" customHeight="1" x14ac:dyDescent="0.2">
      <c r="B184" s="233" t="s">
        <v>180</v>
      </c>
      <c r="C184" s="249"/>
      <c r="D184" s="233" t="s">
        <v>663</v>
      </c>
      <c r="E184" s="334" t="s">
        <v>664</v>
      </c>
      <c r="F184" s="248" t="s">
        <v>665</v>
      </c>
      <c r="G184" s="254" t="s">
        <v>454</v>
      </c>
      <c r="H184" s="254" t="s">
        <v>351</v>
      </c>
      <c r="I184" s="255">
        <v>96.8</v>
      </c>
      <c r="J184" s="337">
        <v>0</v>
      </c>
      <c r="K184" s="338">
        <v>100</v>
      </c>
      <c r="L184" s="339">
        <v>100</v>
      </c>
      <c r="M184" s="241">
        <f t="shared" si="2"/>
        <v>100</v>
      </c>
    </row>
    <row r="185" spans="2:13" ht="20.100000000000001" customHeight="1" x14ac:dyDescent="0.2">
      <c r="B185" s="233" t="s">
        <v>180</v>
      </c>
      <c r="C185" s="249"/>
      <c r="D185" s="233" t="s">
        <v>666</v>
      </c>
      <c r="E185" s="334" t="s">
        <v>667</v>
      </c>
      <c r="F185" s="248" t="s">
        <v>117</v>
      </c>
      <c r="G185" s="254"/>
      <c r="H185" s="254" t="s">
        <v>351</v>
      </c>
      <c r="I185" s="255">
        <v>260.2</v>
      </c>
      <c r="J185" s="337">
        <v>0</v>
      </c>
      <c r="K185" s="338">
        <v>300</v>
      </c>
      <c r="L185" s="339">
        <v>300</v>
      </c>
      <c r="M185" s="241">
        <f t="shared" si="2"/>
        <v>100</v>
      </c>
    </row>
    <row r="186" spans="2:13" ht="20.100000000000001" customHeight="1" x14ac:dyDescent="0.2">
      <c r="B186" s="233" t="s">
        <v>180</v>
      </c>
      <c r="C186" s="249"/>
      <c r="D186" s="233" t="s">
        <v>668</v>
      </c>
      <c r="E186" s="334" t="s">
        <v>669</v>
      </c>
      <c r="F186" s="248" t="s">
        <v>117</v>
      </c>
      <c r="G186" s="254"/>
      <c r="H186" s="254" t="s">
        <v>351</v>
      </c>
      <c r="I186" s="255">
        <v>118.6</v>
      </c>
      <c r="J186" s="337">
        <v>0</v>
      </c>
      <c r="K186" s="338">
        <v>121</v>
      </c>
      <c r="L186" s="339">
        <v>121</v>
      </c>
      <c r="M186" s="241">
        <f t="shared" si="2"/>
        <v>100</v>
      </c>
    </row>
    <row r="187" spans="2:13" ht="20.100000000000001" customHeight="1" x14ac:dyDescent="0.2">
      <c r="B187" s="233" t="s">
        <v>180</v>
      </c>
      <c r="C187" s="249"/>
      <c r="D187" s="233" t="s">
        <v>670</v>
      </c>
      <c r="E187" s="334" t="s">
        <v>671</v>
      </c>
      <c r="F187" s="248" t="s">
        <v>534</v>
      </c>
      <c r="G187" s="254"/>
      <c r="H187" s="254" t="s">
        <v>351</v>
      </c>
      <c r="I187" s="255">
        <v>0</v>
      </c>
      <c r="J187" s="337">
        <v>0</v>
      </c>
      <c r="K187" s="338">
        <v>50</v>
      </c>
      <c r="L187" s="339">
        <v>50</v>
      </c>
      <c r="M187" s="241">
        <f t="shared" ref="M187:M214" si="3">L187/K187*100</f>
        <v>100</v>
      </c>
    </row>
    <row r="188" spans="2:13" ht="20.100000000000001" customHeight="1" x14ac:dyDescent="0.2">
      <c r="B188" s="233" t="s">
        <v>180</v>
      </c>
      <c r="C188" s="249"/>
      <c r="D188" s="233" t="s">
        <v>672</v>
      </c>
      <c r="E188" s="334" t="s">
        <v>673</v>
      </c>
      <c r="F188" s="248" t="s">
        <v>120</v>
      </c>
      <c r="G188" s="254"/>
      <c r="H188" s="254" t="s">
        <v>351</v>
      </c>
      <c r="I188" s="255">
        <v>248.1</v>
      </c>
      <c r="J188" s="337">
        <v>0</v>
      </c>
      <c r="K188" s="338">
        <v>250</v>
      </c>
      <c r="L188" s="339">
        <v>250</v>
      </c>
      <c r="M188" s="241">
        <f t="shared" si="3"/>
        <v>100</v>
      </c>
    </row>
    <row r="189" spans="2:13" ht="20.100000000000001" customHeight="1" x14ac:dyDescent="0.2">
      <c r="B189" s="233" t="s">
        <v>180</v>
      </c>
      <c r="C189" s="249"/>
      <c r="D189" s="233" t="s">
        <v>674</v>
      </c>
      <c r="E189" s="334" t="s">
        <v>675</v>
      </c>
      <c r="F189" s="248" t="s">
        <v>204</v>
      </c>
      <c r="G189" s="254"/>
      <c r="H189" s="254" t="s">
        <v>351</v>
      </c>
      <c r="I189" s="255">
        <v>563.9</v>
      </c>
      <c r="J189" s="337">
        <v>0</v>
      </c>
      <c r="K189" s="338">
        <v>600</v>
      </c>
      <c r="L189" s="339">
        <v>600</v>
      </c>
      <c r="M189" s="241">
        <f t="shared" si="3"/>
        <v>100</v>
      </c>
    </row>
    <row r="190" spans="2:13" ht="20.100000000000001" customHeight="1" x14ac:dyDescent="0.2">
      <c r="B190" s="233" t="s">
        <v>180</v>
      </c>
      <c r="C190" s="249"/>
      <c r="D190" s="233" t="s">
        <v>676</v>
      </c>
      <c r="E190" s="334" t="s">
        <v>677</v>
      </c>
      <c r="F190" s="248" t="s">
        <v>461</v>
      </c>
      <c r="G190" s="254"/>
      <c r="H190" s="254" t="s">
        <v>351</v>
      </c>
      <c r="I190" s="255">
        <v>0</v>
      </c>
      <c r="J190" s="337">
        <v>0</v>
      </c>
      <c r="K190" s="338">
        <v>600</v>
      </c>
      <c r="L190" s="339">
        <v>600</v>
      </c>
      <c r="M190" s="241">
        <f t="shared" si="3"/>
        <v>100</v>
      </c>
    </row>
    <row r="191" spans="2:13" ht="20.100000000000001" customHeight="1" x14ac:dyDescent="0.2">
      <c r="B191" s="233" t="s">
        <v>180</v>
      </c>
      <c r="C191" s="249"/>
      <c r="D191" s="233" t="s">
        <v>678</v>
      </c>
      <c r="E191" s="334" t="s">
        <v>679</v>
      </c>
      <c r="F191" s="248" t="s">
        <v>560</v>
      </c>
      <c r="G191" s="254"/>
      <c r="H191" s="254" t="s">
        <v>351</v>
      </c>
      <c r="I191" s="255">
        <v>0</v>
      </c>
      <c r="J191" s="337">
        <v>0</v>
      </c>
      <c r="K191" s="338">
        <v>600</v>
      </c>
      <c r="L191" s="339">
        <v>600</v>
      </c>
      <c r="M191" s="241">
        <f t="shared" si="3"/>
        <v>100</v>
      </c>
    </row>
    <row r="192" spans="2:13" ht="20.100000000000001" customHeight="1" x14ac:dyDescent="0.2">
      <c r="B192" s="233" t="s">
        <v>180</v>
      </c>
      <c r="C192" s="249"/>
      <c r="D192" s="233" t="s">
        <v>496</v>
      </c>
      <c r="E192" s="334" t="s">
        <v>680</v>
      </c>
      <c r="F192" s="248" t="s">
        <v>449</v>
      </c>
      <c r="G192" s="254"/>
      <c r="H192" s="254" t="s">
        <v>351</v>
      </c>
      <c r="I192" s="255">
        <v>1033.3</v>
      </c>
      <c r="J192" s="337">
        <v>0</v>
      </c>
      <c r="K192" s="338">
        <v>2100</v>
      </c>
      <c r="L192" s="339">
        <v>2100</v>
      </c>
      <c r="M192" s="241">
        <f t="shared" si="3"/>
        <v>100</v>
      </c>
    </row>
    <row r="193" spans="1:15" s="356" customFormat="1" ht="20.100000000000001" customHeight="1" x14ac:dyDescent="0.2">
      <c r="A193" s="200"/>
      <c r="B193" s="233" t="s">
        <v>180</v>
      </c>
      <c r="C193" s="249"/>
      <c r="D193" s="233" t="s">
        <v>681</v>
      </c>
      <c r="E193" s="334" t="s">
        <v>682</v>
      </c>
      <c r="F193" s="248" t="s">
        <v>350</v>
      </c>
      <c r="G193" s="254"/>
      <c r="H193" s="254" t="s">
        <v>351</v>
      </c>
      <c r="I193" s="255">
        <v>0</v>
      </c>
      <c r="J193" s="337">
        <v>0</v>
      </c>
      <c r="K193" s="338">
        <v>1000</v>
      </c>
      <c r="L193" s="339">
        <v>1000</v>
      </c>
      <c r="M193" s="241">
        <f t="shared" si="3"/>
        <v>100</v>
      </c>
      <c r="N193" s="200"/>
      <c r="O193" s="355"/>
    </row>
    <row r="194" spans="1:15" s="356" customFormat="1" ht="20.100000000000001" customHeight="1" x14ac:dyDescent="0.2">
      <c r="A194" s="200"/>
      <c r="B194" s="235" t="s">
        <v>180</v>
      </c>
      <c r="C194" s="249"/>
      <c r="D194" s="233" t="s">
        <v>683</v>
      </c>
      <c r="E194" s="334" t="s">
        <v>684</v>
      </c>
      <c r="F194" s="242" t="s">
        <v>117</v>
      </c>
      <c r="G194" s="238"/>
      <c r="H194" s="254" t="s">
        <v>351</v>
      </c>
      <c r="I194" s="239">
        <v>0</v>
      </c>
      <c r="J194" s="337">
        <v>0</v>
      </c>
      <c r="K194" s="338">
        <v>1300</v>
      </c>
      <c r="L194" s="339">
        <v>1300</v>
      </c>
      <c r="M194" s="241">
        <f t="shared" si="3"/>
        <v>100</v>
      </c>
      <c r="N194" s="200"/>
      <c r="O194" s="355"/>
    </row>
    <row r="195" spans="1:15" s="356" customFormat="1" ht="20.100000000000001" customHeight="1" x14ac:dyDescent="0.2">
      <c r="A195" s="200"/>
      <c r="B195" s="233" t="s">
        <v>180</v>
      </c>
      <c r="C195" s="249"/>
      <c r="D195" s="233" t="s">
        <v>685</v>
      </c>
      <c r="E195" s="334" t="s">
        <v>686</v>
      </c>
      <c r="F195" s="242" t="s">
        <v>687</v>
      </c>
      <c r="G195" s="238"/>
      <c r="H195" s="254" t="s">
        <v>351</v>
      </c>
      <c r="I195" s="239">
        <v>0</v>
      </c>
      <c r="J195" s="337">
        <v>0</v>
      </c>
      <c r="K195" s="338">
        <v>400</v>
      </c>
      <c r="L195" s="339">
        <v>400</v>
      </c>
      <c r="M195" s="241">
        <f t="shared" si="3"/>
        <v>100</v>
      </c>
      <c r="N195" s="200"/>
      <c r="O195" s="355"/>
    </row>
    <row r="196" spans="1:15" s="356" customFormat="1" ht="20.100000000000001" customHeight="1" x14ac:dyDescent="0.2">
      <c r="A196" s="200"/>
      <c r="B196" s="235" t="s">
        <v>180</v>
      </c>
      <c r="C196" s="249"/>
      <c r="D196" s="233" t="s">
        <v>688</v>
      </c>
      <c r="E196" s="334" t="s">
        <v>689</v>
      </c>
      <c r="F196" s="242" t="s">
        <v>627</v>
      </c>
      <c r="G196" s="238"/>
      <c r="H196" s="254" t="s">
        <v>351</v>
      </c>
      <c r="I196" s="239">
        <v>0</v>
      </c>
      <c r="J196" s="337">
        <v>0</v>
      </c>
      <c r="K196" s="338">
        <v>1000</v>
      </c>
      <c r="L196" s="339">
        <v>1000</v>
      </c>
      <c r="M196" s="241">
        <f t="shared" si="3"/>
        <v>100</v>
      </c>
      <c r="N196" s="200"/>
      <c r="O196" s="355"/>
    </row>
    <row r="197" spans="1:15" s="356" customFormat="1" ht="20.100000000000001" customHeight="1" x14ac:dyDescent="0.2">
      <c r="A197" s="200"/>
      <c r="B197" s="235" t="s">
        <v>180</v>
      </c>
      <c r="C197" s="249"/>
      <c r="D197" s="233" t="s">
        <v>690</v>
      </c>
      <c r="E197" s="334" t="s">
        <v>691</v>
      </c>
      <c r="F197" s="242" t="s">
        <v>692</v>
      </c>
      <c r="G197" s="238" t="s">
        <v>454</v>
      </c>
      <c r="H197" s="254" t="s">
        <v>351</v>
      </c>
      <c r="I197" s="239">
        <v>946.4</v>
      </c>
      <c r="J197" s="337">
        <v>0</v>
      </c>
      <c r="K197" s="338">
        <v>1250</v>
      </c>
      <c r="L197" s="339">
        <v>1250</v>
      </c>
      <c r="M197" s="241">
        <f t="shared" si="3"/>
        <v>100</v>
      </c>
      <c r="N197" s="200"/>
      <c r="O197" s="355"/>
    </row>
    <row r="198" spans="1:15" s="356" customFormat="1" ht="20.100000000000001" customHeight="1" x14ac:dyDescent="0.2">
      <c r="A198" s="200"/>
      <c r="B198" s="235" t="s">
        <v>180</v>
      </c>
      <c r="C198" s="249"/>
      <c r="D198" s="233" t="s">
        <v>693</v>
      </c>
      <c r="E198" s="334" t="s">
        <v>694</v>
      </c>
      <c r="F198" s="242" t="s">
        <v>595</v>
      </c>
      <c r="G198" s="238" t="s">
        <v>454</v>
      </c>
      <c r="H198" s="254" t="s">
        <v>351</v>
      </c>
      <c r="I198" s="239">
        <v>349.6</v>
      </c>
      <c r="J198" s="337">
        <v>0</v>
      </c>
      <c r="K198" s="338">
        <v>363</v>
      </c>
      <c r="L198" s="339">
        <v>363</v>
      </c>
      <c r="M198" s="241">
        <f t="shared" si="3"/>
        <v>100</v>
      </c>
      <c r="N198" s="200"/>
      <c r="O198" s="355"/>
    </row>
    <row r="199" spans="1:15" s="356" customFormat="1" ht="20.100000000000001" customHeight="1" x14ac:dyDescent="0.2">
      <c r="A199" s="200"/>
      <c r="B199" s="235" t="s">
        <v>180</v>
      </c>
      <c r="C199" s="249"/>
      <c r="D199" s="233" t="s">
        <v>695</v>
      </c>
      <c r="E199" s="334" t="s">
        <v>696</v>
      </c>
      <c r="F199" s="242" t="s">
        <v>697</v>
      </c>
      <c r="G199" s="238" t="s">
        <v>454</v>
      </c>
      <c r="H199" s="254" t="s">
        <v>351</v>
      </c>
      <c r="I199" s="239">
        <v>684.3</v>
      </c>
      <c r="J199" s="337">
        <v>0</v>
      </c>
      <c r="K199" s="338">
        <v>726</v>
      </c>
      <c r="L199" s="339">
        <v>726</v>
      </c>
      <c r="M199" s="241">
        <f t="shared" si="3"/>
        <v>100</v>
      </c>
      <c r="N199" s="200"/>
      <c r="O199" s="355"/>
    </row>
    <row r="200" spans="1:15" s="356" customFormat="1" ht="20.100000000000001" customHeight="1" x14ac:dyDescent="0.2">
      <c r="A200" s="200"/>
      <c r="B200" s="235" t="s">
        <v>180</v>
      </c>
      <c r="C200" s="249"/>
      <c r="D200" s="233" t="s">
        <v>698</v>
      </c>
      <c r="E200" s="334" t="s">
        <v>699</v>
      </c>
      <c r="F200" s="242" t="s">
        <v>593</v>
      </c>
      <c r="G200" s="238" t="s">
        <v>454</v>
      </c>
      <c r="H200" s="254" t="s">
        <v>351</v>
      </c>
      <c r="I200" s="239">
        <v>358.5</v>
      </c>
      <c r="J200" s="337">
        <v>0</v>
      </c>
      <c r="K200" s="338">
        <v>363</v>
      </c>
      <c r="L200" s="339">
        <v>363</v>
      </c>
      <c r="M200" s="241">
        <f t="shared" si="3"/>
        <v>100</v>
      </c>
      <c r="N200" s="200"/>
      <c r="O200" s="355"/>
    </row>
    <row r="201" spans="1:15" s="356" customFormat="1" ht="20.100000000000001" customHeight="1" x14ac:dyDescent="0.2">
      <c r="A201" s="200"/>
      <c r="B201" s="235" t="s">
        <v>180</v>
      </c>
      <c r="C201" s="249"/>
      <c r="D201" s="233" t="s">
        <v>700</v>
      </c>
      <c r="E201" s="334" t="s">
        <v>701</v>
      </c>
      <c r="F201" s="242" t="s">
        <v>461</v>
      </c>
      <c r="G201" s="238" t="s">
        <v>454</v>
      </c>
      <c r="H201" s="254" t="s">
        <v>351</v>
      </c>
      <c r="I201" s="239">
        <v>253.4</v>
      </c>
      <c r="J201" s="337">
        <v>0</v>
      </c>
      <c r="K201" s="338">
        <v>363</v>
      </c>
      <c r="L201" s="339">
        <v>363</v>
      </c>
      <c r="M201" s="241">
        <f t="shared" si="3"/>
        <v>100</v>
      </c>
      <c r="N201" s="200"/>
      <c r="O201" s="355"/>
    </row>
    <row r="202" spans="1:15" s="356" customFormat="1" ht="20.100000000000001" customHeight="1" x14ac:dyDescent="0.2">
      <c r="A202" s="200"/>
      <c r="B202" s="235" t="s">
        <v>180</v>
      </c>
      <c r="C202" s="249"/>
      <c r="D202" s="233" t="s">
        <v>702</v>
      </c>
      <c r="E202" s="334" t="s">
        <v>703</v>
      </c>
      <c r="F202" s="242" t="s">
        <v>92</v>
      </c>
      <c r="G202" s="238" t="s">
        <v>454</v>
      </c>
      <c r="H202" s="254" t="s">
        <v>351</v>
      </c>
      <c r="I202" s="239">
        <v>575.1</v>
      </c>
      <c r="J202" s="337">
        <v>0</v>
      </c>
      <c r="K202" s="338">
        <v>666</v>
      </c>
      <c r="L202" s="339">
        <v>666</v>
      </c>
      <c r="M202" s="241">
        <f t="shared" si="3"/>
        <v>100</v>
      </c>
      <c r="N202" s="200"/>
      <c r="O202" s="355"/>
    </row>
    <row r="203" spans="1:15" s="356" customFormat="1" ht="20.100000000000001" customHeight="1" x14ac:dyDescent="0.2">
      <c r="A203" s="200"/>
      <c r="B203" s="235" t="s">
        <v>180</v>
      </c>
      <c r="C203" s="249"/>
      <c r="D203" s="233" t="s">
        <v>704</v>
      </c>
      <c r="E203" s="334" t="s">
        <v>705</v>
      </c>
      <c r="F203" s="242" t="s">
        <v>211</v>
      </c>
      <c r="G203" s="238" t="s">
        <v>454</v>
      </c>
      <c r="H203" s="254" t="s">
        <v>351</v>
      </c>
      <c r="I203" s="239">
        <v>0</v>
      </c>
      <c r="J203" s="337">
        <v>0</v>
      </c>
      <c r="K203" s="338">
        <v>726</v>
      </c>
      <c r="L203" s="339">
        <v>726</v>
      </c>
      <c r="M203" s="241">
        <f t="shared" si="3"/>
        <v>100</v>
      </c>
      <c r="N203" s="200"/>
      <c r="O203" s="355"/>
    </row>
    <row r="204" spans="1:15" s="356" customFormat="1" ht="20.100000000000001" customHeight="1" x14ac:dyDescent="0.2">
      <c r="A204" s="200"/>
      <c r="B204" s="235" t="s">
        <v>180</v>
      </c>
      <c r="C204" s="249"/>
      <c r="D204" s="233" t="s">
        <v>706</v>
      </c>
      <c r="E204" s="334" t="s">
        <v>707</v>
      </c>
      <c r="F204" s="242" t="s">
        <v>92</v>
      </c>
      <c r="G204" s="238" t="s">
        <v>454</v>
      </c>
      <c r="H204" s="254" t="s">
        <v>351</v>
      </c>
      <c r="I204" s="239">
        <v>0</v>
      </c>
      <c r="J204" s="337">
        <v>0</v>
      </c>
      <c r="K204" s="338">
        <v>720</v>
      </c>
      <c r="L204" s="339">
        <v>720</v>
      </c>
      <c r="M204" s="241">
        <f t="shared" si="3"/>
        <v>100</v>
      </c>
      <c r="N204" s="200"/>
      <c r="O204" s="355"/>
    </row>
    <row r="205" spans="1:15" s="356" customFormat="1" ht="20.100000000000001" customHeight="1" x14ac:dyDescent="0.2">
      <c r="A205" s="200"/>
      <c r="B205" s="235" t="s">
        <v>180</v>
      </c>
      <c r="C205" s="249"/>
      <c r="D205" s="233" t="s">
        <v>708</v>
      </c>
      <c r="E205" s="334" t="s">
        <v>709</v>
      </c>
      <c r="F205" s="242" t="s">
        <v>117</v>
      </c>
      <c r="G205" s="238" t="s">
        <v>454</v>
      </c>
      <c r="H205" s="254" t="s">
        <v>351</v>
      </c>
      <c r="I205" s="239">
        <v>0</v>
      </c>
      <c r="J205" s="337">
        <v>0</v>
      </c>
      <c r="K205" s="338">
        <v>720</v>
      </c>
      <c r="L205" s="339">
        <v>720</v>
      </c>
      <c r="M205" s="241">
        <f t="shared" si="3"/>
        <v>100</v>
      </c>
      <c r="N205" s="200"/>
      <c r="O205" s="355"/>
    </row>
    <row r="206" spans="1:15" s="356" customFormat="1" ht="20.100000000000001" customHeight="1" x14ac:dyDescent="0.2">
      <c r="A206" s="200"/>
      <c r="B206" s="235" t="s">
        <v>180</v>
      </c>
      <c r="C206" s="249"/>
      <c r="D206" s="233" t="s">
        <v>710</v>
      </c>
      <c r="E206" s="334" t="s">
        <v>711</v>
      </c>
      <c r="F206" s="242" t="s">
        <v>540</v>
      </c>
      <c r="G206" s="238" t="s">
        <v>454</v>
      </c>
      <c r="H206" s="254" t="s">
        <v>351</v>
      </c>
      <c r="I206" s="239">
        <v>240.8</v>
      </c>
      <c r="J206" s="337">
        <v>0</v>
      </c>
      <c r="K206" s="338">
        <v>250</v>
      </c>
      <c r="L206" s="339">
        <v>250</v>
      </c>
      <c r="M206" s="241">
        <f t="shared" si="3"/>
        <v>100</v>
      </c>
      <c r="N206" s="200"/>
      <c r="O206" s="355"/>
    </row>
    <row r="207" spans="1:15" s="356" customFormat="1" ht="20.100000000000001" customHeight="1" x14ac:dyDescent="0.2">
      <c r="A207" s="200"/>
      <c r="B207" s="235" t="s">
        <v>180</v>
      </c>
      <c r="C207" s="249"/>
      <c r="D207" s="233" t="s">
        <v>712</v>
      </c>
      <c r="E207" s="334" t="s">
        <v>713</v>
      </c>
      <c r="F207" s="242" t="s">
        <v>92</v>
      </c>
      <c r="G207" s="238" t="s">
        <v>454</v>
      </c>
      <c r="H207" s="254" t="s">
        <v>351</v>
      </c>
      <c r="I207" s="239">
        <v>239</v>
      </c>
      <c r="J207" s="337">
        <v>0</v>
      </c>
      <c r="K207" s="338">
        <v>250</v>
      </c>
      <c r="L207" s="339">
        <v>250</v>
      </c>
      <c r="M207" s="241">
        <f t="shared" si="3"/>
        <v>100</v>
      </c>
      <c r="N207" s="200"/>
      <c r="O207" s="355"/>
    </row>
    <row r="208" spans="1:15" s="356" customFormat="1" ht="20.100000000000001" customHeight="1" x14ac:dyDescent="0.2">
      <c r="A208" s="200"/>
      <c r="B208" s="235" t="s">
        <v>180</v>
      </c>
      <c r="C208" s="249"/>
      <c r="D208" s="233" t="s">
        <v>714</v>
      </c>
      <c r="E208" s="334" t="s">
        <v>715</v>
      </c>
      <c r="F208" s="242" t="s">
        <v>633</v>
      </c>
      <c r="G208" s="238" t="s">
        <v>454</v>
      </c>
      <c r="H208" s="238" t="s">
        <v>351</v>
      </c>
      <c r="I208" s="239">
        <v>42</v>
      </c>
      <c r="J208" s="337">
        <v>0</v>
      </c>
      <c r="K208" s="338">
        <v>42</v>
      </c>
      <c r="L208" s="339">
        <v>42</v>
      </c>
      <c r="M208" s="241">
        <f t="shared" si="3"/>
        <v>100</v>
      </c>
      <c r="N208" s="200"/>
      <c r="O208" s="355"/>
    </row>
    <row r="209" spans="1:15" s="356" customFormat="1" ht="20.100000000000001" customHeight="1" thickBot="1" x14ac:dyDescent="0.25">
      <c r="A209" s="200"/>
      <c r="B209" s="235" t="s">
        <v>180</v>
      </c>
      <c r="C209" s="249"/>
      <c r="D209" s="233" t="s">
        <v>716</v>
      </c>
      <c r="E209" s="334" t="s">
        <v>717</v>
      </c>
      <c r="F209" s="242" t="s">
        <v>211</v>
      </c>
      <c r="G209" s="238" t="s">
        <v>454</v>
      </c>
      <c r="H209" s="238" t="s">
        <v>351</v>
      </c>
      <c r="I209" s="239">
        <v>248.1</v>
      </c>
      <c r="J209" s="357">
        <v>0</v>
      </c>
      <c r="K209" s="358">
        <v>250</v>
      </c>
      <c r="L209" s="359">
        <v>250</v>
      </c>
      <c r="M209" s="241">
        <f t="shared" si="3"/>
        <v>100</v>
      </c>
      <c r="N209" s="200"/>
      <c r="O209" s="355"/>
    </row>
    <row r="210" spans="1:15" ht="20.100000000000001" customHeight="1" thickBot="1" x14ac:dyDescent="0.25">
      <c r="B210" s="998" t="s">
        <v>718</v>
      </c>
      <c r="C210" s="999"/>
      <c r="D210" s="999"/>
      <c r="E210" s="999"/>
      <c r="F210" s="999"/>
      <c r="G210" s="218"/>
      <c r="H210" s="218"/>
      <c r="I210" s="245"/>
      <c r="J210" s="246"/>
      <c r="K210" s="245"/>
      <c r="L210" s="246"/>
      <c r="M210" s="263"/>
    </row>
    <row r="211" spans="1:15" ht="20.100000000000001" customHeight="1" x14ac:dyDescent="0.2">
      <c r="B211" s="360" t="s">
        <v>215</v>
      </c>
      <c r="C211" s="311"/>
      <c r="D211" s="361" t="s">
        <v>216</v>
      </c>
      <c r="E211" s="362" t="s">
        <v>719</v>
      </c>
      <c r="F211" s="328" t="s">
        <v>79</v>
      </c>
      <c r="G211" s="258"/>
      <c r="H211" s="258" t="s">
        <v>145</v>
      </c>
      <c r="I211" s="259">
        <v>0</v>
      </c>
      <c r="J211" s="260">
        <v>500</v>
      </c>
      <c r="K211" s="259">
        <v>500</v>
      </c>
      <c r="L211" s="260">
        <v>387</v>
      </c>
      <c r="M211" s="232">
        <f t="shared" si="3"/>
        <v>77.400000000000006</v>
      </c>
    </row>
    <row r="212" spans="1:15" ht="20.100000000000001" customHeight="1" x14ac:dyDescent="0.2">
      <c r="B212" s="360" t="s">
        <v>215</v>
      </c>
      <c r="C212" s="311"/>
      <c r="D212" s="363" t="s">
        <v>217</v>
      </c>
      <c r="E212" s="362" t="s">
        <v>719</v>
      </c>
      <c r="F212" s="328" t="s">
        <v>117</v>
      </c>
      <c r="G212" s="258"/>
      <c r="H212" s="258" t="s">
        <v>145</v>
      </c>
      <c r="I212" s="259">
        <v>0</v>
      </c>
      <c r="J212" s="260">
        <v>500</v>
      </c>
      <c r="K212" s="259">
        <v>500</v>
      </c>
      <c r="L212" s="260">
        <v>387</v>
      </c>
      <c r="M212" s="241">
        <f t="shared" si="3"/>
        <v>77.400000000000006</v>
      </c>
    </row>
    <row r="213" spans="1:15" ht="20.100000000000001" customHeight="1" x14ac:dyDescent="0.2">
      <c r="B213" s="360" t="s">
        <v>215</v>
      </c>
      <c r="C213" s="311"/>
      <c r="D213" s="363" t="s">
        <v>218</v>
      </c>
      <c r="E213" s="362" t="s">
        <v>720</v>
      </c>
      <c r="F213" s="328" t="s">
        <v>449</v>
      </c>
      <c r="G213" s="258"/>
      <c r="H213" s="258" t="s">
        <v>145</v>
      </c>
      <c r="I213" s="259">
        <v>0</v>
      </c>
      <c r="J213" s="260">
        <v>450</v>
      </c>
      <c r="K213" s="259">
        <v>450</v>
      </c>
      <c r="L213" s="260">
        <v>334</v>
      </c>
      <c r="M213" s="241">
        <f t="shared" si="3"/>
        <v>74.222222222222229</v>
      </c>
    </row>
    <row r="214" spans="1:15" ht="20.100000000000001" customHeight="1" thickBot="1" x14ac:dyDescent="0.25">
      <c r="B214" s="364" t="s">
        <v>215</v>
      </c>
      <c r="C214" s="365"/>
      <c r="D214" s="366" t="s">
        <v>219</v>
      </c>
      <c r="E214" s="367" t="s">
        <v>720</v>
      </c>
      <c r="F214" s="368" t="s">
        <v>491</v>
      </c>
      <c r="G214" s="323"/>
      <c r="H214" s="323" t="s">
        <v>145</v>
      </c>
      <c r="I214" s="324">
        <v>0</v>
      </c>
      <c r="J214" s="325">
        <v>450</v>
      </c>
      <c r="K214" s="324">
        <v>450</v>
      </c>
      <c r="L214" s="325">
        <v>334</v>
      </c>
      <c r="M214" s="369">
        <f t="shared" si="3"/>
        <v>74.222222222222229</v>
      </c>
    </row>
    <row r="215" spans="1:15" ht="20.100000000000001" customHeight="1" x14ac:dyDescent="0.2">
      <c r="B215" s="370"/>
      <c r="C215" s="281"/>
      <c r="D215" s="371"/>
      <c r="E215" s="283"/>
      <c r="F215" s="283"/>
      <c r="G215" s="284"/>
      <c r="H215" s="284"/>
      <c r="I215" s="287"/>
      <c r="J215" s="286"/>
      <c r="K215" s="287"/>
      <c r="L215" s="286"/>
      <c r="M215" s="288"/>
    </row>
    <row r="216" spans="1:15" ht="20.100000000000001" customHeight="1" x14ac:dyDescent="0.2">
      <c r="B216" s="370"/>
      <c r="C216" s="281"/>
      <c r="D216" s="371"/>
      <c r="E216" s="283"/>
      <c r="F216" s="283"/>
      <c r="G216" s="284"/>
      <c r="H216" s="284"/>
      <c r="I216" s="287"/>
      <c r="J216" s="286"/>
      <c r="K216" s="287"/>
      <c r="L216" s="286"/>
      <c r="M216" s="288"/>
    </row>
    <row r="217" spans="1:15" ht="20.100000000000001" customHeight="1" x14ac:dyDescent="0.2">
      <c r="B217" s="370"/>
      <c r="C217" s="281"/>
      <c r="D217" s="371"/>
      <c r="E217" s="283"/>
      <c r="F217" s="283"/>
      <c r="G217" s="284"/>
      <c r="H217" s="284"/>
      <c r="I217" s="287"/>
      <c r="J217" s="286"/>
      <c r="K217" s="287"/>
      <c r="L217" s="286"/>
      <c r="M217" s="288"/>
    </row>
    <row r="218" spans="1:15" ht="20.100000000000001" customHeight="1" x14ac:dyDescent="0.2">
      <c r="B218" s="370"/>
      <c r="C218" s="281"/>
      <c r="D218" s="371"/>
      <c r="E218" s="283"/>
      <c r="F218" s="283"/>
      <c r="G218" s="284"/>
      <c r="H218" s="284"/>
      <c r="I218" s="287"/>
      <c r="J218" s="286"/>
      <c r="K218" s="287"/>
      <c r="L218" s="286"/>
      <c r="M218" s="288"/>
    </row>
    <row r="219" spans="1:15" ht="20.100000000000001" customHeight="1" x14ac:dyDescent="0.2">
      <c r="B219" s="370"/>
      <c r="C219" s="281"/>
      <c r="D219" s="371"/>
      <c r="E219" s="283"/>
      <c r="F219" s="283"/>
      <c r="G219" s="284"/>
      <c r="H219" s="284"/>
      <c r="I219" s="287"/>
      <c r="J219" s="286"/>
      <c r="K219" s="287"/>
      <c r="L219" s="286"/>
      <c r="M219" s="288"/>
    </row>
    <row r="220" spans="1:15" ht="20.100000000000001" customHeight="1" x14ac:dyDescent="0.2">
      <c r="B220" s="370"/>
      <c r="C220" s="281"/>
      <c r="D220" s="371"/>
      <c r="E220" s="283"/>
      <c r="F220" s="283"/>
      <c r="G220" s="284"/>
      <c r="H220" s="284"/>
      <c r="I220" s="287"/>
      <c r="J220" s="286"/>
      <c r="K220" s="287"/>
      <c r="L220" s="286"/>
      <c r="M220" s="288"/>
    </row>
    <row r="221" spans="1:15" ht="20.100000000000001" customHeight="1" x14ac:dyDescent="0.2">
      <c r="B221" s="370"/>
      <c r="C221" s="281"/>
      <c r="D221" s="371"/>
      <c r="E221" s="283"/>
      <c r="F221" s="283"/>
      <c r="G221" s="284"/>
      <c r="H221" s="284"/>
      <c r="I221" s="287"/>
      <c r="J221" s="286"/>
      <c r="K221" s="287"/>
      <c r="L221" s="286"/>
      <c r="M221" s="288"/>
    </row>
    <row r="222" spans="1:15" ht="20.100000000000001" customHeight="1" x14ac:dyDescent="0.2">
      <c r="B222" s="370"/>
      <c r="C222" s="281"/>
      <c r="D222" s="371"/>
      <c r="E222" s="283"/>
      <c r="F222" s="283"/>
      <c r="G222" s="284"/>
      <c r="H222" s="284"/>
      <c r="I222" s="287"/>
      <c r="J222" s="286"/>
      <c r="K222" s="287"/>
      <c r="L222" s="286"/>
      <c r="M222" s="288"/>
    </row>
    <row r="223" spans="1:15" ht="20.100000000000001" customHeight="1" x14ac:dyDescent="0.2">
      <c r="B223" s="370"/>
      <c r="C223" s="281"/>
      <c r="D223" s="371"/>
      <c r="E223" s="283"/>
      <c r="F223" s="283"/>
      <c r="G223" s="284"/>
      <c r="H223" s="284"/>
      <c r="I223" s="287"/>
      <c r="J223" s="286"/>
      <c r="K223" s="287"/>
      <c r="L223" s="286"/>
      <c r="M223" s="288"/>
    </row>
    <row r="224" spans="1:15" ht="20.100000000000001" customHeight="1" x14ac:dyDescent="0.2">
      <c r="B224" s="370"/>
      <c r="C224" s="281"/>
      <c r="D224" s="371"/>
      <c r="E224" s="283"/>
      <c r="F224" s="283"/>
      <c r="G224" s="284"/>
      <c r="H224" s="284"/>
      <c r="I224" s="287"/>
      <c r="J224" s="286"/>
      <c r="K224" s="287"/>
      <c r="L224" s="286"/>
      <c r="M224" s="288"/>
    </row>
    <row r="225" spans="2:14" ht="20.100000000000001" customHeight="1" x14ac:dyDescent="0.2">
      <c r="B225" s="370"/>
      <c r="C225" s="281"/>
      <c r="D225" s="371"/>
      <c r="E225" s="283"/>
      <c r="F225" s="283"/>
      <c r="G225" s="284"/>
      <c r="H225" s="284"/>
      <c r="I225" s="287"/>
      <c r="J225" s="286"/>
      <c r="K225" s="287"/>
      <c r="L225" s="286"/>
      <c r="M225" s="288"/>
    </row>
    <row r="226" spans="2:14" ht="20.100000000000001" customHeight="1" x14ac:dyDescent="0.2">
      <c r="B226" s="370"/>
      <c r="C226" s="281"/>
      <c r="D226" s="371"/>
      <c r="E226" s="283"/>
      <c r="F226" s="283"/>
      <c r="G226" s="284"/>
      <c r="H226" s="284"/>
      <c r="I226" s="287"/>
      <c r="J226" s="286"/>
      <c r="K226" s="287"/>
      <c r="L226" s="286"/>
      <c r="M226" s="288"/>
    </row>
    <row r="227" spans="2:14" ht="20.100000000000001" customHeight="1" x14ac:dyDescent="0.2">
      <c r="B227" s="370"/>
      <c r="C227" s="281"/>
      <c r="D227" s="371"/>
      <c r="E227" s="283"/>
      <c r="F227" s="283"/>
      <c r="G227" s="284"/>
      <c r="H227" s="284"/>
      <c r="I227" s="287"/>
      <c r="J227" s="286"/>
      <c r="K227" s="287"/>
      <c r="L227" s="286"/>
      <c r="M227" s="288"/>
    </row>
    <row r="228" spans="2:14" ht="20.100000000000001" customHeight="1" x14ac:dyDescent="0.2">
      <c r="B228" s="370"/>
      <c r="C228" s="281"/>
      <c r="D228" s="371"/>
      <c r="E228" s="283"/>
      <c r="F228" s="283"/>
      <c r="G228" s="284"/>
      <c r="H228" s="284"/>
      <c r="I228" s="287"/>
      <c r="J228" s="286"/>
      <c r="K228" s="287"/>
      <c r="L228" s="286"/>
      <c r="M228" s="288"/>
    </row>
    <row r="229" spans="2:14" ht="20.100000000000001" customHeight="1" thickBot="1" x14ac:dyDescent="0.25">
      <c r="B229" s="370"/>
      <c r="C229" s="281"/>
      <c r="D229" s="371"/>
      <c r="E229" s="283"/>
      <c r="F229" s="283"/>
      <c r="G229" s="284"/>
      <c r="H229" s="284"/>
      <c r="I229" s="287"/>
      <c r="J229" s="286"/>
      <c r="K229" s="287"/>
      <c r="L229" s="286"/>
      <c r="M229" s="288" t="s">
        <v>721</v>
      </c>
    </row>
    <row r="230" spans="2:14" ht="39.950000000000003" customHeight="1" thickBot="1" x14ac:dyDescent="0.25">
      <c r="B230" s="1003" t="s">
        <v>340</v>
      </c>
      <c r="C230" s="1004"/>
      <c r="D230" s="1004"/>
      <c r="E230" s="1004"/>
      <c r="F230" s="1005"/>
      <c r="G230" s="1006" t="s">
        <v>341</v>
      </c>
      <c r="H230" s="1006" t="s">
        <v>342</v>
      </c>
      <c r="I230" s="1006" t="s">
        <v>343</v>
      </c>
      <c r="J230" s="1009" t="s">
        <v>344</v>
      </c>
      <c r="K230" s="1010"/>
      <c r="L230" s="1011" t="s">
        <v>345</v>
      </c>
      <c r="M230" s="1001" t="s">
        <v>346</v>
      </c>
    </row>
    <row r="231" spans="2:14" ht="20.100000000000001" customHeight="1" thickBot="1" x14ac:dyDescent="0.25">
      <c r="B231" s="201" t="s">
        <v>140</v>
      </c>
      <c r="C231" s="202"/>
      <c r="D231" s="201" t="s">
        <v>141</v>
      </c>
      <c r="E231" s="203" t="s">
        <v>77</v>
      </c>
      <c r="F231" s="203" t="s">
        <v>78</v>
      </c>
      <c r="G231" s="1007"/>
      <c r="H231" s="1008"/>
      <c r="I231" s="1008"/>
      <c r="J231" s="204" t="s">
        <v>0</v>
      </c>
      <c r="K231" s="205" t="s">
        <v>69</v>
      </c>
      <c r="L231" s="1012"/>
      <c r="M231" s="1002"/>
    </row>
    <row r="232" spans="2:14" ht="20.100000000000001" customHeight="1" thickBot="1" x14ac:dyDescent="0.25">
      <c r="B232" s="372"/>
      <c r="C232" s="289"/>
      <c r="D232" s="373"/>
      <c r="E232" s="293"/>
      <c r="F232" s="293"/>
      <c r="G232" s="294"/>
      <c r="H232" s="294"/>
      <c r="I232" s="298"/>
      <c r="J232" s="297"/>
      <c r="K232" s="298"/>
      <c r="L232" s="297"/>
      <c r="M232" s="299"/>
    </row>
    <row r="233" spans="2:14" s="244" customFormat="1" ht="20.100000000000001" customHeight="1" thickBot="1" x14ac:dyDescent="0.3">
      <c r="B233" s="996" t="s">
        <v>722</v>
      </c>
      <c r="C233" s="997"/>
      <c r="D233" s="997"/>
      <c r="E233" s="997"/>
      <c r="F233" s="1013"/>
      <c r="G233" s="214"/>
      <c r="H233" s="214"/>
      <c r="I233" s="215"/>
      <c r="J233" s="216"/>
      <c r="K233" s="215"/>
      <c r="L233" s="216"/>
      <c r="M233" s="303"/>
      <c r="N233" s="243"/>
    </row>
    <row r="234" spans="2:14" ht="20.100000000000001" customHeight="1" thickBot="1" x14ac:dyDescent="0.25">
      <c r="B234" s="998" t="s">
        <v>421</v>
      </c>
      <c r="C234" s="999"/>
      <c r="D234" s="999"/>
      <c r="E234" s="999"/>
      <c r="F234" s="1000"/>
      <c r="G234" s="218"/>
      <c r="H234" s="218"/>
      <c r="I234" s="245"/>
      <c r="J234" s="246"/>
      <c r="K234" s="245"/>
      <c r="L234" s="246"/>
      <c r="M234" s="263"/>
    </row>
    <row r="235" spans="2:14" ht="20.100000000000001" customHeight="1" x14ac:dyDescent="0.2">
      <c r="B235" s="360" t="s">
        <v>723</v>
      </c>
      <c r="C235" s="224"/>
      <c r="D235" s="224" t="s">
        <v>93</v>
      </c>
      <c r="E235" s="362" t="s">
        <v>724</v>
      </c>
      <c r="F235" s="328" t="s">
        <v>94</v>
      </c>
      <c r="G235" s="258" t="s">
        <v>725</v>
      </c>
      <c r="H235" s="258" t="s">
        <v>726</v>
      </c>
      <c r="I235" s="331">
        <f>(556479+L235)*0.001</f>
        <v>556.97900000000004</v>
      </c>
      <c r="J235" s="260">
        <v>17000</v>
      </c>
      <c r="K235" s="259">
        <v>500</v>
      </c>
      <c r="L235" s="260">
        <v>500</v>
      </c>
      <c r="M235" s="232">
        <v>100</v>
      </c>
    </row>
    <row r="236" spans="2:14" ht="20.100000000000001" customHeight="1" x14ac:dyDescent="0.2">
      <c r="B236" s="374" t="s">
        <v>727</v>
      </c>
      <c r="C236" s="235"/>
      <c r="D236" s="226" t="s">
        <v>728</v>
      </c>
      <c r="E236" s="375" t="s">
        <v>220</v>
      </c>
      <c r="F236" s="242" t="s">
        <v>107</v>
      </c>
      <c r="G236" s="329"/>
      <c r="H236" s="238" t="s">
        <v>236</v>
      </c>
      <c r="I236" s="331">
        <f>(6307652.71+L236)*0.001</f>
        <v>6307.8857100000005</v>
      </c>
      <c r="J236" s="260">
        <v>5100</v>
      </c>
      <c r="K236" s="259">
        <v>5058.6000000000004</v>
      </c>
      <c r="L236" s="260">
        <v>233</v>
      </c>
      <c r="M236" s="232">
        <v>4.5999999999999996</v>
      </c>
    </row>
    <row r="237" spans="2:14" ht="20.100000000000001" customHeight="1" thickBot="1" x14ac:dyDescent="0.25">
      <c r="B237" s="376" t="s">
        <v>723</v>
      </c>
      <c r="C237" s="233"/>
      <c r="D237" s="233" t="s">
        <v>729</v>
      </c>
      <c r="E237" s="377" t="s">
        <v>730</v>
      </c>
      <c r="F237" s="248" t="s">
        <v>731</v>
      </c>
      <c r="G237" s="329"/>
      <c r="H237" s="254" t="s">
        <v>122</v>
      </c>
      <c r="I237" s="331">
        <f>(9468145.57+L237)*0.001</f>
        <v>9468.1455700000006</v>
      </c>
      <c r="J237" s="260">
        <v>0</v>
      </c>
      <c r="K237" s="259">
        <v>5649</v>
      </c>
      <c r="L237" s="260">
        <v>0</v>
      </c>
      <c r="M237" s="259">
        <v>0</v>
      </c>
    </row>
    <row r="238" spans="2:14" ht="20.100000000000001" customHeight="1" thickBot="1" x14ac:dyDescent="0.25">
      <c r="B238" s="998" t="s">
        <v>718</v>
      </c>
      <c r="C238" s="999"/>
      <c r="D238" s="999"/>
      <c r="E238" s="999"/>
      <c r="F238" s="1000"/>
      <c r="G238" s="218"/>
      <c r="H238" s="218"/>
      <c r="I238" s="245"/>
      <c r="J238" s="246"/>
      <c r="K238" s="245"/>
      <c r="L238" s="246"/>
      <c r="M238" s="263"/>
    </row>
    <row r="239" spans="2:14" ht="20.100000000000001" customHeight="1" thickBot="1" x14ac:dyDescent="0.25">
      <c r="B239" s="360" t="s">
        <v>221</v>
      </c>
      <c r="C239" s="224"/>
      <c r="D239" s="224" t="s">
        <v>123</v>
      </c>
      <c r="E239" s="362" t="s">
        <v>222</v>
      </c>
      <c r="F239" s="328" t="s">
        <v>107</v>
      </c>
      <c r="G239" s="322"/>
      <c r="H239" s="322" t="s">
        <v>145</v>
      </c>
      <c r="I239" s="378">
        <v>22.6</v>
      </c>
      <c r="J239" s="379">
        <v>190</v>
      </c>
      <c r="K239" s="378">
        <v>190</v>
      </c>
      <c r="L239" s="379">
        <v>124</v>
      </c>
      <c r="M239" s="380">
        <f>L241/K241*100</f>
        <v>99.731653514656728</v>
      </c>
    </row>
    <row r="240" spans="2:14" ht="20.100000000000001" customHeight="1" thickBot="1" x14ac:dyDescent="0.25">
      <c r="B240" s="998" t="s">
        <v>732</v>
      </c>
      <c r="C240" s="999"/>
      <c r="D240" s="999"/>
      <c r="E240" s="999"/>
      <c r="F240" s="1000"/>
      <c r="G240" s="218"/>
      <c r="H240" s="218"/>
      <c r="I240" s="245"/>
      <c r="J240" s="246"/>
      <c r="K240" s="245"/>
      <c r="L240" s="246"/>
      <c r="M240" s="263"/>
    </row>
    <row r="241" spans="2:13" ht="20.100000000000001" customHeight="1" x14ac:dyDescent="0.2">
      <c r="B241" s="381" t="s">
        <v>223</v>
      </c>
      <c r="C241" s="224" t="s">
        <v>733</v>
      </c>
      <c r="D241" s="382" t="s">
        <v>225</v>
      </c>
      <c r="E241" s="383" t="s">
        <v>734</v>
      </c>
      <c r="F241" s="384" t="s">
        <v>226</v>
      </c>
      <c r="G241" s="258"/>
      <c r="H241" s="258" t="s">
        <v>125</v>
      </c>
      <c r="I241" s="259">
        <v>124412.6</v>
      </c>
      <c r="J241" s="231">
        <v>50000</v>
      </c>
      <c r="K241" s="230">
        <v>26383.8</v>
      </c>
      <c r="L241" s="231">
        <v>26313</v>
      </c>
      <c r="M241" s="385">
        <f t="shared" ref="M241:M256" si="4">L241/K241*100</f>
        <v>99.731653514656728</v>
      </c>
    </row>
    <row r="242" spans="2:13" ht="20.100000000000001" customHeight="1" x14ac:dyDescent="0.2">
      <c r="B242" s="386"/>
      <c r="C242" s="224"/>
      <c r="D242" s="226"/>
      <c r="E242" s="387"/>
      <c r="F242" s="228"/>
      <c r="G242" s="258" t="s">
        <v>735</v>
      </c>
      <c r="H242" s="258" t="s">
        <v>125</v>
      </c>
      <c r="I242" s="259">
        <v>8000</v>
      </c>
      <c r="J242" s="231"/>
      <c r="K242" s="230"/>
      <c r="L242" s="231"/>
      <c r="M242" s="385"/>
    </row>
    <row r="243" spans="2:13" ht="20.100000000000001" customHeight="1" x14ac:dyDescent="0.2">
      <c r="B243" s="388"/>
      <c r="C243" s="224"/>
      <c r="D243" s="224"/>
      <c r="E243" s="389"/>
      <c r="F243" s="328"/>
      <c r="G243" s="258" t="s">
        <v>420</v>
      </c>
      <c r="H243" s="258" t="s">
        <v>125</v>
      </c>
      <c r="I243" s="259">
        <v>5000</v>
      </c>
      <c r="J243" s="260"/>
      <c r="K243" s="259"/>
      <c r="L243" s="260"/>
      <c r="M243" s="232"/>
    </row>
    <row r="244" spans="2:13" ht="20.100000000000001" customHeight="1" x14ac:dyDescent="0.2">
      <c r="B244" s="360" t="s">
        <v>223</v>
      </c>
      <c r="C244" s="224" t="s">
        <v>736</v>
      </c>
      <c r="D244" s="224" t="s">
        <v>104</v>
      </c>
      <c r="E244" s="390" t="s">
        <v>737</v>
      </c>
      <c r="F244" s="328" t="s">
        <v>226</v>
      </c>
      <c r="G244" s="258"/>
      <c r="H244" s="258" t="s">
        <v>126</v>
      </c>
      <c r="I244" s="259">
        <v>3263.3</v>
      </c>
      <c r="J244" s="260">
        <v>39</v>
      </c>
      <c r="K244" s="259">
        <v>76</v>
      </c>
      <c r="L244" s="260">
        <v>76</v>
      </c>
      <c r="M244" s="241">
        <f t="shared" si="4"/>
        <v>100</v>
      </c>
    </row>
    <row r="245" spans="2:13" ht="20.100000000000001" customHeight="1" x14ac:dyDescent="0.2">
      <c r="B245" s="376" t="s">
        <v>223</v>
      </c>
      <c r="C245" s="224"/>
      <c r="D245" s="224" t="s">
        <v>105</v>
      </c>
      <c r="E245" s="391" t="s">
        <v>738</v>
      </c>
      <c r="F245" s="248" t="s">
        <v>226</v>
      </c>
      <c r="G245" s="258"/>
      <c r="H245" s="258" t="s">
        <v>126</v>
      </c>
      <c r="I245" s="259">
        <v>823</v>
      </c>
      <c r="J245" s="260">
        <v>104</v>
      </c>
      <c r="K245" s="259">
        <v>67</v>
      </c>
      <c r="L245" s="260">
        <v>0</v>
      </c>
      <c r="M245" s="241">
        <f t="shared" si="4"/>
        <v>0</v>
      </c>
    </row>
    <row r="246" spans="2:13" ht="20.100000000000001" customHeight="1" x14ac:dyDescent="0.2">
      <c r="B246" s="376" t="s">
        <v>223</v>
      </c>
      <c r="C246" s="224"/>
      <c r="D246" s="224" t="s">
        <v>106</v>
      </c>
      <c r="E246" s="391" t="s">
        <v>739</v>
      </c>
      <c r="F246" s="248" t="s">
        <v>740</v>
      </c>
      <c r="G246" s="258"/>
      <c r="H246" s="258" t="s">
        <v>741</v>
      </c>
      <c r="I246" s="259">
        <v>0</v>
      </c>
      <c r="J246" s="260">
        <v>35</v>
      </c>
      <c r="K246" s="259">
        <v>0</v>
      </c>
      <c r="L246" s="260">
        <v>0</v>
      </c>
      <c r="M246" s="241">
        <v>0</v>
      </c>
    </row>
    <row r="247" spans="2:13" ht="20.100000000000001" customHeight="1" x14ac:dyDescent="0.2">
      <c r="B247" s="376" t="s">
        <v>223</v>
      </c>
      <c r="C247" s="224"/>
      <c r="D247" s="224" t="s">
        <v>127</v>
      </c>
      <c r="E247" s="261" t="s">
        <v>742</v>
      </c>
      <c r="F247" s="248" t="s">
        <v>740</v>
      </c>
      <c r="G247" s="254"/>
      <c r="H247" s="254" t="s">
        <v>119</v>
      </c>
      <c r="I247" s="255">
        <v>0</v>
      </c>
      <c r="J247" s="256">
        <v>13000</v>
      </c>
      <c r="K247" s="255">
        <v>0</v>
      </c>
      <c r="L247" s="256">
        <v>0</v>
      </c>
      <c r="M247" s="241">
        <v>0</v>
      </c>
    </row>
    <row r="248" spans="2:13" ht="20.100000000000001" customHeight="1" x14ac:dyDescent="0.2">
      <c r="B248" s="376" t="s">
        <v>223</v>
      </c>
      <c r="C248" s="224"/>
      <c r="D248" s="224" t="s">
        <v>128</v>
      </c>
      <c r="E248" s="261" t="s">
        <v>743</v>
      </c>
      <c r="F248" s="248" t="s">
        <v>744</v>
      </c>
      <c r="G248" s="254"/>
      <c r="H248" s="254" t="s">
        <v>119</v>
      </c>
      <c r="I248" s="255">
        <v>14.5</v>
      </c>
      <c r="J248" s="256">
        <v>4</v>
      </c>
      <c r="K248" s="255">
        <v>0</v>
      </c>
      <c r="L248" s="256">
        <v>0</v>
      </c>
      <c r="M248" s="241">
        <v>0</v>
      </c>
    </row>
    <row r="249" spans="2:13" ht="20.100000000000001" customHeight="1" x14ac:dyDescent="0.2">
      <c r="B249" s="376" t="s">
        <v>223</v>
      </c>
      <c r="C249" s="224"/>
      <c r="D249" s="224" t="s">
        <v>129</v>
      </c>
      <c r="E249" s="261" t="s">
        <v>224</v>
      </c>
      <c r="F249" s="248" t="s">
        <v>107</v>
      </c>
      <c r="G249" s="254"/>
      <c r="H249" s="254" t="s">
        <v>125</v>
      </c>
      <c r="I249" s="255">
        <v>171</v>
      </c>
      <c r="J249" s="256">
        <v>8</v>
      </c>
      <c r="K249" s="255">
        <v>18</v>
      </c>
      <c r="L249" s="256">
        <v>15</v>
      </c>
      <c r="M249" s="241">
        <f t="shared" si="4"/>
        <v>83.333333333333343</v>
      </c>
    </row>
    <row r="250" spans="2:13" ht="20.100000000000001" customHeight="1" x14ac:dyDescent="0.2">
      <c r="B250" s="376" t="s">
        <v>223</v>
      </c>
      <c r="C250" s="224" t="s">
        <v>745</v>
      </c>
      <c r="D250" s="224" t="s">
        <v>227</v>
      </c>
      <c r="E250" s="261" t="s">
        <v>746</v>
      </c>
      <c r="F250" s="248" t="s">
        <v>744</v>
      </c>
      <c r="G250" s="254"/>
      <c r="H250" s="254" t="s">
        <v>747</v>
      </c>
      <c r="I250" s="255">
        <v>0</v>
      </c>
      <c r="J250" s="256">
        <v>9000</v>
      </c>
      <c r="K250" s="255">
        <v>0</v>
      </c>
      <c r="L250" s="256">
        <v>0</v>
      </c>
      <c r="M250" s="241">
        <v>0</v>
      </c>
    </row>
    <row r="251" spans="2:13" ht="20.100000000000001" customHeight="1" x14ac:dyDescent="0.2">
      <c r="B251" s="376" t="s">
        <v>223</v>
      </c>
      <c r="C251" s="233" t="s">
        <v>748</v>
      </c>
      <c r="D251" s="233" t="s">
        <v>228</v>
      </c>
      <c r="E251" s="377" t="s">
        <v>229</v>
      </c>
      <c r="F251" s="248" t="s">
        <v>107</v>
      </c>
      <c r="G251" s="254"/>
      <c r="H251" s="254" t="s">
        <v>747</v>
      </c>
      <c r="I251" s="255">
        <v>0</v>
      </c>
      <c r="J251" s="256">
        <v>4500</v>
      </c>
      <c r="K251" s="255">
        <v>4490</v>
      </c>
      <c r="L251" s="256">
        <v>0</v>
      </c>
      <c r="M251" s="241">
        <f t="shared" si="4"/>
        <v>0</v>
      </c>
    </row>
    <row r="252" spans="2:13" ht="20.100000000000001" customHeight="1" x14ac:dyDescent="0.2">
      <c r="B252" s="360" t="s">
        <v>223</v>
      </c>
      <c r="C252" s="224"/>
      <c r="D252" s="224" t="s">
        <v>749</v>
      </c>
      <c r="E252" s="327" t="s">
        <v>750</v>
      </c>
      <c r="F252" s="328" t="s">
        <v>751</v>
      </c>
      <c r="G252" s="258"/>
      <c r="H252" s="258" t="s">
        <v>351</v>
      </c>
      <c r="I252" s="259">
        <v>0</v>
      </c>
      <c r="J252" s="260">
        <v>650</v>
      </c>
      <c r="K252" s="259">
        <v>0</v>
      </c>
      <c r="L252" s="260">
        <v>0</v>
      </c>
      <c r="M252" s="241">
        <v>0</v>
      </c>
    </row>
    <row r="253" spans="2:13" ht="20.100000000000001" customHeight="1" x14ac:dyDescent="0.2">
      <c r="B253" s="376" t="s">
        <v>223</v>
      </c>
      <c r="C253" s="224"/>
      <c r="D253" s="224" t="s">
        <v>752</v>
      </c>
      <c r="E253" s="261" t="s">
        <v>753</v>
      </c>
      <c r="F253" s="248" t="s">
        <v>751</v>
      </c>
      <c r="G253" s="254"/>
      <c r="H253" s="254" t="s">
        <v>351</v>
      </c>
      <c r="I253" s="255">
        <v>0</v>
      </c>
      <c r="J253" s="256">
        <v>50</v>
      </c>
      <c r="K253" s="255">
        <v>50</v>
      </c>
      <c r="L253" s="256">
        <v>0</v>
      </c>
      <c r="M253" s="241">
        <f t="shared" si="4"/>
        <v>0</v>
      </c>
    </row>
    <row r="254" spans="2:13" s="200" customFormat="1" ht="20.100000000000001" customHeight="1" x14ac:dyDescent="0.2">
      <c r="B254" s="376" t="s">
        <v>223</v>
      </c>
      <c r="C254" s="226"/>
      <c r="D254" s="224" t="s">
        <v>754</v>
      </c>
      <c r="E254" s="262" t="s">
        <v>755</v>
      </c>
      <c r="F254" s="242" t="s">
        <v>756</v>
      </c>
      <c r="G254" s="254"/>
      <c r="H254" s="254" t="s">
        <v>757</v>
      </c>
      <c r="I254" s="255">
        <v>949</v>
      </c>
      <c r="J254" s="256">
        <v>650</v>
      </c>
      <c r="K254" s="255">
        <v>1300</v>
      </c>
      <c r="L254" s="256">
        <v>949</v>
      </c>
      <c r="M254" s="241">
        <f t="shared" si="4"/>
        <v>73</v>
      </c>
    </row>
    <row r="255" spans="2:13" s="200" customFormat="1" ht="20.100000000000001" customHeight="1" x14ac:dyDescent="0.2">
      <c r="B255" s="376" t="s">
        <v>223</v>
      </c>
      <c r="C255" s="392"/>
      <c r="D255" s="224" t="s">
        <v>758</v>
      </c>
      <c r="E255" s="391" t="s">
        <v>759</v>
      </c>
      <c r="F255" s="312" t="s">
        <v>751</v>
      </c>
      <c r="G255" s="254"/>
      <c r="H255" s="254" t="s">
        <v>351</v>
      </c>
      <c r="I255" s="255">
        <v>0</v>
      </c>
      <c r="J255" s="256">
        <v>50</v>
      </c>
      <c r="K255" s="255">
        <v>50</v>
      </c>
      <c r="L255" s="256">
        <v>0</v>
      </c>
      <c r="M255" s="241">
        <f t="shared" si="4"/>
        <v>0</v>
      </c>
    </row>
    <row r="256" spans="2:13" s="200" customFormat="1" ht="20.100000000000001" customHeight="1" thickBot="1" x14ac:dyDescent="0.25">
      <c r="B256" s="364" t="s">
        <v>223</v>
      </c>
      <c r="C256" s="320"/>
      <c r="D256" s="320" t="s">
        <v>760</v>
      </c>
      <c r="E256" s="393" t="s">
        <v>761</v>
      </c>
      <c r="F256" s="368" t="s">
        <v>762</v>
      </c>
      <c r="G256" s="323"/>
      <c r="H256" s="323" t="s">
        <v>351</v>
      </c>
      <c r="I256" s="324">
        <v>0</v>
      </c>
      <c r="J256" s="325">
        <v>100</v>
      </c>
      <c r="K256" s="324">
        <v>100</v>
      </c>
      <c r="L256" s="325">
        <v>0</v>
      </c>
      <c r="M256" s="369">
        <f t="shared" si="4"/>
        <v>0</v>
      </c>
    </row>
    <row r="257" spans="2:14" s="244" customFormat="1" ht="20.100000000000001" customHeight="1" thickBot="1" x14ac:dyDescent="0.3">
      <c r="B257" s="996" t="s">
        <v>763</v>
      </c>
      <c r="C257" s="997"/>
      <c r="D257" s="997"/>
      <c r="E257" s="997"/>
      <c r="F257" s="997"/>
      <c r="G257" s="214"/>
      <c r="H257" s="214"/>
      <c r="I257" s="215"/>
      <c r="J257" s="216"/>
      <c r="K257" s="215"/>
      <c r="L257" s="216"/>
      <c r="M257" s="303"/>
      <c r="N257" s="243"/>
    </row>
    <row r="258" spans="2:14" ht="20.100000000000001" customHeight="1" thickBot="1" x14ac:dyDescent="0.25">
      <c r="B258" s="998" t="s">
        <v>421</v>
      </c>
      <c r="C258" s="999"/>
      <c r="D258" s="999"/>
      <c r="E258" s="999"/>
      <c r="F258" s="1000"/>
      <c r="G258" s="218"/>
      <c r="H258" s="218"/>
      <c r="I258" s="245"/>
      <c r="J258" s="246"/>
      <c r="K258" s="245"/>
      <c r="L258" s="246"/>
      <c r="M258" s="263"/>
    </row>
    <row r="259" spans="2:14" ht="20.100000000000001" customHeight="1" thickBot="1" x14ac:dyDescent="0.25">
      <c r="B259" s="360" t="s">
        <v>764</v>
      </c>
      <c r="C259" s="224"/>
      <c r="D259" s="224" t="s">
        <v>765</v>
      </c>
      <c r="E259" s="362" t="s">
        <v>88</v>
      </c>
      <c r="F259" s="328" t="s">
        <v>766</v>
      </c>
      <c r="G259" s="329"/>
      <c r="H259" s="258" t="s">
        <v>239</v>
      </c>
      <c r="I259" s="331">
        <f>(13059542.05+L259)*0.001</f>
        <v>13060.363050000002</v>
      </c>
      <c r="J259" s="260">
        <v>5000</v>
      </c>
      <c r="K259" s="259">
        <v>2626.2</v>
      </c>
      <c r="L259" s="260">
        <v>821</v>
      </c>
      <c r="M259" s="232">
        <v>31.28</v>
      </c>
    </row>
    <row r="260" spans="2:14" ht="20.100000000000001" customHeight="1" thickBot="1" x14ac:dyDescent="0.25">
      <c r="B260" s="998" t="s">
        <v>767</v>
      </c>
      <c r="C260" s="999"/>
      <c r="D260" s="999"/>
      <c r="E260" s="999"/>
      <c r="F260" s="1000"/>
      <c r="G260" s="218"/>
      <c r="H260" s="218"/>
      <c r="I260" s="245"/>
      <c r="J260" s="246"/>
      <c r="K260" s="245"/>
      <c r="L260" s="246"/>
      <c r="M260" s="263"/>
    </row>
    <row r="261" spans="2:14" ht="20.100000000000001" customHeight="1" x14ac:dyDescent="0.2">
      <c r="B261" s="394" t="s">
        <v>230</v>
      </c>
      <c r="C261" s="395"/>
      <c r="D261" s="396" t="s">
        <v>768</v>
      </c>
      <c r="E261" s="397" t="s">
        <v>769</v>
      </c>
      <c r="F261" s="398" t="s">
        <v>770</v>
      </c>
      <c r="G261" s="399"/>
      <c r="H261" s="306" t="s">
        <v>351</v>
      </c>
      <c r="I261" s="400">
        <f>SUM(L261)</f>
        <v>584</v>
      </c>
      <c r="J261" s="260">
        <v>700</v>
      </c>
      <c r="K261" s="259">
        <v>600</v>
      </c>
      <c r="L261" s="256">
        <v>584</v>
      </c>
      <c r="M261" s="401">
        <f>L261/K261*100</f>
        <v>97.333333333333343</v>
      </c>
    </row>
    <row r="262" spans="2:14" ht="20.100000000000001" customHeight="1" x14ac:dyDescent="0.2">
      <c r="B262" s="12" t="s">
        <v>230</v>
      </c>
      <c r="C262" s="402"/>
      <c r="D262" s="233" t="s">
        <v>771</v>
      </c>
      <c r="E262" s="377" t="s">
        <v>772</v>
      </c>
      <c r="F262" s="248" t="s">
        <v>773</v>
      </c>
      <c r="G262" s="403"/>
      <c r="H262" s="254" t="s">
        <v>351</v>
      </c>
      <c r="I262" s="404">
        <f t="shared" ref="I262:I270" si="5">SUM(L262)</f>
        <v>290</v>
      </c>
      <c r="J262" s="260">
        <v>800</v>
      </c>
      <c r="K262" s="259">
        <v>700</v>
      </c>
      <c r="L262" s="256">
        <v>290</v>
      </c>
      <c r="M262" s="405">
        <f t="shared" ref="M262:M270" si="6">L262/K262*100</f>
        <v>41.428571428571431</v>
      </c>
    </row>
    <row r="263" spans="2:14" ht="20.100000000000001" customHeight="1" x14ac:dyDescent="0.2">
      <c r="B263" s="12" t="s">
        <v>230</v>
      </c>
      <c r="C263" s="402"/>
      <c r="D263" s="233" t="s">
        <v>774</v>
      </c>
      <c r="E263" s="391" t="s">
        <v>775</v>
      </c>
      <c r="F263" s="248" t="s">
        <v>350</v>
      </c>
      <c r="G263" s="403"/>
      <c r="H263" s="254" t="s">
        <v>351</v>
      </c>
      <c r="I263" s="404">
        <f t="shared" si="5"/>
        <v>0</v>
      </c>
      <c r="J263" s="260">
        <v>50</v>
      </c>
      <c r="K263" s="259">
        <v>10</v>
      </c>
      <c r="L263" s="256">
        <v>0</v>
      </c>
      <c r="M263" s="405">
        <f t="shared" si="6"/>
        <v>0</v>
      </c>
    </row>
    <row r="264" spans="2:14" ht="20.100000000000001" customHeight="1" x14ac:dyDescent="0.2">
      <c r="B264" s="12" t="s">
        <v>230</v>
      </c>
      <c r="C264" s="402"/>
      <c r="D264" s="233" t="s">
        <v>776</v>
      </c>
      <c r="E264" s="391" t="s">
        <v>777</v>
      </c>
      <c r="F264" s="248" t="s">
        <v>350</v>
      </c>
      <c r="G264" s="403"/>
      <c r="H264" s="254" t="s">
        <v>351</v>
      </c>
      <c r="I264" s="404">
        <f t="shared" si="5"/>
        <v>0</v>
      </c>
      <c r="J264" s="260">
        <v>900</v>
      </c>
      <c r="K264" s="259">
        <v>0</v>
      </c>
      <c r="L264" s="256">
        <v>0</v>
      </c>
      <c r="M264" s="405">
        <v>0</v>
      </c>
    </row>
    <row r="265" spans="2:14" ht="20.100000000000001" customHeight="1" x14ac:dyDescent="0.2">
      <c r="B265" s="12" t="s">
        <v>230</v>
      </c>
      <c r="C265" s="402"/>
      <c r="D265" s="233" t="s">
        <v>778</v>
      </c>
      <c r="E265" s="391" t="s">
        <v>779</v>
      </c>
      <c r="F265" s="248" t="s">
        <v>780</v>
      </c>
      <c r="G265" s="403"/>
      <c r="H265" s="254" t="s">
        <v>351</v>
      </c>
      <c r="I265" s="404">
        <f t="shared" si="5"/>
        <v>80</v>
      </c>
      <c r="J265" s="260">
        <v>0</v>
      </c>
      <c r="K265" s="259">
        <v>80</v>
      </c>
      <c r="L265" s="256">
        <v>80</v>
      </c>
      <c r="M265" s="405">
        <f t="shared" si="6"/>
        <v>100</v>
      </c>
    </row>
    <row r="266" spans="2:14" ht="20.100000000000001" customHeight="1" x14ac:dyDescent="0.2">
      <c r="B266" s="12" t="s">
        <v>230</v>
      </c>
      <c r="C266" s="402"/>
      <c r="D266" s="233" t="s">
        <v>781</v>
      </c>
      <c r="E266" s="391" t="s">
        <v>782</v>
      </c>
      <c r="F266" s="248" t="s">
        <v>783</v>
      </c>
      <c r="G266" s="403"/>
      <c r="H266" s="254" t="s">
        <v>351</v>
      </c>
      <c r="I266" s="404">
        <f t="shared" si="5"/>
        <v>715</v>
      </c>
      <c r="J266" s="260">
        <v>0</v>
      </c>
      <c r="K266" s="259">
        <v>716</v>
      </c>
      <c r="L266" s="256">
        <v>715</v>
      </c>
      <c r="M266" s="405">
        <f t="shared" si="6"/>
        <v>99.860335195530723</v>
      </c>
    </row>
    <row r="267" spans="2:14" ht="20.100000000000001" customHeight="1" x14ac:dyDescent="0.2">
      <c r="B267" s="12" t="s">
        <v>230</v>
      </c>
      <c r="C267" s="402"/>
      <c r="D267" s="233" t="s">
        <v>784</v>
      </c>
      <c r="E267" s="391" t="s">
        <v>785</v>
      </c>
      <c r="F267" s="248" t="s">
        <v>783</v>
      </c>
      <c r="G267" s="403"/>
      <c r="H267" s="254" t="s">
        <v>351</v>
      </c>
      <c r="I267" s="404">
        <f t="shared" si="5"/>
        <v>85</v>
      </c>
      <c r="J267" s="260">
        <v>0</v>
      </c>
      <c r="K267" s="259">
        <v>85</v>
      </c>
      <c r="L267" s="256">
        <v>85</v>
      </c>
      <c r="M267" s="405">
        <f t="shared" si="6"/>
        <v>100</v>
      </c>
    </row>
    <row r="268" spans="2:14" ht="20.100000000000001" customHeight="1" x14ac:dyDescent="0.2">
      <c r="B268" s="12" t="s">
        <v>230</v>
      </c>
      <c r="C268" s="402"/>
      <c r="D268" s="233" t="s">
        <v>786</v>
      </c>
      <c r="E268" s="391" t="s">
        <v>787</v>
      </c>
      <c r="F268" s="248" t="s">
        <v>773</v>
      </c>
      <c r="G268" s="403"/>
      <c r="H268" s="254" t="s">
        <v>351</v>
      </c>
      <c r="I268" s="404">
        <f t="shared" si="5"/>
        <v>82</v>
      </c>
      <c r="J268" s="260">
        <v>0</v>
      </c>
      <c r="K268" s="259">
        <v>83</v>
      </c>
      <c r="L268" s="256">
        <v>82</v>
      </c>
      <c r="M268" s="405">
        <f t="shared" si="6"/>
        <v>98.795180722891558</v>
      </c>
    </row>
    <row r="269" spans="2:14" ht="20.100000000000001" customHeight="1" x14ac:dyDescent="0.2">
      <c r="B269" s="12" t="s">
        <v>230</v>
      </c>
      <c r="C269" s="402"/>
      <c r="D269" s="233" t="s">
        <v>788</v>
      </c>
      <c r="E269" s="391" t="s">
        <v>789</v>
      </c>
      <c r="F269" s="248" t="s">
        <v>790</v>
      </c>
      <c r="G269" s="403"/>
      <c r="H269" s="254" t="s">
        <v>351</v>
      </c>
      <c r="I269" s="404">
        <f t="shared" si="5"/>
        <v>200</v>
      </c>
      <c r="J269" s="260">
        <v>0</v>
      </c>
      <c r="K269" s="259">
        <v>200</v>
      </c>
      <c r="L269" s="256">
        <v>200</v>
      </c>
      <c r="M269" s="405">
        <f t="shared" si="6"/>
        <v>100</v>
      </c>
    </row>
    <row r="270" spans="2:14" s="200" customFormat="1" ht="20.100000000000001" customHeight="1" thickBot="1" x14ac:dyDescent="0.25">
      <c r="B270" s="406" t="s">
        <v>230</v>
      </c>
      <c r="C270" s="407"/>
      <c r="D270" s="320" t="s">
        <v>791</v>
      </c>
      <c r="E270" s="408" t="s">
        <v>792</v>
      </c>
      <c r="F270" s="368" t="s">
        <v>793</v>
      </c>
      <c r="G270" s="409"/>
      <c r="H270" s="323" t="s">
        <v>351</v>
      </c>
      <c r="I270" s="410">
        <f t="shared" si="5"/>
        <v>181</v>
      </c>
      <c r="J270" s="260">
        <v>0</v>
      </c>
      <c r="K270" s="259">
        <v>190</v>
      </c>
      <c r="L270" s="256">
        <v>181</v>
      </c>
      <c r="M270" s="411">
        <f t="shared" si="6"/>
        <v>95.263157894736835</v>
      </c>
    </row>
    <row r="271" spans="2:14" s="244" customFormat="1" ht="20.100000000000001" customHeight="1" thickBot="1" x14ac:dyDescent="0.3">
      <c r="B271" s="996" t="s">
        <v>794</v>
      </c>
      <c r="C271" s="997"/>
      <c r="D271" s="997"/>
      <c r="E271" s="997"/>
      <c r="F271" s="997"/>
      <c r="G271" s="214"/>
      <c r="H271" s="214"/>
      <c r="I271" s="215"/>
      <c r="J271" s="216"/>
      <c r="K271" s="215"/>
      <c r="L271" s="216"/>
      <c r="M271" s="303"/>
      <c r="N271" s="243"/>
    </row>
    <row r="272" spans="2:14" ht="20.100000000000001" customHeight="1" thickBot="1" x14ac:dyDescent="0.25">
      <c r="B272" s="998" t="s">
        <v>795</v>
      </c>
      <c r="C272" s="999"/>
      <c r="D272" s="999"/>
      <c r="E272" s="999"/>
      <c r="F272" s="1000"/>
      <c r="G272" s="218"/>
      <c r="H272" s="218"/>
      <c r="I272" s="245"/>
      <c r="J272" s="246"/>
      <c r="K272" s="245"/>
      <c r="L272" s="246"/>
      <c r="M272" s="263"/>
    </row>
    <row r="273" spans="2:13" ht="20.100000000000001" customHeight="1" x14ac:dyDescent="0.2">
      <c r="B273" s="360" t="s">
        <v>232</v>
      </c>
      <c r="C273" s="224"/>
      <c r="D273" s="224" t="s">
        <v>233</v>
      </c>
      <c r="E273" s="257" t="s">
        <v>796</v>
      </c>
      <c r="F273" s="389" t="s">
        <v>797</v>
      </c>
      <c r="G273" s="258"/>
      <c r="H273" s="258" t="s">
        <v>367</v>
      </c>
      <c r="I273" s="259">
        <v>0</v>
      </c>
      <c r="J273" s="260">
        <v>2000</v>
      </c>
      <c r="K273" s="259">
        <v>363</v>
      </c>
      <c r="L273" s="256">
        <v>0</v>
      </c>
      <c r="M273" s="232">
        <v>0</v>
      </c>
    </row>
    <row r="274" spans="2:13" ht="20.100000000000001" customHeight="1" thickBot="1" x14ac:dyDescent="0.25">
      <c r="B274" s="364" t="s">
        <v>232</v>
      </c>
      <c r="C274" s="320"/>
      <c r="D274" s="320" t="s">
        <v>798</v>
      </c>
      <c r="E274" s="412" t="s">
        <v>799</v>
      </c>
      <c r="F274" s="413" t="s">
        <v>797</v>
      </c>
      <c r="G274" s="323"/>
      <c r="H274" s="323" t="s">
        <v>367</v>
      </c>
      <c r="I274" s="324">
        <v>0</v>
      </c>
      <c r="J274" s="325">
        <v>2000</v>
      </c>
      <c r="K274" s="324">
        <v>2765</v>
      </c>
      <c r="L274" s="325">
        <v>0</v>
      </c>
      <c r="M274" s="369">
        <v>0</v>
      </c>
    </row>
    <row r="275" spans="2:13" ht="20.100000000000001" customHeight="1" x14ac:dyDescent="0.2">
      <c r="B275" s="370"/>
      <c r="C275" s="281"/>
      <c r="D275" s="281"/>
      <c r="E275" s="267"/>
      <c r="F275" s="267"/>
      <c r="G275" s="284"/>
      <c r="H275" s="284"/>
      <c r="I275" s="287"/>
      <c r="J275" s="286"/>
      <c r="K275" s="287"/>
      <c r="L275" s="286"/>
      <c r="M275" s="288"/>
    </row>
    <row r="276" spans="2:13" ht="20.100000000000001" customHeight="1" x14ac:dyDescent="0.2">
      <c r="B276" s="370"/>
      <c r="C276" s="281"/>
      <c r="D276" s="281"/>
      <c r="E276" s="267"/>
      <c r="F276" s="267"/>
      <c r="G276" s="284"/>
      <c r="H276" s="284"/>
      <c r="I276" s="287"/>
      <c r="J276" s="286"/>
      <c r="K276" s="287"/>
      <c r="L276" s="286"/>
      <c r="M276" s="288"/>
    </row>
    <row r="277" spans="2:13" ht="20.100000000000001" customHeight="1" x14ac:dyDescent="0.2">
      <c r="B277" s="370"/>
      <c r="C277" s="281"/>
      <c r="D277" s="281"/>
      <c r="E277" s="267"/>
      <c r="F277" s="267"/>
      <c r="G277" s="284"/>
      <c r="H277" s="284"/>
      <c r="I277" s="287"/>
      <c r="J277" s="286"/>
      <c r="K277" s="287"/>
      <c r="L277" s="286"/>
      <c r="M277" s="288"/>
    </row>
    <row r="278" spans="2:13" ht="20.100000000000001" customHeight="1" x14ac:dyDescent="0.2">
      <c r="B278" s="370"/>
      <c r="C278" s="281"/>
      <c r="D278" s="281"/>
      <c r="E278" s="267"/>
      <c r="F278" s="267"/>
      <c r="G278" s="284"/>
      <c r="H278" s="284"/>
      <c r="I278" s="287"/>
      <c r="J278" s="286"/>
      <c r="K278" s="287"/>
      <c r="L278" s="286"/>
      <c r="M278" s="288"/>
    </row>
    <row r="279" spans="2:13" ht="20.100000000000001" customHeight="1" x14ac:dyDescent="0.2">
      <c r="B279" s="370"/>
      <c r="C279" s="281"/>
      <c r="D279" s="281"/>
      <c r="E279" s="267"/>
      <c r="F279" s="267"/>
      <c r="G279" s="284"/>
      <c r="H279" s="284"/>
      <c r="I279" s="287"/>
      <c r="J279" s="286"/>
      <c r="K279" s="287"/>
      <c r="L279" s="286"/>
      <c r="M279" s="288"/>
    </row>
    <row r="280" spans="2:13" ht="20.100000000000001" customHeight="1" x14ac:dyDescent="0.2">
      <c r="B280" s="370"/>
      <c r="C280" s="281"/>
      <c r="D280" s="281"/>
      <c r="E280" s="267"/>
      <c r="F280" s="267"/>
      <c r="G280" s="284"/>
      <c r="H280" s="284"/>
      <c r="I280" s="287"/>
      <c r="J280" s="286"/>
      <c r="K280" s="287"/>
      <c r="L280" s="286"/>
      <c r="M280" s="288"/>
    </row>
    <row r="281" spans="2:13" ht="20.100000000000001" customHeight="1" x14ac:dyDescent="0.2">
      <c r="B281" s="370"/>
      <c r="C281" s="281"/>
      <c r="D281" s="281"/>
      <c r="E281" s="267"/>
      <c r="F281" s="267"/>
      <c r="G281" s="284"/>
      <c r="H281" s="284"/>
      <c r="I281" s="287"/>
      <c r="J281" s="286"/>
      <c r="K281" s="287"/>
      <c r="L281" s="286"/>
      <c r="M281" s="288"/>
    </row>
    <row r="282" spans="2:13" ht="20.100000000000001" customHeight="1" x14ac:dyDescent="0.2">
      <c r="B282" s="370"/>
      <c r="C282" s="281"/>
      <c r="D282" s="281"/>
      <c r="E282" s="267"/>
      <c r="F282" s="267"/>
      <c r="G282" s="284"/>
      <c r="H282" s="284"/>
      <c r="I282" s="287"/>
      <c r="J282" s="286"/>
      <c r="K282" s="287"/>
      <c r="L282" s="286"/>
      <c r="M282" s="288"/>
    </row>
    <row r="283" spans="2:13" ht="20.100000000000001" customHeight="1" x14ac:dyDescent="0.2">
      <c r="B283" s="370"/>
      <c r="C283" s="281"/>
      <c r="D283" s="281"/>
      <c r="E283" s="267"/>
      <c r="F283" s="267"/>
      <c r="G283" s="284"/>
      <c r="H283" s="284"/>
      <c r="I283" s="287"/>
      <c r="J283" s="286"/>
      <c r="K283" s="287"/>
      <c r="L283" s="286"/>
      <c r="M283" s="288"/>
    </row>
    <row r="284" spans="2:13" ht="20.100000000000001" customHeight="1" x14ac:dyDescent="0.2">
      <c r="B284" s="370"/>
      <c r="C284" s="281"/>
      <c r="D284" s="281"/>
      <c r="E284" s="267"/>
      <c r="F284" s="267"/>
      <c r="G284" s="284"/>
      <c r="H284" s="284"/>
      <c r="I284" s="287"/>
      <c r="J284" s="286"/>
      <c r="K284" s="287"/>
      <c r="L284" s="286"/>
      <c r="M284" s="288"/>
    </row>
    <row r="285" spans="2:13" ht="20.100000000000001" customHeight="1" thickBot="1" x14ac:dyDescent="0.25">
      <c r="B285" s="370"/>
      <c r="C285" s="281"/>
      <c r="D285" s="281"/>
      <c r="E285" s="267"/>
      <c r="F285" s="267"/>
      <c r="G285" s="284"/>
      <c r="H285" s="284"/>
      <c r="I285" s="287"/>
      <c r="J285" s="286"/>
      <c r="K285" s="287"/>
      <c r="L285" s="286"/>
      <c r="M285" s="288" t="s">
        <v>800</v>
      </c>
    </row>
    <row r="286" spans="2:13" ht="39.950000000000003" customHeight="1" thickBot="1" x14ac:dyDescent="0.25">
      <c r="B286" s="1003" t="s">
        <v>340</v>
      </c>
      <c r="C286" s="1004"/>
      <c r="D286" s="1004"/>
      <c r="E286" s="1004"/>
      <c r="F286" s="1005"/>
      <c r="G286" s="1006" t="s">
        <v>341</v>
      </c>
      <c r="H286" s="1006" t="s">
        <v>342</v>
      </c>
      <c r="I286" s="1006" t="s">
        <v>343</v>
      </c>
      <c r="J286" s="1009" t="s">
        <v>344</v>
      </c>
      <c r="K286" s="1010"/>
      <c r="L286" s="1011" t="s">
        <v>345</v>
      </c>
      <c r="M286" s="1001" t="s">
        <v>346</v>
      </c>
    </row>
    <row r="287" spans="2:13" ht="20.100000000000001" customHeight="1" thickBot="1" x14ac:dyDescent="0.25">
      <c r="B287" s="201" t="s">
        <v>140</v>
      </c>
      <c r="C287" s="202"/>
      <c r="D287" s="201" t="s">
        <v>141</v>
      </c>
      <c r="E287" s="203" t="s">
        <v>77</v>
      </c>
      <c r="F287" s="203" t="s">
        <v>78</v>
      </c>
      <c r="G287" s="1007"/>
      <c r="H287" s="1008"/>
      <c r="I287" s="1008"/>
      <c r="J287" s="204" t="s">
        <v>0</v>
      </c>
      <c r="K287" s="205" t="s">
        <v>69</v>
      </c>
      <c r="L287" s="1012"/>
      <c r="M287" s="1002"/>
    </row>
    <row r="288" spans="2:13" ht="20.100000000000001" customHeight="1" thickBot="1" x14ac:dyDescent="0.25">
      <c r="B288" s="372"/>
      <c r="C288" s="289"/>
      <c r="D288" s="289"/>
      <c r="E288" s="292"/>
      <c r="F288" s="292"/>
      <c r="G288" s="294"/>
      <c r="H288" s="294"/>
      <c r="I288" s="298"/>
      <c r="J288" s="297"/>
      <c r="K288" s="298"/>
      <c r="L288" s="297"/>
      <c r="M288" s="299"/>
    </row>
    <row r="289" spans="2:14" s="244" customFormat="1" ht="20.100000000000001" customHeight="1" thickBot="1" x14ac:dyDescent="0.3">
      <c r="B289" s="996" t="s">
        <v>801</v>
      </c>
      <c r="C289" s="997"/>
      <c r="D289" s="997"/>
      <c r="E289" s="997"/>
      <c r="F289" s="997"/>
      <c r="G289" s="214"/>
      <c r="H289" s="214"/>
      <c r="I289" s="215"/>
      <c r="J289" s="216"/>
      <c r="K289" s="215"/>
      <c r="L289" s="216"/>
      <c r="M289" s="303"/>
      <c r="N289" s="243"/>
    </row>
    <row r="290" spans="2:14" ht="20.100000000000001" customHeight="1" thickBot="1" x14ac:dyDescent="0.25">
      <c r="B290" s="998" t="s">
        <v>802</v>
      </c>
      <c r="C290" s="999"/>
      <c r="D290" s="999"/>
      <c r="E290" s="999"/>
      <c r="F290" s="1000"/>
      <c r="G290" s="218"/>
      <c r="H290" s="218"/>
      <c r="I290" s="245"/>
      <c r="J290" s="246"/>
      <c r="K290" s="245"/>
      <c r="L290" s="246"/>
      <c r="M290" s="263"/>
    </row>
    <row r="291" spans="2:14" ht="20.100000000000001" customHeight="1" x14ac:dyDescent="0.2">
      <c r="B291" s="388" t="s">
        <v>234</v>
      </c>
      <c r="C291" s="311"/>
      <c r="D291" s="310" t="s">
        <v>95</v>
      </c>
      <c r="E291" s="414" t="s">
        <v>803</v>
      </c>
      <c r="F291" s="415" t="s">
        <v>235</v>
      </c>
      <c r="G291" s="306"/>
      <c r="H291" s="416" t="s">
        <v>236</v>
      </c>
      <c r="I291" s="331">
        <v>551656</v>
      </c>
      <c r="J291" s="417">
        <v>581975</v>
      </c>
      <c r="K291" s="331">
        <v>581975</v>
      </c>
      <c r="L291" s="417">
        <v>0</v>
      </c>
      <c r="M291" s="232">
        <f>L291/K291*100</f>
        <v>0</v>
      </c>
    </row>
    <row r="292" spans="2:14" ht="20.100000000000001" customHeight="1" x14ac:dyDescent="0.2">
      <c r="B292" s="310" t="s">
        <v>234</v>
      </c>
      <c r="C292" s="311"/>
      <c r="D292" s="310" t="s">
        <v>131</v>
      </c>
      <c r="E292" s="414" t="s">
        <v>237</v>
      </c>
      <c r="F292" s="415" t="s">
        <v>238</v>
      </c>
      <c r="G292" s="254"/>
      <c r="H292" s="416" t="s">
        <v>236</v>
      </c>
      <c r="I292" s="331">
        <v>0</v>
      </c>
      <c r="J292" s="418">
        <v>1457</v>
      </c>
      <c r="K292" s="331">
        <v>257</v>
      </c>
      <c r="L292" s="417">
        <v>0</v>
      </c>
      <c r="M292" s="232">
        <f t="shared" ref="M292:M324" si="7">L292/K292*100</f>
        <v>0</v>
      </c>
    </row>
    <row r="293" spans="2:14" ht="20.100000000000001" customHeight="1" x14ac:dyDescent="0.2">
      <c r="B293" s="310" t="s">
        <v>234</v>
      </c>
      <c r="C293" s="311"/>
      <c r="D293" s="310" t="s">
        <v>240</v>
      </c>
      <c r="E293" s="414" t="s">
        <v>804</v>
      </c>
      <c r="F293" s="415" t="s">
        <v>805</v>
      </c>
      <c r="G293" s="254"/>
      <c r="H293" s="416" t="s">
        <v>145</v>
      </c>
      <c r="I293" s="331">
        <v>154</v>
      </c>
      <c r="J293" s="418">
        <v>800</v>
      </c>
      <c r="K293" s="331">
        <v>500</v>
      </c>
      <c r="L293" s="417">
        <v>154</v>
      </c>
      <c r="M293" s="232">
        <f t="shared" si="7"/>
        <v>30.8</v>
      </c>
    </row>
    <row r="294" spans="2:14" ht="20.100000000000001" customHeight="1" x14ac:dyDescent="0.2">
      <c r="B294" s="310" t="s">
        <v>234</v>
      </c>
      <c r="C294" s="311"/>
      <c r="D294" s="310" t="s">
        <v>241</v>
      </c>
      <c r="E294" s="414" t="s">
        <v>804</v>
      </c>
      <c r="F294" s="415" t="s">
        <v>806</v>
      </c>
      <c r="G294" s="254"/>
      <c r="H294" s="416" t="s">
        <v>145</v>
      </c>
      <c r="I294" s="331">
        <v>371</v>
      </c>
      <c r="J294" s="418">
        <v>800</v>
      </c>
      <c r="K294" s="331">
        <v>500</v>
      </c>
      <c r="L294" s="417">
        <v>371</v>
      </c>
      <c r="M294" s="232">
        <f t="shared" si="7"/>
        <v>74.2</v>
      </c>
    </row>
    <row r="295" spans="2:14" ht="20.100000000000001" customHeight="1" x14ac:dyDescent="0.2">
      <c r="B295" s="310" t="s">
        <v>234</v>
      </c>
      <c r="C295" s="311"/>
      <c r="D295" s="388" t="s">
        <v>242</v>
      </c>
      <c r="E295" s="415" t="s">
        <v>804</v>
      </c>
      <c r="F295" s="415" t="s">
        <v>807</v>
      </c>
      <c r="G295" s="254"/>
      <c r="H295" s="416" t="s">
        <v>145</v>
      </c>
      <c r="I295" s="331">
        <v>109</v>
      </c>
      <c r="J295" s="418">
        <v>800</v>
      </c>
      <c r="K295" s="331">
        <v>310</v>
      </c>
      <c r="L295" s="417">
        <v>109</v>
      </c>
      <c r="M295" s="232">
        <f t="shared" si="7"/>
        <v>35.161290322580648</v>
      </c>
    </row>
    <row r="296" spans="2:14" ht="20.100000000000001" customHeight="1" x14ac:dyDescent="0.2">
      <c r="B296" s="310" t="s">
        <v>234</v>
      </c>
      <c r="C296" s="311"/>
      <c r="D296" s="388" t="s">
        <v>130</v>
      </c>
      <c r="E296" s="419" t="s">
        <v>808</v>
      </c>
      <c r="F296" s="420" t="s">
        <v>809</v>
      </c>
      <c r="G296" s="229"/>
      <c r="H296" s="421" t="s">
        <v>236</v>
      </c>
      <c r="I296" s="422">
        <v>803</v>
      </c>
      <c r="J296" s="198">
        <v>64</v>
      </c>
      <c r="K296" s="422">
        <v>64</v>
      </c>
      <c r="L296" s="423">
        <v>63</v>
      </c>
      <c r="M296" s="232">
        <f t="shared" si="7"/>
        <v>98.4375</v>
      </c>
    </row>
    <row r="297" spans="2:14" ht="20.100000000000001" customHeight="1" x14ac:dyDescent="0.2">
      <c r="B297" s="310" t="s">
        <v>234</v>
      </c>
      <c r="C297" s="318"/>
      <c r="D297" s="310" t="s">
        <v>810</v>
      </c>
      <c r="E297" s="414" t="s">
        <v>811</v>
      </c>
      <c r="F297" s="415" t="s">
        <v>812</v>
      </c>
      <c r="G297" s="254"/>
      <c r="H297" s="424" t="s">
        <v>145</v>
      </c>
      <c r="I297" s="331">
        <v>2257</v>
      </c>
      <c r="J297" s="418">
        <v>2300</v>
      </c>
      <c r="K297" s="331">
        <v>2257</v>
      </c>
      <c r="L297" s="425">
        <v>2257</v>
      </c>
      <c r="M297" s="232">
        <f t="shared" si="7"/>
        <v>100</v>
      </c>
    </row>
    <row r="298" spans="2:14" ht="20.100000000000001" customHeight="1" x14ac:dyDescent="0.2">
      <c r="B298" s="310" t="s">
        <v>234</v>
      </c>
      <c r="C298" s="318"/>
      <c r="D298" s="304" t="s">
        <v>813</v>
      </c>
      <c r="E298" s="426" t="s">
        <v>814</v>
      </c>
      <c r="F298" s="420" t="s">
        <v>815</v>
      </c>
      <c r="G298" s="238"/>
      <c r="H298" s="427" t="s">
        <v>145</v>
      </c>
      <c r="I298" s="331">
        <v>2286</v>
      </c>
      <c r="J298" s="417">
        <v>2350</v>
      </c>
      <c r="K298" s="331">
        <v>2286</v>
      </c>
      <c r="L298" s="417">
        <v>2286</v>
      </c>
      <c r="M298" s="232">
        <f t="shared" si="7"/>
        <v>100</v>
      </c>
    </row>
    <row r="299" spans="2:14" ht="20.100000000000001" customHeight="1" x14ac:dyDescent="0.2">
      <c r="B299" s="310" t="s">
        <v>234</v>
      </c>
      <c r="C299" s="281"/>
      <c r="D299" s="310" t="s">
        <v>816</v>
      </c>
      <c r="E299" s="428" t="s">
        <v>817</v>
      </c>
      <c r="F299" s="248" t="s">
        <v>818</v>
      </c>
      <c r="G299" s="254"/>
      <c r="H299" s="427" t="s">
        <v>145</v>
      </c>
      <c r="I299" s="331">
        <v>2975</v>
      </c>
      <c r="J299" s="417">
        <v>2500</v>
      </c>
      <c r="K299" s="331">
        <v>2990</v>
      </c>
      <c r="L299" s="417">
        <v>2975</v>
      </c>
      <c r="M299" s="232">
        <f t="shared" si="7"/>
        <v>99.498327759197323</v>
      </c>
    </row>
    <row r="300" spans="2:14" ht="20.100000000000001" customHeight="1" x14ac:dyDescent="0.2">
      <c r="B300" s="388" t="s">
        <v>234</v>
      </c>
      <c r="C300" s="311"/>
      <c r="D300" s="386" t="s">
        <v>819</v>
      </c>
      <c r="E300" s="429" t="s">
        <v>820</v>
      </c>
      <c r="F300" s="430" t="s">
        <v>350</v>
      </c>
      <c r="G300" s="229"/>
      <c r="H300" s="431" t="s">
        <v>400</v>
      </c>
      <c r="I300" s="422">
        <v>1886</v>
      </c>
      <c r="J300" s="423">
        <v>6741</v>
      </c>
      <c r="K300" s="422">
        <v>6741</v>
      </c>
      <c r="L300" s="423">
        <v>1886</v>
      </c>
      <c r="M300" s="232">
        <f t="shared" si="7"/>
        <v>27.978044800474706</v>
      </c>
    </row>
    <row r="301" spans="2:14" s="200" customFormat="1" ht="20.100000000000001" customHeight="1" x14ac:dyDescent="0.2">
      <c r="B301" s="388" t="s">
        <v>234</v>
      </c>
      <c r="C301" s="311"/>
      <c r="D301" s="310" t="s">
        <v>821</v>
      </c>
      <c r="E301" s="428" t="s">
        <v>822</v>
      </c>
      <c r="F301" s="432" t="s">
        <v>823</v>
      </c>
      <c r="G301" s="254"/>
      <c r="H301" s="427" t="s">
        <v>400</v>
      </c>
      <c r="I301" s="331">
        <v>0</v>
      </c>
      <c r="J301" s="417">
        <v>1000</v>
      </c>
      <c r="K301" s="331">
        <v>1000</v>
      </c>
      <c r="L301" s="417">
        <v>0</v>
      </c>
      <c r="M301" s="232">
        <f t="shared" si="7"/>
        <v>0</v>
      </c>
    </row>
    <row r="302" spans="2:14" ht="20.100000000000001" customHeight="1" x14ac:dyDescent="0.2">
      <c r="B302" s="310" t="s">
        <v>234</v>
      </c>
      <c r="C302" s="311" t="s">
        <v>733</v>
      </c>
      <c r="D302" s="386" t="s">
        <v>824</v>
      </c>
      <c r="E302" s="429" t="s">
        <v>825</v>
      </c>
      <c r="F302" s="228" t="s">
        <v>826</v>
      </c>
      <c r="G302" s="229"/>
      <c r="H302" s="431" t="s">
        <v>400</v>
      </c>
      <c r="I302" s="422">
        <v>6696</v>
      </c>
      <c r="J302" s="423">
        <v>8000</v>
      </c>
      <c r="K302" s="422">
        <v>7600</v>
      </c>
      <c r="L302" s="423">
        <v>6696</v>
      </c>
      <c r="M302" s="232">
        <f t="shared" si="7"/>
        <v>88.10526315789474</v>
      </c>
    </row>
    <row r="303" spans="2:14" ht="20.100000000000001" customHeight="1" x14ac:dyDescent="0.2">
      <c r="B303" s="310" t="s">
        <v>234</v>
      </c>
      <c r="C303" s="311" t="s">
        <v>745</v>
      </c>
      <c r="D303" s="310" t="s">
        <v>827</v>
      </c>
      <c r="E303" s="428" t="s">
        <v>828</v>
      </c>
      <c r="F303" s="248" t="s">
        <v>829</v>
      </c>
      <c r="G303" s="254"/>
      <c r="H303" s="427" t="s">
        <v>367</v>
      </c>
      <c r="I303" s="331">
        <v>0</v>
      </c>
      <c r="J303" s="417">
        <v>12000</v>
      </c>
      <c r="K303" s="331">
        <v>12000</v>
      </c>
      <c r="L303" s="417">
        <v>0</v>
      </c>
      <c r="M303" s="232">
        <f t="shared" si="7"/>
        <v>0</v>
      </c>
    </row>
    <row r="304" spans="2:14" ht="20.100000000000001" customHeight="1" x14ac:dyDescent="0.2">
      <c r="B304" s="310" t="s">
        <v>234</v>
      </c>
      <c r="C304" s="311" t="s">
        <v>748</v>
      </c>
      <c r="D304" s="310" t="s">
        <v>830</v>
      </c>
      <c r="E304" s="428" t="s">
        <v>831</v>
      </c>
      <c r="F304" s="248" t="s">
        <v>350</v>
      </c>
      <c r="G304" s="254"/>
      <c r="H304" s="427" t="s">
        <v>367</v>
      </c>
      <c r="I304" s="331">
        <v>1089</v>
      </c>
      <c r="J304" s="417">
        <v>1000</v>
      </c>
      <c r="K304" s="331">
        <v>2000</v>
      </c>
      <c r="L304" s="417">
        <v>1089</v>
      </c>
      <c r="M304" s="232">
        <f t="shared" si="7"/>
        <v>54.449999999999996</v>
      </c>
    </row>
    <row r="305" spans="2:13" ht="20.100000000000001" customHeight="1" x14ac:dyDescent="0.2">
      <c r="B305" s="310" t="s">
        <v>234</v>
      </c>
      <c r="C305" s="281"/>
      <c r="D305" s="310" t="s">
        <v>832</v>
      </c>
      <c r="E305" s="428" t="s">
        <v>575</v>
      </c>
      <c r="F305" s="248" t="s">
        <v>350</v>
      </c>
      <c r="G305" s="254"/>
      <c r="H305" s="427" t="s">
        <v>367</v>
      </c>
      <c r="I305" s="331">
        <v>2853</v>
      </c>
      <c r="J305" s="417">
        <v>3150</v>
      </c>
      <c r="K305" s="331">
        <v>6500</v>
      </c>
      <c r="L305" s="417">
        <v>2853</v>
      </c>
      <c r="M305" s="232">
        <f t="shared" si="7"/>
        <v>43.892307692307689</v>
      </c>
    </row>
    <row r="306" spans="2:13" ht="20.100000000000001" customHeight="1" x14ac:dyDescent="0.2">
      <c r="B306" s="310" t="s">
        <v>234</v>
      </c>
      <c r="C306" s="281"/>
      <c r="D306" s="310" t="s">
        <v>833</v>
      </c>
      <c r="E306" s="428" t="s">
        <v>834</v>
      </c>
      <c r="F306" s="248" t="s">
        <v>350</v>
      </c>
      <c r="G306" s="254"/>
      <c r="H306" s="427" t="s">
        <v>400</v>
      </c>
      <c r="I306" s="331">
        <v>0</v>
      </c>
      <c r="J306" s="417">
        <v>2000</v>
      </c>
      <c r="K306" s="331">
        <v>0</v>
      </c>
      <c r="L306" s="417">
        <v>0</v>
      </c>
      <c r="M306" s="232">
        <v>0</v>
      </c>
    </row>
    <row r="307" spans="2:13" ht="20.100000000000001" customHeight="1" x14ac:dyDescent="0.2">
      <c r="B307" s="310" t="s">
        <v>234</v>
      </c>
      <c r="C307" s="281"/>
      <c r="D307" s="310" t="s">
        <v>835</v>
      </c>
      <c r="E307" s="428" t="s">
        <v>836</v>
      </c>
      <c r="F307" s="248" t="s">
        <v>350</v>
      </c>
      <c r="G307" s="254"/>
      <c r="H307" s="427" t="s">
        <v>367</v>
      </c>
      <c r="I307" s="331">
        <v>0</v>
      </c>
      <c r="J307" s="417">
        <v>4000</v>
      </c>
      <c r="K307" s="331">
        <v>4965</v>
      </c>
      <c r="L307" s="417">
        <v>0</v>
      </c>
      <c r="M307" s="232">
        <f t="shared" si="7"/>
        <v>0</v>
      </c>
    </row>
    <row r="308" spans="2:13" ht="20.100000000000001" customHeight="1" x14ac:dyDescent="0.2">
      <c r="B308" s="310" t="s">
        <v>234</v>
      </c>
      <c r="C308" s="318"/>
      <c r="D308" s="310" t="s">
        <v>837</v>
      </c>
      <c r="E308" s="428" t="s">
        <v>838</v>
      </c>
      <c r="F308" s="248" t="s">
        <v>839</v>
      </c>
      <c r="G308" s="254"/>
      <c r="H308" s="427" t="s">
        <v>400</v>
      </c>
      <c r="I308" s="331">
        <v>3188</v>
      </c>
      <c r="J308" s="417">
        <v>3650</v>
      </c>
      <c r="K308" s="331">
        <v>3650</v>
      </c>
      <c r="L308" s="417">
        <v>3187</v>
      </c>
      <c r="M308" s="232">
        <f t="shared" si="7"/>
        <v>87.315068493150676</v>
      </c>
    </row>
    <row r="309" spans="2:13" ht="20.100000000000001" customHeight="1" x14ac:dyDescent="0.2">
      <c r="B309" s="310" t="s">
        <v>234</v>
      </c>
      <c r="C309" s="318"/>
      <c r="D309" s="310" t="s">
        <v>840</v>
      </c>
      <c r="E309" s="428" t="s">
        <v>841</v>
      </c>
      <c r="F309" s="248" t="s">
        <v>806</v>
      </c>
      <c r="G309" s="254"/>
      <c r="H309" s="427" t="s">
        <v>367</v>
      </c>
      <c r="I309" s="331">
        <v>1548</v>
      </c>
      <c r="J309" s="417">
        <v>3800</v>
      </c>
      <c r="K309" s="331">
        <v>10510</v>
      </c>
      <c r="L309" s="417">
        <v>1548</v>
      </c>
      <c r="M309" s="232">
        <f t="shared" si="7"/>
        <v>14.72882968601332</v>
      </c>
    </row>
    <row r="310" spans="2:13" ht="20.100000000000001" customHeight="1" x14ac:dyDescent="0.2">
      <c r="B310" s="310" t="s">
        <v>234</v>
      </c>
      <c r="C310" s="281"/>
      <c r="D310" s="310" t="s">
        <v>842</v>
      </c>
      <c r="E310" s="428" t="s">
        <v>843</v>
      </c>
      <c r="F310" s="248" t="s">
        <v>806</v>
      </c>
      <c r="G310" s="254"/>
      <c r="H310" s="427" t="s">
        <v>367</v>
      </c>
      <c r="I310" s="331">
        <v>0</v>
      </c>
      <c r="J310" s="417">
        <v>7200</v>
      </c>
      <c r="K310" s="331">
        <v>7200</v>
      </c>
      <c r="L310" s="417">
        <v>0</v>
      </c>
      <c r="M310" s="232">
        <f t="shared" si="7"/>
        <v>0</v>
      </c>
    </row>
    <row r="311" spans="2:13" ht="20.100000000000001" customHeight="1" x14ac:dyDescent="0.2">
      <c r="B311" s="310" t="s">
        <v>234</v>
      </c>
      <c r="C311" s="281"/>
      <c r="D311" s="310" t="s">
        <v>844</v>
      </c>
      <c r="E311" s="428" t="s">
        <v>845</v>
      </c>
      <c r="F311" s="248" t="s">
        <v>846</v>
      </c>
      <c r="G311" s="254"/>
      <c r="H311" s="427" t="s">
        <v>400</v>
      </c>
      <c r="I311" s="331">
        <v>1183</v>
      </c>
      <c r="J311" s="417">
        <v>0</v>
      </c>
      <c r="K311" s="331">
        <v>1190</v>
      </c>
      <c r="L311" s="417">
        <v>1183</v>
      </c>
      <c r="M311" s="232">
        <f t="shared" si="7"/>
        <v>99.411764705882348</v>
      </c>
    </row>
    <row r="312" spans="2:13" ht="20.100000000000001" customHeight="1" x14ac:dyDescent="0.2">
      <c r="B312" s="310" t="s">
        <v>234</v>
      </c>
      <c r="C312" s="281"/>
      <c r="D312" s="310" t="s">
        <v>847</v>
      </c>
      <c r="E312" s="428" t="s">
        <v>848</v>
      </c>
      <c r="F312" s="248" t="s">
        <v>849</v>
      </c>
      <c r="G312" s="254"/>
      <c r="H312" s="427" t="s">
        <v>400</v>
      </c>
      <c r="I312" s="331">
        <v>2479</v>
      </c>
      <c r="J312" s="417">
        <v>0</v>
      </c>
      <c r="K312" s="331">
        <v>3500</v>
      </c>
      <c r="L312" s="417">
        <v>2479</v>
      </c>
      <c r="M312" s="232">
        <f t="shared" si="7"/>
        <v>70.828571428571436</v>
      </c>
    </row>
    <row r="313" spans="2:13" ht="20.100000000000001" customHeight="1" x14ac:dyDescent="0.2">
      <c r="B313" s="310" t="s">
        <v>234</v>
      </c>
      <c r="C313" s="281"/>
      <c r="D313" s="310" t="s">
        <v>850</v>
      </c>
      <c r="E313" s="428" t="s">
        <v>843</v>
      </c>
      <c r="F313" s="248" t="s">
        <v>851</v>
      </c>
      <c r="G313" s="254"/>
      <c r="H313" s="427" t="s">
        <v>400</v>
      </c>
      <c r="I313" s="331">
        <v>3285</v>
      </c>
      <c r="J313" s="417">
        <v>0</v>
      </c>
      <c r="K313" s="331">
        <v>3800</v>
      </c>
      <c r="L313" s="417">
        <v>3285</v>
      </c>
      <c r="M313" s="232">
        <f t="shared" si="7"/>
        <v>86.44736842105263</v>
      </c>
    </row>
    <row r="314" spans="2:13" ht="20.100000000000001" customHeight="1" x14ac:dyDescent="0.2">
      <c r="B314" s="310" t="s">
        <v>234</v>
      </c>
      <c r="C314" s="281"/>
      <c r="D314" s="310" t="s">
        <v>852</v>
      </c>
      <c r="E314" s="428" t="s">
        <v>853</v>
      </c>
      <c r="F314" s="248" t="s">
        <v>350</v>
      </c>
      <c r="G314" s="254"/>
      <c r="H314" s="427" t="s">
        <v>400</v>
      </c>
      <c r="I314" s="331">
        <v>0</v>
      </c>
      <c r="J314" s="417">
        <v>0</v>
      </c>
      <c r="K314" s="331">
        <v>7000</v>
      </c>
      <c r="L314" s="417">
        <v>0</v>
      </c>
      <c r="M314" s="232">
        <f t="shared" si="7"/>
        <v>0</v>
      </c>
    </row>
    <row r="315" spans="2:13" ht="20.100000000000001" customHeight="1" x14ac:dyDescent="0.2">
      <c r="B315" s="310" t="s">
        <v>234</v>
      </c>
      <c r="C315" s="281"/>
      <c r="D315" s="310" t="s">
        <v>854</v>
      </c>
      <c r="E315" s="428" t="s">
        <v>855</v>
      </c>
      <c r="F315" s="248" t="s">
        <v>856</v>
      </c>
      <c r="G315" s="254"/>
      <c r="H315" s="427" t="s">
        <v>367</v>
      </c>
      <c r="I315" s="331">
        <v>0</v>
      </c>
      <c r="J315" s="417">
        <v>0</v>
      </c>
      <c r="K315" s="331">
        <v>3150</v>
      </c>
      <c r="L315" s="417">
        <v>0</v>
      </c>
      <c r="M315" s="232">
        <f t="shared" si="7"/>
        <v>0</v>
      </c>
    </row>
    <row r="316" spans="2:13" ht="20.100000000000001" customHeight="1" x14ac:dyDescent="0.2">
      <c r="B316" s="310" t="s">
        <v>234</v>
      </c>
      <c r="C316" s="281"/>
      <c r="D316" s="310" t="s">
        <v>857</v>
      </c>
      <c r="E316" s="428" t="s">
        <v>855</v>
      </c>
      <c r="F316" s="248" t="s">
        <v>858</v>
      </c>
      <c r="G316" s="254"/>
      <c r="H316" s="427" t="s">
        <v>367</v>
      </c>
      <c r="I316" s="331">
        <v>0</v>
      </c>
      <c r="J316" s="417">
        <v>0</v>
      </c>
      <c r="K316" s="331">
        <v>3150</v>
      </c>
      <c r="L316" s="417">
        <v>0</v>
      </c>
      <c r="M316" s="232">
        <f t="shared" si="7"/>
        <v>0</v>
      </c>
    </row>
    <row r="317" spans="2:13" ht="20.100000000000001" customHeight="1" x14ac:dyDescent="0.2">
      <c r="B317" s="310" t="s">
        <v>234</v>
      </c>
      <c r="C317" s="281"/>
      <c r="D317" s="310" t="s">
        <v>859</v>
      </c>
      <c r="E317" s="428" t="s">
        <v>860</v>
      </c>
      <c r="F317" s="248" t="s">
        <v>861</v>
      </c>
      <c r="G317" s="254"/>
      <c r="H317" s="427" t="s">
        <v>367</v>
      </c>
      <c r="I317" s="331">
        <v>0</v>
      </c>
      <c r="J317" s="417">
        <v>0</v>
      </c>
      <c r="K317" s="331">
        <v>5350</v>
      </c>
      <c r="L317" s="417">
        <v>0</v>
      </c>
      <c r="M317" s="232">
        <f t="shared" si="7"/>
        <v>0</v>
      </c>
    </row>
    <row r="318" spans="2:13" ht="20.100000000000001" customHeight="1" x14ac:dyDescent="0.2">
      <c r="B318" s="310" t="s">
        <v>234</v>
      </c>
      <c r="C318" s="281"/>
      <c r="D318" s="310" t="s">
        <v>862</v>
      </c>
      <c r="E318" s="428" t="s">
        <v>863</v>
      </c>
      <c r="F318" s="248" t="s">
        <v>864</v>
      </c>
      <c r="G318" s="254"/>
      <c r="H318" s="427" t="s">
        <v>367</v>
      </c>
      <c r="I318" s="331">
        <v>0</v>
      </c>
      <c r="J318" s="417">
        <v>0</v>
      </c>
      <c r="K318" s="331">
        <v>3450</v>
      </c>
      <c r="L318" s="417">
        <v>0</v>
      </c>
      <c r="M318" s="232">
        <f t="shared" si="7"/>
        <v>0</v>
      </c>
    </row>
    <row r="319" spans="2:13" ht="20.100000000000001" customHeight="1" x14ac:dyDescent="0.2">
      <c r="B319" s="310" t="s">
        <v>234</v>
      </c>
      <c r="C319" s="281"/>
      <c r="D319" s="310" t="s">
        <v>865</v>
      </c>
      <c r="E319" s="428" t="s">
        <v>866</v>
      </c>
      <c r="F319" s="248" t="s">
        <v>867</v>
      </c>
      <c r="G319" s="254"/>
      <c r="H319" s="427" t="s">
        <v>367</v>
      </c>
      <c r="I319" s="331">
        <v>0</v>
      </c>
      <c r="J319" s="417">
        <v>0</v>
      </c>
      <c r="K319" s="331">
        <v>4550</v>
      </c>
      <c r="L319" s="417">
        <v>0</v>
      </c>
      <c r="M319" s="232">
        <f t="shared" si="7"/>
        <v>0</v>
      </c>
    </row>
    <row r="320" spans="2:13" ht="20.100000000000001" customHeight="1" x14ac:dyDescent="0.2">
      <c r="B320" s="310" t="s">
        <v>234</v>
      </c>
      <c r="C320" s="281"/>
      <c r="D320" s="310" t="s">
        <v>868</v>
      </c>
      <c r="E320" s="428" t="s">
        <v>869</v>
      </c>
      <c r="F320" s="248" t="s">
        <v>870</v>
      </c>
      <c r="G320" s="254"/>
      <c r="H320" s="427" t="s">
        <v>367</v>
      </c>
      <c r="I320" s="331">
        <v>0</v>
      </c>
      <c r="J320" s="417">
        <v>0</v>
      </c>
      <c r="K320" s="331">
        <v>3150</v>
      </c>
      <c r="L320" s="417">
        <v>0</v>
      </c>
      <c r="M320" s="232">
        <f t="shared" si="7"/>
        <v>0</v>
      </c>
    </row>
    <row r="321" spans="2:13" ht="20.100000000000001" customHeight="1" x14ac:dyDescent="0.2">
      <c r="B321" s="310" t="s">
        <v>234</v>
      </c>
      <c r="C321" s="281"/>
      <c r="D321" s="310" t="s">
        <v>871</v>
      </c>
      <c r="E321" s="428" t="s">
        <v>872</v>
      </c>
      <c r="F321" s="248" t="s">
        <v>873</v>
      </c>
      <c r="G321" s="254"/>
      <c r="H321" s="427" t="s">
        <v>367</v>
      </c>
      <c r="I321" s="331">
        <v>0</v>
      </c>
      <c r="J321" s="417">
        <v>0</v>
      </c>
      <c r="K321" s="331">
        <v>2000</v>
      </c>
      <c r="L321" s="417">
        <v>0</v>
      </c>
      <c r="M321" s="232">
        <f t="shared" si="7"/>
        <v>0</v>
      </c>
    </row>
    <row r="322" spans="2:13" ht="20.100000000000001" customHeight="1" x14ac:dyDescent="0.2">
      <c r="B322" s="310" t="s">
        <v>234</v>
      </c>
      <c r="C322" s="281"/>
      <c r="D322" s="310" t="s">
        <v>106</v>
      </c>
      <c r="E322" s="428" t="s">
        <v>874</v>
      </c>
      <c r="F322" s="248" t="s">
        <v>875</v>
      </c>
      <c r="G322" s="254"/>
      <c r="H322" s="427" t="s">
        <v>359</v>
      </c>
      <c r="I322" s="331">
        <v>0</v>
      </c>
      <c r="J322" s="417">
        <v>0</v>
      </c>
      <c r="K322" s="331">
        <v>35</v>
      </c>
      <c r="L322" s="417">
        <v>0</v>
      </c>
      <c r="M322" s="232">
        <f t="shared" si="7"/>
        <v>0</v>
      </c>
    </row>
    <row r="323" spans="2:13" ht="20.100000000000001" customHeight="1" x14ac:dyDescent="0.2">
      <c r="B323" s="310" t="s">
        <v>234</v>
      </c>
      <c r="C323" s="281"/>
      <c r="D323" s="310" t="s">
        <v>127</v>
      </c>
      <c r="E323" s="428" t="s">
        <v>876</v>
      </c>
      <c r="F323" s="248" t="s">
        <v>875</v>
      </c>
      <c r="G323" s="254"/>
      <c r="H323" s="427" t="s">
        <v>359</v>
      </c>
      <c r="I323" s="331">
        <v>0</v>
      </c>
      <c r="J323" s="417">
        <v>0</v>
      </c>
      <c r="K323" s="331">
        <v>13000</v>
      </c>
      <c r="L323" s="417">
        <v>0</v>
      </c>
      <c r="M323" s="232">
        <f t="shared" si="7"/>
        <v>0</v>
      </c>
    </row>
    <row r="324" spans="2:13" ht="20.100000000000001" customHeight="1" thickBot="1" x14ac:dyDescent="0.25">
      <c r="B324" s="304" t="s">
        <v>234</v>
      </c>
      <c r="C324" s="281"/>
      <c r="D324" s="304" t="s">
        <v>128</v>
      </c>
      <c r="E324" s="433" t="s">
        <v>877</v>
      </c>
      <c r="F324" s="242" t="s">
        <v>875</v>
      </c>
      <c r="G324" s="238"/>
      <c r="H324" s="434" t="s">
        <v>359</v>
      </c>
      <c r="I324" s="251">
        <v>0</v>
      </c>
      <c r="J324" s="252">
        <v>0</v>
      </c>
      <c r="K324" s="251">
        <v>4</v>
      </c>
      <c r="L324" s="252">
        <v>0</v>
      </c>
      <c r="M324" s="385">
        <f t="shared" si="7"/>
        <v>0</v>
      </c>
    </row>
    <row r="325" spans="2:13" ht="20.100000000000001" customHeight="1" x14ac:dyDescent="0.2">
      <c r="B325" s="435"/>
      <c r="C325" s="270"/>
      <c r="D325" s="435"/>
      <c r="E325" s="273"/>
      <c r="F325" s="274"/>
      <c r="G325" s="275"/>
      <c r="H325" s="436"/>
      <c r="I325" s="277"/>
      <c r="J325" s="437"/>
      <c r="K325" s="277"/>
      <c r="L325" s="437"/>
      <c r="M325" s="280"/>
    </row>
    <row r="326" spans="2:13" ht="20.100000000000001" customHeight="1" x14ac:dyDescent="0.2">
      <c r="B326" s="370"/>
      <c r="C326" s="281"/>
      <c r="D326" s="370"/>
      <c r="E326" s="267"/>
      <c r="F326" s="283"/>
      <c r="G326" s="284"/>
      <c r="H326" s="438"/>
      <c r="I326" s="196"/>
      <c r="M326" s="288"/>
    </row>
    <row r="327" spans="2:13" ht="20.100000000000001" customHeight="1" x14ac:dyDescent="0.2">
      <c r="B327" s="370"/>
      <c r="C327" s="281"/>
      <c r="D327" s="370"/>
      <c r="E327" s="267"/>
      <c r="F327" s="283"/>
      <c r="G327" s="284"/>
      <c r="H327" s="438"/>
      <c r="I327" s="196"/>
      <c r="M327" s="288"/>
    </row>
    <row r="328" spans="2:13" ht="20.100000000000001" customHeight="1" x14ac:dyDescent="0.2">
      <c r="B328" s="370"/>
      <c r="C328" s="281"/>
      <c r="D328" s="370"/>
      <c r="E328" s="267"/>
      <c r="F328" s="283"/>
      <c r="G328" s="284"/>
      <c r="H328" s="438"/>
      <c r="I328" s="196"/>
      <c r="M328" s="288"/>
    </row>
    <row r="329" spans="2:13" ht="20.100000000000001" customHeight="1" x14ac:dyDescent="0.2">
      <c r="B329" s="370"/>
      <c r="C329" s="281"/>
      <c r="D329" s="370"/>
      <c r="E329" s="267"/>
      <c r="F329" s="283"/>
      <c r="G329" s="284"/>
      <c r="H329" s="438"/>
      <c r="I329" s="196"/>
      <c r="M329" s="288"/>
    </row>
    <row r="330" spans="2:13" ht="20.100000000000001" customHeight="1" x14ac:dyDescent="0.2">
      <c r="B330" s="370"/>
      <c r="C330" s="281"/>
      <c r="D330" s="370"/>
      <c r="E330" s="267"/>
      <c r="F330" s="283"/>
      <c r="G330" s="284"/>
      <c r="H330" s="438"/>
      <c r="I330" s="196"/>
      <c r="M330" s="288"/>
    </row>
    <row r="331" spans="2:13" ht="20.100000000000001" customHeight="1" x14ac:dyDescent="0.2">
      <c r="B331" s="370"/>
      <c r="C331" s="281"/>
      <c r="D331" s="370"/>
      <c r="E331" s="267"/>
      <c r="F331" s="283"/>
      <c r="G331" s="284"/>
      <c r="H331" s="438"/>
      <c r="I331" s="196"/>
      <c r="M331" s="288"/>
    </row>
    <row r="332" spans="2:13" ht="20.100000000000001" customHeight="1" x14ac:dyDescent="0.2">
      <c r="B332" s="370"/>
      <c r="C332" s="281"/>
      <c r="D332" s="370"/>
      <c r="E332" s="267"/>
      <c r="F332" s="283"/>
      <c r="G332" s="284"/>
      <c r="H332" s="438"/>
      <c r="I332" s="196"/>
      <c r="M332" s="288"/>
    </row>
    <row r="333" spans="2:13" ht="20.100000000000001" customHeight="1" x14ac:dyDescent="0.2">
      <c r="B333" s="370"/>
      <c r="C333" s="281"/>
      <c r="D333" s="370"/>
      <c r="E333" s="267"/>
      <c r="F333" s="283"/>
      <c r="G333" s="284"/>
      <c r="H333" s="438"/>
      <c r="I333" s="196"/>
      <c r="M333" s="288"/>
    </row>
    <row r="334" spans="2:13" ht="20.100000000000001" customHeight="1" x14ac:dyDescent="0.2">
      <c r="B334" s="370"/>
      <c r="C334" s="281"/>
      <c r="D334" s="370"/>
      <c r="E334" s="267"/>
      <c r="F334" s="283"/>
      <c r="G334" s="284"/>
      <c r="H334" s="438"/>
      <c r="I334" s="196"/>
      <c r="M334" s="288"/>
    </row>
    <row r="335" spans="2:13" ht="20.100000000000001" customHeight="1" x14ac:dyDescent="0.2">
      <c r="B335" s="370"/>
      <c r="C335" s="281"/>
      <c r="D335" s="370"/>
      <c r="E335" s="267"/>
      <c r="F335" s="283"/>
      <c r="G335" s="284"/>
      <c r="H335" s="438"/>
      <c r="I335" s="196"/>
      <c r="M335" s="288"/>
    </row>
    <row r="336" spans="2:13" ht="20.100000000000001" customHeight="1" x14ac:dyDescent="0.2">
      <c r="B336" s="370"/>
      <c r="C336" s="281"/>
      <c r="D336" s="370"/>
      <c r="E336" s="267"/>
      <c r="F336" s="283"/>
      <c r="G336" s="284"/>
      <c r="H336" s="438"/>
      <c r="I336" s="196"/>
      <c r="M336" s="288"/>
    </row>
    <row r="337" spans="2:14" ht="20.100000000000001" customHeight="1" x14ac:dyDescent="0.2">
      <c r="B337" s="370"/>
      <c r="C337" s="281"/>
      <c r="D337" s="370"/>
      <c r="E337" s="267"/>
      <c r="F337" s="283"/>
      <c r="G337" s="284"/>
      <c r="H337" s="438"/>
      <c r="I337" s="196"/>
      <c r="M337" s="288"/>
    </row>
    <row r="338" spans="2:14" ht="20.100000000000001" customHeight="1" x14ac:dyDescent="0.2">
      <c r="B338" s="370"/>
      <c r="C338" s="281"/>
      <c r="D338" s="370"/>
      <c r="E338" s="267"/>
      <c r="F338" s="283"/>
      <c r="G338" s="284"/>
      <c r="H338" s="438"/>
      <c r="I338" s="196"/>
      <c r="M338" s="288"/>
    </row>
    <row r="339" spans="2:14" ht="20.100000000000001" customHeight="1" x14ac:dyDescent="0.2">
      <c r="B339" s="370"/>
      <c r="C339" s="281"/>
      <c r="D339" s="370"/>
      <c r="E339" s="267"/>
      <c r="F339" s="283"/>
      <c r="G339" s="284"/>
      <c r="H339" s="438"/>
      <c r="I339" s="196"/>
      <c r="M339" s="288"/>
    </row>
    <row r="340" spans="2:14" ht="20.100000000000001" customHeight="1" x14ac:dyDescent="0.2">
      <c r="B340" s="370"/>
      <c r="C340" s="281"/>
      <c r="D340" s="370"/>
      <c r="E340" s="267"/>
      <c r="F340" s="283"/>
      <c r="G340" s="284"/>
      <c r="H340" s="438"/>
      <c r="I340" s="196"/>
      <c r="M340" s="288"/>
    </row>
    <row r="341" spans="2:14" ht="20.100000000000001" customHeight="1" thickBot="1" x14ac:dyDescent="0.25">
      <c r="B341" s="370"/>
      <c r="C341" s="281"/>
      <c r="D341" s="370"/>
      <c r="E341" s="267"/>
      <c r="F341" s="283"/>
      <c r="G341" s="284"/>
      <c r="H341" s="438"/>
      <c r="I341" s="196"/>
      <c r="M341" s="288" t="s">
        <v>878</v>
      </c>
    </row>
    <row r="342" spans="2:14" ht="39.950000000000003" customHeight="1" thickBot="1" x14ac:dyDescent="0.25">
      <c r="B342" s="1003" t="s">
        <v>340</v>
      </c>
      <c r="C342" s="1004"/>
      <c r="D342" s="1004"/>
      <c r="E342" s="1004"/>
      <c r="F342" s="1005"/>
      <c r="G342" s="1006" t="s">
        <v>341</v>
      </c>
      <c r="H342" s="1006" t="s">
        <v>342</v>
      </c>
      <c r="I342" s="1006" t="s">
        <v>343</v>
      </c>
      <c r="J342" s="1009" t="s">
        <v>344</v>
      </c>
      <c r="K342" s="1010"/>
      <c r="L342" s="1011" t="s">
        <v>345</v>
      </c>
      <c r="M342" s="1001" t="s">
        <v>346</v>
      </c>
    </row>
    <row r="343" spans="2:14" ht="20.100000000000001" customHeight="1" thickBot="1" x14ac:dyDescent="0.25">
      <c r="B343" s="201" t="s">
        <v>140</v>
      </c>
      <c r="C343" s="202"/>
      <c r="D343" s="201" t="s">
        <v>141</v>
      </c>
      <c r="E343" s="203" t="s">
        <v>77</v>
      </c>
      <c r="F343" s="203" t="s">
        <v>78</v>
      </c>
      <c r="G343" s="1007"/>
      <c r="H343" s="1008"/>
      <c r="I343" s="1008"/>
      <c r="J343" s="204" t="s">
        <v>0</v>
      </c>
      <c r="K343" s="205" t="s">
        <v>69</v>
      </c>
      <c r="L343" s="1012"/>
      <c r="M343" s="1002"/>
    </row>
    <row r="344" spans="2:14" ht="20.100000000000001" customHeight="1" thickBot="1" x14ac:dyDescent="0.25">
      <c r="B344" s="370"/>
      <c r="C344" s="281"/>
      <c r="D344" s="370"/>
      <c r="E344" s="267"/>
      <c r="F344" s="283"/>
      <c r="G344" s="284"/>
      <c r="H344" s="438"/>
      <c r="I344" s="196"/>
      <c r="M344" s="288"/>
    </row>
    <row r="345" spans="2:14" s="440" customFormat="1" ht="20.100000000000001" customHeight="1" thickBot="1" x14ac:dyDescent="0.3">
      <c r="B345" s="996" t="s">
        <v>879</v>
      </c>
      <c r="C345" s="997"/>
      <c r="D345" s="997"/>
      <c r="E345" s="997"/>
      <c r="F345" s="997"/>
      <c r="G345" s="214"/>
      <c r="H345" s="439"/>
      <c r="I345" s="215"/>
      <c r="J345" s="216"/>
      <c r="K345" s="215"/>
      <c r="L345" s="216"/>
      <c r="M345" s="303"/>
      <c r="N345" s="243"/>
    </row>
    <row r="346" spans="2:14" ht="20.100000000000001" customHeight="1" thickBot="1" x14ac:dyDescent="0.25">
      <c r="B346" s="998" t="s">
        <v>795</v>
      </c>
      <c r="C346" s="999"/>
      <c r="D346" s="999"/>
      <c r="E346" s="999"/>
      <c r="F346" s="1000"/>
      <c r="G346" s="441"/>
      <c r="H346" s="441"/>
      <c r="I346" s="442"/>
      <c r="J346" s="443"/>
      <c r="K346" s="442"/>
      <c r="L346" s="443"/>
      <c r="M346" s="263"/>
    </row>
    <row r="347" spans="2:14" ht="20.100000000000001" customHeight="1" x14ac:dyDescent="0.2">
      <c r="B347" s="360" t="s">
        <v>243</v>
      </c>
      <c r="C347" s="224"/>
      <c r="D347" s="224" t="s">
        <v>143</v>
      </c>
      <c r="E347" s="362" t="s">
        <v>880</v>
      </c>
      <c r="F347" s="328" t="s">
        <v>144</v>
      </c>
      <c r="G347" s="254"/>
      <c r="H347" s="258">
        <v>2015</v>
      </c>
      <c r="I347" s="444">
        <v>462.2</v>
      </c>
      <c r="J347" s="260">
        <v>2900</v>
      </c>
      <c r="K347" s="259">
        <v>2760</v>
      </c>
      <c r="L347" s="445">
        <v>462</v>
      </c>
      <c r="M347" s="241">
        <f t="shared" ref="M347:M349" si="8">L347/K347*100</f>
        <v>16.739130434782609</v>
      </c>
    </row>
    <row r="348" spans="2:14" ht="20.100000000000001" customHeight="1" x14ac:dyDescent="0.2">
      <c r="B348" s="376" t="s">
        <v>243</v>
      </c>
      <c r="C348" s="224"/>
      <c r="D348" s="224" t="s">
        <v>146</v>
      </c>
      <c r="E348" s="377" t="s">
        <v>881</v>
      </c>
      <c r="F348" s="248" t="s">
        <v>147</v>
      </c>
      <c r="G348" s="254"/>
      <c r="H348" s="258">
        <v>2015</v>
      </c>
      <c r="I348" s="444">
        <v>1003.2</v>
      </c>
      <c r="J348" s="260">
        <v>3000</v>
      </c>
      <c r="K348" s="259">
        <v>1840</v>
      </c>
      <c r="L348" s="445">
        <v>1003</v>
      </c>
      <c r="M348" s="241">
        <f t="shared" si="8"/>
        <v>54.510869565217391</v>
      </c>
    </row>
    <row r="349" spans="2:14" ht="20.100000000000001" customHeight="1" x14ac:dyDescent="0.2">
      <c r="B349" s="376" t="s">
        <v>243</v>
      </c>
      <c r="C349" s="224"/>
      <c r="D349" s="224" t="s">
        <v>148</v>
      </c>
      <c r="E349" s="377" t="s">
        <v>882</v>
      </c>
      <c r="F349" s="248" t="s">
        <v>149</v>
      </c>
      <c r="G349" s="254"/>
      <c r="H349" s="258">
        <v>2015</v>
      </c>
      <c r="I349" s="444">
        <v>882.1</v>
      </c>
      <c r="J349" s="260">
        <v>800</v>
      </c>
      <c r="K349" s="259">
        <v>890</v>
      </c>
      <c r="L349" s="445">
        <v>882</v>
      </c>
      <c r="M349" s="241">
        <f t="shared" si="8"/>
        <v>99.101123595505612</v>
      </c>
    </row>
    <row r="350" spans="2:14" s="200" customFormat="1" ht="20.100000000000001" customHeight="1" x14ac:dyDescent="0.2">
      <c r="B350" s="233" t="s">
        <v>243</v>
      </c>
      <c r="C350" s="249"/>
      <c r="D350" s="233" t="s">
        <v>883</v>
      </c>
      <c r="E350" s="261" t="s">
        <v>884</v>
      </c>
      <c r="F350" s="446" t="s">
        <v>147</v>
      </c>
      <c r="G350" s="254"/>
      <c r="H350" s="258">
        <v>2016</v>
      </c>
      <c r="I350" s="444">
        <v>0</v>
      </c>
      <c r="J350" s="260">
        <v>15000</v>
      </c>
      <c r="K350" s="259">
        <v>33500</v>
      </c>
      <c r="L350" s="445">
        <v>0</v>
      </c>
      <c r="M350" s="241">
        <v>0</v>
      </c>
      <c r="N350" s="447"/>
    </row>
    <row r="351" spans="2:14" s="200" customFormat="1" ht="20.100000000000001" customHeight="1" x14ac:dyDescent="0.2">
      <c r="B351" s="233" t="s">
        <v>243</v>
      </c>
      <c r="C351" s="249"/>
      <c r="D351" s="233" t="s">
        <v>885</v>
      </c>
      <c r="E351" s="261" t="s">
        <v>886</v>
      </c>
      <c r="F351" s="446" t="s">
        <v>149</v>
      </c>
      <c r="G351" s="254"/>
      <c r="H351" s="258">
        <v>2016</v>
      </c>
      <c r="I351" s="444">
        <v>0</v>
      </c>
      <c r="J351" s="260">
        <v>2000</v>
      </c>
      <c r="K351" s="259">
        <v>8000</v>
      </c>
      <c r="L351" s="445">
        <v>0</v>
      </c>
      <c r="M351" s="241">
        <v>0</v>
      </c>
      <c r="N351" s="447"/>
    </row>
    <row r="352" spans="2:14" s="200" customFormat="1" ht="20.100000000000001" customHeight="1" x14ac:dyDescent="0.2">
      <c r="B352" s="233" t="s">
        <v>243</v>
      </c>
      <c r="C352" s="224"/>
      <c r="D352" s="224" t="s">
        <v>887</v>
      </c>
      <c r="E352" s="377" t="s">
        <v>888</v>
      </c>
      <c r="F352" s="248" t="s">
        <v>350</v>
      </c>
      <c r="G352" s="254"/>
      <c r="H352" s="258" t="s">
        <v>351</v>
      </c>
      <c r="I352" s="444">
        <v>1580</v>
      </c>
      <c r="J352" s="260">
        <v>1000</v>
      </c>
      <c r="K352" s="259">
        <v>1580</v>
      </c>
      <c r="L352" s="445">
        <v>1580</v>
      </c>
      <c r="M352" s="241">
        <v>0</v>
      </c>
      <c r="N352" s="447"/>
    </row>
    <row r="353" spans="2:14" s="200" customFormat="1" ht="20.100000000000001" customHeight="1" x14ac:dyDescent="0.2">
      <c r="B353" s="233" t="s">
        <v>243</v>
      </c>
      <c r="C353" s="249"/>
      <c r="D353" s="233" t="s">
        <v>889</v>
      </c>
      <c r="E353" s="261" t="s">
        <v>890</v>
      </c>
      <c r="F353" s="446" t="s">
        <v>350</v>
      </c>
      <c r="G353" s="254"/>
      <c r="H353" s="258" t="s">
        <v>351</v>
      </c>
      <c r="I353" s="444">
        <v>2370</v>
      </c>
      <c r="J353" s="260">
        <v>2000</v>
      </c>
      <c r="K353" s="259">
        <v>2371</v>
      </c>
      <c r="L353" s="445">
        <v>2370</v>
      </c>
      <c r="M353" s="241">
        <v>0</v>
      </c>
      <c r="N353" s="447"/>
    </row>
    <row r="354" spans="2:14" s="200" customFormat="1" ht="20.100000000000001" customHeight="1" x14ac:dyDescent="0.2">
      <c r="B354" s="233" t="s">
        <v>243</v>
      </c>
      <c r="C354" s="224"/>
      <c r="D354" s="224" t="s">
        <v>891</v>
      </c>
      <c r="E354" s="377" t="s">
        <v>892</v>
      </c>
      <c r="F354" s="248" t="s">
        <v>350</v>
      </c>
      <c r="G354" s="254"/>
      <c r="H354" s="258" t="s">
        <v>351</v>
      </c>
      <c r="I354" s="444">
        <v>2249</v>
      </c>
      <c r="J354" s="260">
        <v>2500</v>
      </c>
      <c r="K354" s="259">
        <v>2470</v>
      </c>
      <c r="L354" s="445">
        <v>2249</v>
      </c>
      <c r="M354" s="241">
        <v>0</v>
      </c>
    </row>
    <row r="355" spans="2:14" s="200" customFormat="1" ht="20.100000000000001" customHeight="1" x14ac:dyDescent="0.2">
      <c r="B355" s="233" t="s">
        <v>243</v>
      </c>
      <c r="C355" s="224"/>
      <c r="D355" s="224" t="s">
        <v>893</v>
      </c>
      <c r="E355" s="377" t="s">
        <v>894</v>
      </c>
      <c r="F355" s="248" t="s">
        <v>350</v>
      </c>
      <c r="G355" s="254"/>
      <c r="H355" s="258" t="s">
        <v>351</v>
      </c>
      <c r="I355" s="444">
        <v>3285</v>
      </c>
      <c r="J355" s="260">
        <v>2730</v>
      </c>
      <c r="K355" s="259">
        <v>4858.3999999999996</v>
      </c>
      <c r="L355" s="445">
        <v>3720</v>
      </c>
      <c r="M355" s="241">
        <v>0</v>
      </c>
    </row>
    <row r="356" spans="2:14" s="200" customFormat="1" ht="20.100000000000001" customHeight="1" x14ac:dyDescent="0.2">
      <c r="B356" s="233" t="s">
        <v>243</v>
      </c>
      <c r="C356" s="249"/>
      <c r="D356" s="233" t="s">
        <v>895</v>
      </c>
      <c r="E356" s="261" t="s">
        <v>896</v>
      </c>
      <c r="F356" s="446" t="s">
        <v>350</v>
      </c>
      <c r="G356" s="254"/>
      <c r="H356" s="258" t="s">
        <v>351</v>
      </c>
      <c r="I356" s="444">
        <v>0</v>
      </c>
      <c r="J356" s="260">
        <v>1000</v>
      </c>
      <c r="K356" s="259">
        <v>0</v>
      </c>
      <c r="L356" s="445">
        <v>0</v>
      </c>
      <c r="M356" s="241">
        <v>0</v>
      </c>
    </row>
    <row r="357" spans="2:14" s="200" customFormat="1" ht="20.100000000000001" customHeight="1" x14ac:dyDescent="0.2">
      <c r="B357" s="233" t="s">
        <v>243</v>
      </c>
      <c r="C357" s="224"/>
      <c r="D357" s="224" t="s">
        <v>897</v>
      </c>
      <c r="E357" s="377" t="s">
        <v>898</v>
      </c>
      <c r="F357" s="248" t="s">
        <v>350</v>
      </c>
      <c r="G357" s="254"/>
      <c r="H357" s="258" t="s">
        <v>351</v>
      </c>
      <c r="I357" s="444">
        <v>1932</v>
      </c>
      <c r="J357" s="260">
        <v>2000</v>
      </c>
      <c r="K357" s="259">
        <v>4333</v>
      </c>
      <c r="L357" s="445">
        <v>1932</v>
      </c>
      <c r="M357" s="241">
        <v>0</v>
      </c>
    </row>
    <row r="358" spans="2:14" s="200" customFormat="1" ht="20.100000000000001" customHeight="1" x14ac:dyDescent="0.2">
      <c r="B358" s="233" t="s">
        <v>243</v>
      </c>
      <c r="C358" s="224"/>
      <c r="D358" s="224" t="s">
        <v>899</v>
      </c>
      <c r="E358" s="377" t="s">
        <v>900</v>
      </c>
      <c r="F358" s="248" t="s">
        <v>350</v>
      </c>
      <c r="G358" s="254"/>
      <c r="H358" s="258" t="s">
        <v>351</v>
      </c>
      <c r="I358" s="444">
        <v>5965</v>
      </c>
      <c r="J358" s="260">
        <v>2000</v>
      </c>
      <c r="K358" s="259">
        <v>5966</v>
      </c>
      <c r="L358" s="445">
        <v>5965</v>
      </c>
      <c r="M358" s="241">
        <v>0</v>
      </c>
    </row>
    <row r="359" spans="2:14" s="200" customFormat="1" ht="20.100000000000001" customHeight="1" x14ac:dyDescent="0.2">
      <c r="B359" s="233" t="s">
        <v>243</v>
      </c>
      <c r="C359" s="249"/>
      <c r="D359" s="233" t="s">
        <v>901</v>
      </c>
      <c r="E359" s="261" t="s">
        <v>902</v>
      </c>
      <c r="F359" s="446" t="s">
        <v>350</v>
      </c>
      <c r="G359" s="254"/>
      <c r="H359" s="258" t="s">
        <v>351</v>
      </c>
      <c r="I359" s="444">
        <v>4476</v>
      </c>
      <c r="J359" s="260">
        <v>2000</v>
      </c>
      <c r="K359" s="259">
        <v>4477</v>
      </c>
      <c r="L359" s="445">
        <v>4476</v>
      </c>
      <c r="M359" s="241">
        <v>0</v>
      </c>
    </row>
    <row r="360" spans="2:14" s="200" customFormat="1" ht="20.100000000000001" customHeight="1" x14ac:dyDescent="0.2">
      <c r="B360" s="233" t="s">
        <v>243</v>
      </c>
      <c r="C360" s="224"/>
      <c r="D360" s="224" t="s">
        <v>903</v>
      </c>
      <c r="E360" s="377" t="s">
        <v>904</v>
      </c>
      <c r="F360" s="248" t="s">
        <v>350</v>
      </c>
      <c r="G360" s="254"/>
      <c r="H360" s="258" t="s">
        <v>351</v>
      </c>
      <c r="I360" s="444">
        <v>992</v>
      </c>
      <c r="J360" s="260">
        <v>993</v>
      </c>
      <c r="K360" s="259">
        <v>993</v>
      </c>
      <c r="L360" s="445">
        <v>992</v>
      </c>
      <c r="M360" s="241">
        <v>0</v>
      </c>
    </row>
    <row r="361" spans="2:14" s="200" customFormat="1" ht="20.100000000000001" customHeight="1" x14ac:dyDescent="0.2">
      <c r="B361" s="233" t="s">
        <v>243</v>
      </c>
      <c r="C361" s="224"/>
      <c r="D361" s="224" t="s">
        <v>905</v>
      </c>
      <c r="E361" s="377" t="s">
        <v>244</v>
      </c>
      <c r="F361" s="248" t="s">
        <v>350</v>
      </c>
      <c r="G361" s="254"/>
      <c r="H361" s="258" t="s">
        <v>351</v>
      </c>
      <c r="I361" s="444">
        <v>0</v>
      </c>
      <c r="J361" s="260">
        <v>990</v>
      </c>
      <c r="K361" s="259">
        <v>0</v>
      </c>
      <c r="L361" s="445">
        <v>0</v>
      </c>
      <c r="M361" s="241">
        <v>0</v>
      </c>
    </row>
    <row r="362" spans="2:14" ht="20.100000000000001" customHeight="1" x14ac:dyDescent="0.2">
      <c r="B362" s="233" t="s">
        <v>243</v>
      </c>
      <c r="C362" s="249"/>
      <c r="D362" s="224" t="s">
        <v>906</v>
      </c>
      <c r="E362" s="377" t="s">
        <v>907</v>
      </c>
      <c r="F362" s="248" t="s">
        <v>797</v>
      </c>
      <c r="G362" s="254"/>
      <c r="H362" s="258" t="s">
        <v>351</v>
      </c>
      <c r="I362" s="444">
        <v>79.900000000000006</v>
      </c>
      <c r="J362" s="260">
        <v>100</v>
      </c>
      <c r="K362" s="259">
        <v>100</v>
      </c>
      <c r="L362" s="445">
        <v>80</v>
      </c>
      <c r="M362" s="241">
        <f t="shared" ref="M362" si="9">L362/K362*100</f>
        <v>80</v>
      </c>
    </row>
    <row r="363" spans="2:14" ht="20.100000000000001" customHeight="1" x14ac:dyDescent="0.2">
      <c r="B363" s="233" t="s">
        <v>243</v>
      </c>
      <c r="C363" s="235"/>
      <c r="D363" s="233" t="s">
        <v>908</v>
      </c>
      <c r="E363" s="262" t="s">
        <v>909</v>
      </c>
      <c r="F363" s="242" t="s">
        <v>910</v>
      </c>
      <c r="G363" s="254"/>
      <c r="H363" s="258">
        <v>2016</v>
      </c>
      <c r="I363" s="444">
        <v>0</v>
      </c>
      <c r="J363" s="260">
        <v>500</v>
      </c>
      <c r="K363" s="259">
        <v>500</v>
      </c>
      <c r="L363" s="445">
        <v>0</v>
      </c>
      <c r="M363" s="241">
        <v>0</v>
      </c>
    </row>
    <row r="364" spans="2:14" ht="20.100000000000001" customHeight="1" x14ac:dyDescent="0.2">
      <c r="B364" s="233" t="s">
        <v>243</v>
      </c>
      <c r="C364" s="249"/>
      <c r="D364" s="233" t="s">
        <v>911</v>
      </c>
      <c r="E364" s="261" t="s">
        <v>912</v>
      </c>
      <c r="F364" s="248" t="s">
        <v>913</v>
      </c>
      <c r="G364" s="254"/>
      <c r="H364" s="258">
        <v>2016</v>
      </c>
      <c r="I364" s="444">
        <v>0</v>
      </c>
      <c r="J364" s="260">
        <v>1000</v>
      </c>
      <c r="K364" s="259">
        <v>500</v>
      </c>
      <c r="L364" s="445">
        <v>0</v>
      </c>
      <c r="M364" s="241">
        <v>0</v>
      </c>
    </row>
    <row r="365" spans="2:14" ht="20.100000000000001" customHeight="1" x14ac:dyDescent="0.2">
      <c r="B365" s="233" t="s">
        <v>243</v>
      </c>
      <c r="C365" s="234"/>
      <c r="D365" s="233" t="s">
        <v>914</v>
      </c>
      <c r="E365" s="253" t="s">
        <v>915</v>
      </c>
      <c r="F365" s="248" t="s">
        <v>916</v>
      </c>
      <c r="G365" s="254"/>
      <c r="H365" s="258">
        <v>2016</v>
      </c>
      <c r="I365" s="444">
        <v>70.8</v>
      </c>
      <c r="J365" s="260">
        <v>1000</v>
      </c>
      <c r="K365" s="259">
        <v>1500</v>
      </c>
      <c r="L365" s="445">
        <v>71</v>
      </c>
      <c r="M365" s="241">
        <v>0</v>
      </c>
    </row>
    <row r="366" spans="2:14" s="200" customFormat="1" ht="20.100000000000001" customHeight="1" x14ac:dyDescent="0.2">
      <c r="B366" s="233" t="s">
        <v>243</v>
      </c>
      <c r="C366" s="249"/>
      <c r="D366" s="233" t="s">
        <v>917</v>
      </c>
      <c r="E366" s="377" t="s">
        <v>918</v>
      </c>
      <c r="F366" s="248" t="s">
        <v>919</v>
      </c>
      <c r="G366" s="254"/>
      <c r="H366" s="258" t="s">
        <v>351</v>
      </c>
      <c r="I366" s="444">
        <v>1051.5</v>
      </c>
      <c r="J366" s="260">
        <v>3000</v>
      </c>
      <c r="K366" s="259">
        <v>3000</v>
      </c>
      <c r="L366" s="445">
        <v>1051</v>
      </c>
      <c r="M366" s="241">
        <f t="shared" ref="M366:M368" si="10">L366/K366*100</f>
        <v>35.033333333333331</v>
      </c>
    </row>
    <row r="367" spans="2:14" s="200" customFormat="1" ht="20.100000000000001" customHeight="1" x14ac:dyDescent="0.2">
      <c r="B367" s="233" t="s">
        <v>243</v>
      </c>
      <c r="C367" s="249"/>
      <c r="D367" s="233" t="s">
        <v>920</v>
      </c>
      <c r="E367" s="377" t="s">
        <v>921</v>
      </c>
      <c r="F367" s="248" t="s">
        <v>922</v>
      </c>
      <c r="G367" s="254"/>
      <c r="H367" s="258">
        <v>2016</v>
      </c>
      <c r="I367" s="444">
        <v>31.3</v>
      </c>
      <c r="J367" s="260">
        <v>500</v>
      </c>
      <c r="K367" s="259">
        <v>500</v>
      </c>
      <c r="L367" s="445">
        <v>31</v>
      </c>
      <c r="M367" s="241">
        <f t="shared" si="10"/>
        <v>6.2</v>
      </c>
    </row>
    <row r="368" spans="2:14" s="200" customFormat="1" ht="20.100000000000001" customHeight="1" x14ac:dyDescent="0.2">
      <c r="B368" s="233" t="s">
        <v>243</v>
      </c>
      <c r="C368" s="249"/>
      <c r="D368" s="233" t="s">
        <v>923</v>
      </c>
      <c r="E368" s="377" t="s">
        <v>924</v>
      </c>
      <c r="F368" s="248" t="s">
        <v>350</v>
      </c>
      <c r="G368" s="254"/>
      <c r="H368" s="254">
        <v>2016</v>
      </c>
      <c r="I368" s="448">
        <v>79.599999999999994</v>
      </c>
      <c r="J368" s="256">
        <v>0</v>
      </c>
      <c r="K368" s="255">
        <v>79.599999999999994</v>
      </c>
      <c r="L368" s="449">
        <v>80</v>
      </c>
      <c r="M368" s="241">
        <f t="shared" si="10"/>
        <v>100.50251256281409</v>
      </c>
    </row>
    <row r="369" spans="2:13" s="200" customFormat="1" ht="20.100000000000001" customHeight="1" thickBot="1" x14ac:dyDescent="0.25">
      <c r="B369" s="233" t="s">
        <v>243</v>
      </c>
      <c r="C369" s="290"/>
      <c r="D369" s="233" t="s">
        <v>925</v>
      </c>
      <c r="E369" s="377" t="s">
        <v>926</v>
      </c>
      <c r="F369" s="248" t="s">
        <v>350</v>
      </c>
      <c r="G369" s="254"/>
      <c r="H369" s="254">
        <v>2016</v>
      </c>
      <c r="I369" s="448">
        <v>0</v>
      </c>
      <c r="J369" s="256">
        <v>0</v>
      </c>
      <c r="K369" s="255">
        <v>2000</v>
      </c>
      <c r="L369" s="449">
        <v>0</v>
      </c>
      <c r="M369" s="241">
        <v>0</v>
      </c>
    </row>
    <row r="370" spans="2:13" s="200" customFormat="1" ht="20.100000000000001" customHeight="1" thickBot="1" x14ac:dyDescent="0.25">
      <c r="B370" s="320" t="s">
        <v>243</v>
      </c>
      <c r="C370" s="450"/>
      <c r="D370" s="451" t="s">
        <v>927</v>
      </c>
      <c r="E370" s="293" t="s">
        <v>928</v>
      </c>
      <c r="F370" s="452" t="s">
        <v>350</v>
      </c>
      <c r="G370" s="322"/>
      <c r="H370" s="322">
        <v>2016</v>
      </c>
      <c r="I370" s="453">
        <v>76.2</v>
      </c>
      <c r="J370" s="379">
        <v>0</v>
      </c>
      <c r="K370" s="378">
        <v>4000</v>
      </c>
      <c r="L370" s="454">
        <v>76</v>
      </c>
      <c r="M370" s="455">
        <f t="shared" ref="M370" si="11">L370/K370*100</f>
        <v>1.9</v>
      </c>
    </row>
  </sheetData>
  <mergeCells count="77">
    <mergeCell ref="K2:M2"/>
    <mergeCell ref="B46:F46"/>
    <mergeCell ref="B4:F4"/>
    <mergeCell ref="G4:G5"/>
    <mergeCell ref="H4:H5"/>
    <mergeCell ref="I4:I5"/>
    <mergeCell ref="M4:M5"/>
    <mergeCell ref="B7:F7"/>
    <mergeCell ref="B8:F8"/>
    <mergeCell ref="B12:F12"/>
    <mergeCell ref="B13:F13"/>
    <mergeCell ref="J4:K4"/>
    <mergeCell ref="L4:L5"/>
    <mergeCell ref="B75:F75"/>
    <mergeCell ref="B59:F59"/>
    <mergeCell ref="G59:G60"/>
    <mergeCell ref="H59:H60"/>
    <mergeCell ref="I59:I60"/>
    <mergeCell ref="M59:M60"/>
    <mergeCell ref="B62:F62"/>
    <mergeCell ref="B63:F63"/>
    <mergeCell ref="B71:F71"/>
    <mergeCell ref="B72:F72"/>
    <mergeCell ref="J59:K59"/>
    <mergeCell ref="L59:L60"/>
    <mergeCell ref="B77:F77"/>
    <mergeCell ref="B117:F117"/>
    <mergeCell ref="G117:G118"/>
    <mergeCell ref="H117:H118"/>
    <mergeCell ref="I117:I118"/>
    <mergeCell ref="L117:L118"/>
    <mergeCell ref="M117:M118"/>
    <mergeCell ref="B120:F120"/>
    <mergeCell ref="B173:F173"/>
    <mergeCell ref="G173:G174"/>
    <mergeCell ref="H173:H174"/>
    <mergeCell ref="I173:I174"/>
    <mergeCell ref="J173:K173"/>
    <mergeCell ref="L173:L174"/>
    <mergeCell ref="M173:M174"/>
    <mergeCell ref="J117:K117"/>
    <mergeCell ref="B238:F238"/>
    <mergeCell ref="B176:F176"/>
    <mergeCell ref="B210:F210"/>
    <mergeCell ref="B230:F230"/>
    <mergeCell ref="G230:G231"/>
    <mergeCell ref="J230:K230"/>
    <mergeCell ref="L230:L231"/>
    <mergeCell ref="M230:M231"/>
    <mergeCell ref="B233:F233"/>
    <mergeCell ref="B234:F234"/>
    <mergeCell ref="H230:H231"/>
    <mergeCell ref="I230:I231"/>
    <mergeCell ref="J286:K286"/>
    <mergeCell ref="L286:L287"/>
    <mergeCell ref="B240:F240"/>
    <mergeCell ref="B257:F257"/>
    <mergeCell ref="B258:F258"/>
    <mergeCell ref="B260:F260"/>
    <mergeCell ref="B271:F271"/>
    <mergeCell ref="B272:F272"/>
    <mergeCell ref="B345:F345"/>
    <mergeCell ref="B346:F346"/>
    <mergeCell ref="M286:M287"/>
    <mergeCell ref="B289:F289"/>
    <mergeCell ref="B290:F290"/>
    <mergeCell ref="B342:F342"/>
    <mergeCell ref="G342:G343"/>
    <mergeCell ref="H342:H343"/>
    <mergeCell ref="I342:I343"/>
    <mergeCell ref="J342:K342"/>
    <mergeCell ref="L342:L343"/>
    <mergeCell ref="M342:M343"/>
    <mergeCell ref="B286:F286"/>
    <mergeCell ref="G286:G287"/>
    <mergeCell ref="H286:H287"/>
    <mergeCell ref="I286:I287"/>
  </mergeCells>
  <printOptions horizontalCentered="1"/>
  <pageMargins left="0.39370078740157483" right="0.39370078740157483" top="0.19685039370078741" bottom="0.19685039370078741" header="0.19685039370078741" footer="0.19685039370078741"/>
  <pageSetup paperSize="9" scale="50" fitToWidth="0" fitToHeight="0" orientation="landscape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2:J2"/>
  <sheetViews>
    <sheetView tabSelected="1" topLeftCell="A28" workbookViewId="0">
      <selection activeCell="U39" sqref="U39"/>
    </sheetView>
  </sheetViews>
  <sheetFormatPr defaultRowHeight="12.75" x14ac:dyDescent="0.2"/>
  <sheetData>
    <row r="2" spans="6:10" x14ac:dyDescent="0.2">
      <c r="F2" s="965"/>
      <c r="G2" s="966"/>
      <c r="H2" s="966"/>
      <c r="J2" s="1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2:H2"/>
  <sheetViews>
    <sheetView workbookViewId="0">
      <selection activeCell="F2" sqref="F2:I2"/>
    </sheetView>
  </sheetViews>
  <sheetFormatPr defaultRowHeight="12.75" x14ac:dyDescent="0.2"/>
  <sheetData>
    <row r="2" spans="6:8" x14ac:dyDescent="0.2">
      <c r="F2" s="11"/>
      <c r="H2" s="1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"/>
  <sheetViews>
    <sheetView workbookViewId="0">
      <selection activeCell="E1" sqref="E1"/>
    </sheetView>
  </sheetViews>
  <sheetFormatPr defaultRowHeight="12.75" x14ac:dyDescent="0.2"/>
  <sheetData>
    <row r="1" spans="5:5" x14ac:dyDescent="0.2">
      <c r="E1" s="1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F5"/>
  <sheetViews>
    <sheetView topLeftCell="A214" workbookViewId="0">
      <selection activeCell="F305" sqref="F305"/>
    </sheetView>
  </sheetViews>
  <sheetFormatPr defaultRowHeight="12.75" x14ac:dyDescent="0.2"/>
  <sheetData>
    <row r="2" spans="4:6" x14ac:dyDescent="0.2">
      <c r="F2" t="s">
        <v>314</v>
      </c>
    </row>
    <row r="5" spans="4:6" x14ac:dyDescent="0.2">
      <c r="D5" s="7"/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4</vt:i4>
      </vt:variant>
    </vt:vector>
  </HeadingPairs>
  <TitlesOfParts>
    <vt:vector size="16" baseType="lpstr">
      <vt:lpstr>Příloha č.1 MŠ+ZŠ</vt:lpstr>
      <vt:lpstr>Příloha č.2 - SeS </vt:lpstr>
      <vt:lpstr>Příloha č. 3 Osmička pro rod</vt:lpstr>
      <vt:lpstr>Příloha č. 4 - Geronto</vt:lpstr>
      <vt:lpstr>Příloha č. 5 - OÚSS </vt:lpstr>
      <vt:lpstr>Příloha č. 6 - Platy </vt:lpstr>
      <vt:lpstr>Příloha č. 6 - OOV </vt:lpstr>
      <vt:lpstr>Příloha č. 7 - KV</vt:lpstr>
      <vt:lpstr>Příloha č. 8 - Osmá správa maj.</vt:lpstr>
      <vt:lpstr>Příloha č. 9 -Správa tep. hos.</vt:lpstr>
      <vt:lpstr>Příloha č. 10-Centrum Palmovka</vt:lpstr>
      <vt:lpstr>Příloha č. 11 - IPODEC - ČI. M.</vt:lpstr>
      <vt:lpstr>'Příloha č. 3 Osmička pro rod'!Oblast_tisku</vt:lpstr>
      <vt:lpstr>'Příloha č. 6 - OOV '!Oblast_tisku</vt:lpstr>
      <vt:lpstr>'Příloha č. 7 - KV'!Oblast_tisku</vt:lpstr>
      <vt:lpstr>'Příloha č.2 - SeS '!Oblast_tisku</vt:lpstr>
    </vt:vector>
  </TitlesOfParts>
  <Company>ObÚ Praha 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1198</dc:creator>
  <cp:lastModifiedBy>P08X3565</cp:lastModifiedBy>
  <cp:lastPrinted>2017-06-02T11:16:09Z</cp:lastPrinted>
  <dcterms:created xsi:type="dcterms:W3CDTF">1997-10-24T08:49:21Z</dcterms:created>
  <dcterms:modified xsi:type="dcterms:W3CDTF">2017-06-02T11:16:41Z</dcterms:modified>
</cp:coreProperties>
</file>