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7235" windowHeight="7230"/>
  </bookViews>
  <sheets>
    <sheet name="Kap.01" sheetId="1" r:id="rId1"/>
    <sheet name="Kap.02" sheetId="2" r:id="rId2"/>
    <sheet name="Kap. 03" sheetId="3" r:id="rId3"/>
    <sheet name="Kap. 04" sheetId="20" r:id="rId4"/>
    <sheet name="Kap. 05" sheetId="5" r:id="rId5"/>
    <sheet name="Kap. 06" sheetId="19" r:id="rId6"/>
    <sheet name="Kap. 07" sheetId="7" r:id="rId7"/>
    <sheet name="Kap. 08" sheetId="8" r:id="rId8"/>
    <sheet name="Kap. 09" sheetId="9" r:id="rId9"/>
    <sheet name="Kap. 10" sheetId="13" r:id="rId10"/>
  </sheets>
  <calcPr calcId="125725"/>
</workbook>
</file>

<file path=xl/calcChain.xml><?xml version="1.0" encoding="utf-8"?>
<calcChain xmlns="http://schemas.openxmlformats.org/spreadsheetml/2006/main">
  <c r="I131" i="20"/>
  <c r="I132"/>
  <c r="I133"/>
  <c r="E130"/>
  <c r="G130"/>
  <c r="G134"/>
  <c r="F130"/>
  <c r="I148" i="9"/>
  <c r="H148"/>
  <c r="I147"/>
  <c r="H147"/>
  <c r="I146"/>
  <c r="H146"/>
  <c r="I145"/>
  <c r="H145"/>
  <c r="I144"/>
  <c r="H144"/>
  <c r="I143"/>
  <c r="H143"/>
  <c r="I142"/>
  <c r="H142"/>
  <c r="I141"/>
  <c r="H141"/>
  <c r="I140"/>
  <c r="H140"/>
  <c r="I139"/>
  <c r="H139"/>
  <c r="I138"/>
  <c r="H138"/>
  <c r="G136"/>
  <c r="F136"/>
  <c r="F134" s="1"/>
  <c r="F150" s="1"/>
  <c r="E136"/>
  <c r="E134" s="1"/>
  <c r="E150" s="1"/>
  <c r="I100"/>
  <c r="I99"/>
  <c r="H99"/>
  <c r="H98"/>
  <c r="G98"/>
  <c r="I98" s="1"/>
  <c r="F98"/>
  <c r="E98"/>
  <c r="F97"/>
  <c r="E97"/>
  <c r="I95"/>
  <c r="H95"/>
  <c r="I94"/>
  <c r="H94"/>
  <c r="I93"/>
  <c r="H93"/>
  <c r="I92"/>
  <c r="H92"/>
  <c r="I91"/>
  <c r="H91"/>
  <c r="I89"/>
  <c r="H89"/>
  <c r="I88"/>
  <c r="H88"/>
  <c r="I87"/>
  <c r="H87"/>
  <c r="I86"/>
  <c r="H86"/>
  <c r="I85"/>
  <c r="H85"/>
  <c r="I84"/>
  <c r="H84"/>
  <c r="I83"/>
  <c r="H83"/>
  <c r="I82"/>
  <c r="H82"/>
  <c r="I81"/>
  <c r="H81"/>
  <c r="I80"/>
  <c r="H80"/>
  <c r="I79"/>
  <c r="H79"/>
  <c r="I78"/>
  <c r="H78"/>
  <c r="I77"/>
  <c r="H77"/>
  <c r="I76"/>
  <c r="H76"/>
  <c r="I75"/>
  <c r="H75"/>
  <c r="I74"/>
  <c r="H74"/>
  <c r="I73"/>
  <c r="H73"/>
  <c r="I72"/>
  <c r="H72"/>
  <c r="I71"/>
  <c r="H71"/>
  <c r="I70"/>
  <c r="H70"/>
  <c r="I69"/>
  <c r="H69"/>
  <c r="G68"/>
  <c r="F68"/>
  <c r="F67" s="1"/>
  <c r="E68"/>
  <c r="E67" s="1"/>
  <c r="G67"/>
  <c r="E103"/>
  <c r="F103"/>
  <c r="G103"/>
  <c r="I103"/>
  <c r="I104"/>
  <c r="I52"/>
  <c r="H52"/>
  <c r="I51"/>
  <c r="H51"/>
  <c r="I50"/>
  <c r="H50"/>
  <c r="I49"/>
  <c r="H49"/>
  <c r="I48"/>
  <c r="H48"/>
  <c r="I47"/>
  <c r="H47"/>
  <c r="I46"/>
  <c r="H46"/>
  <c r="I45"/>
  <c r="H45"/>
  <c r="I44"/>
  <c r="H44"/>
  <c r="I43"/>
  <c r="H43"/>
  <c r="G42"/>
  <c r="F42"/>
  <c r="F41" s="1"/>
  <c r="E42"/>
  <c r="I37"/>
  <c r="H37"/>
  <c r="G36"/>
  <c r="F36"/>
  <c r="F35" s="1"/>
  <c r="E36"/>
  <c r="E35" s="1"/>
  <c r="G35"/>
  <c r="I32"/>
  <c r="H32"/>
  <c r="I31"/>
  <c r="H31"/>
  <c r="I30"/>
  <c r="H30"/>
  <c r="I29"/>
  <c r="H29"/>
  <c r="I28"/>
  <c r="H28"/>
  <c r="I27"/>
  <c r="H27"/>
  <c r="G26"/>
  <c r="F26"/>
  <c r="E26"/>
  <c r="H26" s="1"/>
  <c r="I24"/>
  <c r="H24"/>
  <c r="I23"/>
  <c r="H23"/>
  <c r="I22"/>
  <c r="H22"/>
  <c r="I21"/>
  <c r="H21"/>
  <c r="I20"/>
  <c r="H20"/>
  <c r="I19"/>
  <c r="H19"/>
  <c r="I17"/>
  <c r="H17"/>
  <c r="I16"/>
  <c r="H16"/>
  <c r="I15"/>
  <c r="H15"/>
  <c r="I14"/>
  <c r="H14"/>
  <c r="I13"/>
  <c r="H13"/>
  <c r="I12"/>
  <c r="H12"/>
  <c r="I11"/>
  <c r="H11"/>
  <c r="I10"/>
  <c r="H10"/>
  <c r="I9"/>
  <c r="H9"/>
  <c r="G8"/>
  <c r="F8"/>
  <c r="E8"/>
  <c r="G41" i="7"/>
  <c r="H41" s="1"/>
  <c r="I40"/>
  <c r="H40"/>
  <c r="G39"/>
  <c r="F39"/>
  <c r="F41" s="1"/>
  <c r="E39"/>
  <c r="E41" s="1"/>
  <c r="I31"/>
  <c r="H31"/>
  <c r="I30"/>
  <c r="H30"/>
  <c r="H29"/>
  <c r="I28"/>
  <c r="G28"/>
  <c r="F28"/>
  <c r="E28"/>
  <c r="H28" s="1"/>
  <c r="I26"/>
  <c r="H26"/>
  <c r="I25"/>
  <c r="H25"/>
  <c r="H24"/>
  <c r="H23"/>
  <c r="G23"/>
  <c r="I23" s="1"/>
  <c r="F23"/>
  <c r="F22" s="1"/>
  <c r="E23"/>
  <c r="E22"/>
  <c r="I20"/>
  <c r="H20"/>
  <c r="I19"/>
  <c r="H19"/>
  <c r="G18"/>
  <c r="F18"/>
  <c r="E18"/>
  <c r="H18" s="1"/>
  <c r="I16"/>
  <c r="H16"/>
  <c r="I15"/>
  <c r="H15"/>
  <c r="I14"/>
  <c r="H14"/>
  <c r="I13"/>
  <c r="H13"/>
  <c r="G12"/>
  <c r="H12" s="1"/>
  <c r="F12"/>
  <c r="F8" s="1"/>
  <c r="F7" s="1"/>
  <c r="F32" s="1"/>
  <c r="I9"/>
  <c r="H9"/>
  <c r="E8"/>
  <c r="E7" s="1"/>
  <c r="E32" s="1"/>
  <c r="E43" s="1"/>
  <c r="I126" i="5"/>
  <c r="H126"/>
  <c r="I125"/>
  <c r="H125"/>
  <c r="I124"/>
  <c r="H124"/>
  <c r="I123"/>
  <c r="H123"/>
  <c r="I122"/>
  <c r="H122"/>
  <c r="I121"/>
  <c r="H121"/>
  <c r="I120"/>
  <c r="H120"/>
  <c r="I119"/>
  <c r="H119"/>
  <c r="I118"/>
  <c r="H118"/>
  <c r="I117"/>
  <c r="H117"/>
  <c r="I116"/>
  <c r="H116"/>
  <c r="I115"/>
  <c r="H115"/>
  <c r="I114"/>
  <c r="G114"/>
  <c r="G127" s="1"/>
  <c r="F114"/>
  <c r="E114"/>
  <c r="H114" s="1"/>
  <c r="I111"/>
  <c r="I110"/>
  <c r="G109"/>
  <c r="I109" s="1"/>
  <c r="F109"/>
  <c r="F127" s="1"/>
  <c r="F129" s="1"/>
  <c r="E109"/>
  <c r="I83"/>
  <c r="H83"/>
  <c r="G82"/>
  <c r="F82"/>
  <c r="I82" s="1"/>
  <c r="E82"/>
  <c r="H82" s="1"/>
  <c r="I80"/>
  <c r="H80"/>
  <c r="I78"/>
  <c r="H78"/>
  <c r="I76"/>
  <c r="I75"/>
  <c r="H75"/>
  <c r="G73"/>
  <c r="F73"/>
  <c r="I73" s="1"/>
  <c r="E73"/>
  <c r="H73" s="1"/>
  <c r="I71"/>
  <c r="I70"/>
  <c r="H70"/>
  <c r="G69"/>
  <c r="F69"/>
  <c r="I69" s="1"/>
  <c r="E69"/>
  <c r="H69" s="1"/>
  <c r="I68"/>
  <c r="I66"/>
  <c r="H66"/>
  <c r="G65"/>
  <c r="F65"/>
  <c r="I65" s="1"/>
  <c r="E65"/>
  <c r="H65" s="1"/>
  <c r="I63"/>
  <c r="H63"/>
  <c r="I62"/>
  <c r="H62"/>
  <c r="I61"/>
  <c r="H61"/>
  <c r="H60"/>
  <c r="I59"/>
  <c r="H59"/>
  <c r="H58"/>
  <c r="G58"/>
  <c r="I58" s="1"/>
  <c r="F58"/>
  <c r="E58"/>
  <c r="I57"/>
  <c r="H57"/>
  <c r="I56"/>
  <c r="H56"/>
  <c r="I55"/>
  <c r="G55"/>
  <c r="G54" s="1"/>
  <c r="F55"/>
  <c r="E55"/>
  <c r="H55" s="1"/>
  <c r="F54"/>
  <c r="I19"/>
  <c r="H19"/>
  <c r="I18"/>
  <c r="I17"/>
  <c r="H17"/>
  <c r="I16"/>
  <c r="H16"/>
  <c r="I15"/>
  <c r="H15"/>
  <c r="G14"/>
  <c r="H14" s="1"/>
  <c r="F14"/>
  <c r="E14"/>
  <c r="I130" i="20" l="1"/>
  <c r="I18" i="7"/>
  <c r="E7" i="9"/>
  <c r="I26"/>
  <c r="I42"/>
  <c r="E107"/>
  <c r="E152" s="1"/>
  <c r="H8"/>
  <c r="H42"/>
  <c r="H68"/>
  <c r="F7"/>
  <c r="H36"/>
  <c r="G41"/>
  <c r="I41" s="1"/>
  <c r="H136"/>
  <c r="I136"/>
  <c r="G134"/>
  <c r="H67"/>
  <c r="I68"/>
  <c r="I67"/>
  <c r="G97"/>
  <c r="H35"/>
  <c r="G7"/>
  <c r="I36"/>
  <c r="F39"/>
  <c r="E41"/>
  <c r="E39" s="1"/>
  <c r="I8"/>
  <c r="I35"/>
  <c r="F43" i="7"/>
  <c r="I39"/>
  <c r="G8"/>
  <c r="I12"/>
  <c r="G22"/>
  <c r="H39"/>
  <c r="I41"/>
  <c r="I127" i="5"/>
  <c r="G129"/>
  <c r="E127"/>
  <c r="E129" s="1"/>
  <c r="I54"/>
  <c r="E54"/>
  <c r="H54" s="1"/>
  <c r="I14"/>
  <c r="F107" i="9" l="1"/>
  <c r="F152" s="1"/>
  <c r="I134"/>
  <c r="G150"/>
  <c r="H134"/>
  <c r="H97"/>
  <c r="I97"/>
  <c r="G39"/>
  <c r="G107" s="1"/>
  <c r="I7"/>
  <c r="H7"/>
  <c r="H41"/>
  <c r="G7" i="7"/>
  <c r="H8"/>
  <c r="I8"/>
  <c r="H22"/>
  <c r="I22"/>
  <c r="H129" i="5"/>
  <c r="I129"/>
  <c r="H127"/>
  <c r="I150" i="9" l="1"/>
  <c r="H150"/>
  <c r="G152"/>
  <c r="H39"/>
  <c r="I39"/>
  <c r="H7" i="7"/>
  <c r="I7"/>
  <c r="G32"/>
  <c r="H152" i="9" l="1"/>
  <c r="I152"/>
  <c r="I107"/>
  <c r="H107"/>
  <c r="G43" i="7"/>
  <c r="H32"/>
  <c r="I32"/>
  <c r="H43" l="1"/>
  <c r="I43"/>
  <c r="I15" i="13" l="1"/>
  <c r="G9"/>
  <c r="I31" i="19"/>
  <c r="H31"/>
  <c r="I30"/>
  <c r="H30"/>
  <c r="I28"/>
  <c r="H28"/>
  <c r="I129" i="20" l="1"/>
  <c r="H129"/>
  <c r="I128"/>
  <c r="H128"/>
  <c r="I127"/>
  <c r="H127"/>
  <c r="I126"/>
  <c r="H126"/>
  <c r="G124"/>
  <c r="G174" s="1"/>
  <c r="F124"/>
  <c r="E124"/>
  <c r="I116"/>
  <c r="H116"/>
  <c r="I115"/>
  <c r="H115"/>
  <c r="G113"/>
  <c r="F113"/>
  <c r="E113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I11"/>
  <c r="H11"/>
  <c r="I10"/>
  <c r="H10"/>
  <c r="I9"/>
  <c r="H9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H153"/>
  <c r="H152"/>
  <c r="I151"/>
  <c r="H151"/>
  <c r="I150"/>
  <c r="H150"/>
  <c r="I149"/>
  <c r="H149"/>
  <c r="I148"/>
  <c r="H148"/>
  <c r="I147"/>
  <c r="H147"/>
  <c r="G146"/>
  <c r="F146"/>
  <c r="E146"/>
  <c r="H143"/>
  <c r="I142"/>
  <c r="H142"/>
  <c r="I141"/>
  <c r="H141"/>
  <c r="I140"/>
  <c r="I139"/>
  <c r="I138"/>
  <c r="I137"/>
  <c r="I136"/>
  <c r="I135"/>
  <c r="H135"/>
  <c r="F134"/>
  <c r="E134"/>
  <c r="I112"/>
  <c r="I111"/>
  <c r="I110"/>
  <c r="G109"/>
  <c r="F109"/>
  <c r="E109"/>
  <c r="I107"/>
  <c r="H107"/>
  <c r="I104"/>
  <c r="I102"/>
  <c r="I100"/>
  <c r="I98"/>
  <c r="I96"/>
  <c r="H96"/>
  <c r="I94"/>
  <c r="H94"/>
  <c r="I92"/>
  <c r="H92"/>
  <c r="I91"/>
  <c r="H91"/>
  <c r="I90"/>
  <c r="H90"/>
  <c r="I89"/>
  <c r="H89"/>
  <c r="I88"/>
  <c r="H88"/>
  <c r="F87"/>
  <c r="I87" s="1"/>
  <c r="I86"/>
  <c r="H86"/>
  <c r="I85"/>
  <c r="H85"/>
  <c r="I84"/>
  <c r="H84"/>
  <c r="I83"/>
  <c r="H83"/>
  <c r="I82"/>
  <c r="H82"/>
  <c r="I81"/>
  <c r="H81"/>
  <c r="H80"/>
  <c r="F80"/>
  <c r="I80" s="1"/>
  <c r="I79"/>
  <c r="H79"/>
  <c r="I78"/>
  <c r="H78"/>
  <c r="I77"/>
  <c r="H77"/>
  <c r="I76"/>
  <c r="H76"/>
  <c r="I75"/>
  <c r="H75"/>
  <c r="I74"/>
  <c r="H74"/>
  <c r="I73"/>
  <c r="H73"/>
  <c r="I72"/>
  <c r="H72"/>
  <c r="I71"/>
  <c r="H71"/>
  <c r="H70"/>
  <c r="F70"/>
  <c r="I70" s="1"/>
  <c r="I69"/>
  <c r="H69"/>
  <c r="I68"/>
  <c r="H68"/>
  <c r="I67"/>
  <c r="H67"/>
  <c r="I66"/>
  <c r="H66"/>
  <c r="I65"/>
  <c r="H65"/>
  <c r="G64"/>
  <c r="F64"/>
  <c r="E64"/>
  <c r="G8"/>
  <c r="F8"/>
  <c r="E8"/>
  <c r="E174" l="1"/>
  <c r="F7"/>
  <c r="F117" s="1"/>
  <c r="F174"/>
  <c r="I174" s="1"/>
  <c r="I64"/>
  <c r="H124"/>
  <c r="G7"/>
  <c r="G117" s="1"/>
  <c r="G176" s="1"/>
  <c r="I113"/>
  <c r="H146"/>
  <c r="I109"/>
  <c r="H134"/>
  <c r="H64"/>
  <c r="I134"/>
  <c r="E7"/>
  <c r="I146"/>
  <c r="H113"/>
  <c r="I124"/>
  <c r="H8"/>
  <c r="I8"/>
  <c r="H7" l="1"/>
  <c r="I7"/>
  <c r="H174"/>
  <c r="F176"/>
  <c r="I176" s="1"/>
  <c r="I117"/>
  <c r="E117"/>
  <c r="H117" l="1"/>
  <c r="E176"/>
  <c r="H176" s="1"/>
  <c r="F22" i="19"/>
  <c r="G22"/>
  <c r="E22"/>
  <c r="I24"/>
  <c r="G6" i="8"/>
  <c r="I10"/>
  <c r="I11"/>
  <c r="F6"/>
  <c r="G8" i="3"/>
  <c r="G14"/>
  <c r="I31" i="8"/>
  <c r="G28" i="2"/>
  <c r="F28"/>
  <c r="I14"/>
  <c r="G26" i="1"/>
  <c r="F26"/>
  <c r="I27"/>
  <c r="I32" i="8"/>
  <c r="G24"/>
  <c r="F24"/>
  <c r="I35" i="2"/>
  <c r="I42" i="1"/>
  <c r="G41"/>
  <c r="F41"/>
  <c r="F43" s="1"/>
  <c r="E41"/>
  <c r="E43" s="1"/>
  <c r="G43" l="1"/>
  <c r="I43" s="1"/>
  <c r="I41"/>
  <c r="I19" i="3" l="1"/>
  <c r="I18"/>
  <c r="I17"/>
  <c r="I16"/>
  <c r="I15"/>
  <c r="H15"/>
  <c r="H16"/>
  <c r="H17"/>
  <c r="H18"/>
  <c r="H19"/>
  <c r="E8"/>
  <c r="E14"/>
  <c r="F14"/>
  <c r="F8" s="1"/>
  <c r="F9" i="13"/>
  <c r="I42" i="19"/>
  <c r="H42"/>
  <c r="I40"/>
  <c r="G40"/>
  <c r="G43" s="1"/>
  <c r="F40"/>
  <c r="F43" s="1"/>
  <c r="I43" s="1"/>
  <c r="E40"/>
  <c r="E43" s="1"/>
  <c r="G26"/>
  <c r="F26"/>
  <c r="I26" s="1"/>
  <c r="E26"/>
  <c r="E32" s="1"/>
  <c r="I23"/>
  <c r="H23"/>
  <c r="H22"/>
  <c r="I22"/>
  <c r="I19"/>
  <c r="H19"/>
  <c r="I18"/>
  <c r="H18"/>
  <c r="I17"/>
  <c r="H17"/>
  <c r="I16"/>
  <c r="H16"/>
  <c r="I15"/>
  <c r="H15"/>
  <c r="I14"/>
  <c r="H14"/>
  <c r="I12"/>
  <c r="H12"/>
  <c r="I11"/>
  <c r="H11"/>
  <c r="I10"/>
  <c r="H10"/>
  <c r="I9"/>
  <c r="H9"/>
  <c r="I8"/>
  <c r="H8"/>
  <c r="G7"/>
  <c r="G32" s="1"/>
  <c r="F7"/>
  <c r="E7"/>
  <c r="F32" l="1"/>
  <c r="F45" s="1"/>
  <c r="G45"/>
  <c r="H32"/>
  <c r="H43"/>
  <c r="E45"/>
  <c r="H40"/>
  <c r="I7"/>
  <c r="H26"/>
  <c r="H7"/>
  <c r="I32" l="1"/>
  <c r="H45"/>
  <c r="I45"/>
  <c r="G12" i="5" l="1"/>
  <c r="G85" l="1"/>
  <c r="F12"/>
  <c r="F85" s="1"/>
  <c r="E12"/>
  <c r="H85" l="1"/>
  <c r="I85"/>
  <c r="E85"/>
  <c r="I12"/>
  <c r="H12"/>
  <c r="I14" i="8" l="1"/>
  <c r="H14"/>
  <c r="I11" i="13"/>
  <c r="H11"/>
  <c r="E9"/>
  <c r="H28" i="1" l="1"/>
  <c r="I28"/>
  <c r="H22"/>
  <c r="I22"/>
  <c r="H23"/>
  <c r="I23"/>
  <c r="H24"/>
  <c r="I24"/>
  <c r="I32"/>
  <c r="H32"/>
  <c r="I30"/>
  <c r="H30"/>
  <c r="I18"/>
  <c r="H18"/>
  <c r="G21"/>
  <c r="G16"/>
  <c r="F21"/>
  <c r="F34" s="1"/>
  <c r="F45" s="1"/>
  <c r="F16"/>
  <c r="E26"/>
  <c r="H26" s="1"/>
  <c r="E21"/>
  <c r="E16"/>
  <c r="I21" i="2"/>
  <c r="H21"/>
  <c r="H29"/>
  <c r="I29"/>
  <c r="H30"/>
  <c r="I30"/>
  <c r="H31"/>
  <c r="I31"/>
  <c r="H32"/>
  <c r="I32"/>
  <c r="H33"/>
  <c r="I33"/>
  <c r="H34"/>
  <c r="I34"/>
  <c r="H9"/>
  <c r="I9"/>
  <c r="H10"/>
  <c r="I10"/>
  <c r="H11"/>
  <c r="I11"/>
  <c r="H12"/>
  <c r="I12"/>
  <c r="H13"/>
  <c r="I13"/>
  <c r="I16"/>
  <c r="H16"/>
  <c r="I39"/>
  <c r="H39"/>
  <c r="H18"/>
  <c r="G37"/>
  <c r="H28"/>
  <c r="G18"/>
  <c r="G8"/>
  <c r="F37"/>
  <c r="F40" s="1"/>
  <c r="F18"/>
  <c r="F8"/>
  <c r="E37"/>
  <c r="E28"/>
  <c r="E40" s="1"/>
  <c r="E18"/>
  <c r="E8"/>
  <c r="E22" s="1"/>
  <c r="E42" s="1"/>
  <c r="H9" i="3"/>
  <c r="I9"/>
  <c r="H11"/>
  <c r="I11"/>
  <c r="H13"/>
  <c r="I13"/>
  <c r="H14"/>
  <c r="I14"/>
  <c r="H21"/>
  <c r="I21"/>
  <c r="H22"/>
  <c r="I22"/>
  <c r="H23"/>
  <c r="I23"/>
  <c r="G24"/>
  <c r="F24"/>
  <c r="E24"/>
  <c r="H16" i="1" l="1"/>
  <c r="E34"/>
  <c r="E45" s="1"/>
  <c r="H21"/>
  <c r="I37" i="2"/>
  <c r="F22"/>
  <c r="F42" s="1"/>
  <c r="I18"/>
  <c r="H8"/>
  <c r="I24" i="3"/>
  <c r="H24"/>
  <c r="I8"/>
  <c r="H8"/>
  <c r="H37" i="2"/>
  <c r="I28"/>
  <c r="G40"/>
  <c r="G22"/>
  <c r="I8"/>
  <c r="I21" i="1"/>
  <c r="I26"/>
  <c r="I16"/>
  <c r="G34"/>
  <c r="G45" s="1"/>
  <c r="I9" i="8"/>
  <c r="H9"/>
  <c r="I28"/>
  <c r="H28"/>
  <c r="I30"/>
  <c r="H30"/>
  <c r="I29"/>
  <c r="H29"/>
  <c r="I25"/>
  <c r="I26"/>
  <c r="H25"/>
  <c r="H26"/>
  <c r="I7"/>
  <c r="H7"/>
  <c r="G13"/>
  <c r="H6"/>
  <c r="F33"/>
  <c r="E33"/>
  <c r="I24"/>
  <c r="E24"/>
  <c r="F13"/>
  <c r="F15"/>
  <c r="E13"/>
  <c r="E6"/>
  <c r="E15" s="1"/>
  <c r="E35" s="1"/>
  <c r="I21" i="13"/>
  <c r="H21"/>
  <c r="I9"/>
  <c r="G19"/>
  <c r="I19" s="1"/>
  <c r="F23"/>
  <c r="F19"/>
  <c r="E19"/>
  <c r="E23" s="1"/>
  <c r="I106" i="5"/>
  <c r="I107"/>
  <c r="H106"/>
  <c r="H107"/>
  <c r="I105"/>
  <c r="H105"/>
  <c r="G103"/>
  <c r="F103"/>
  <c r="E103"/>
  <c r="I10"/>
  <c r="H10"/>
  <c r="G8"/>
  <c r="F8"/>
  <c r="E8"/>
  <c r="H13" i="8" l="1"/>
  <c r="I13"/>
  <c r="I45" i="1"/>
  <c r="H45"/>
  <c r="G23" i="13"/>
  <c r="H23"/>
  <c r="H9"/>
  <c r="H19"/>
  <c r="I103" i="5"/>
  <c r="H103"/>
  <c r="G33" i="8"/>
  <c r="I33" s="1"/>
  <c r="G15"/>
  <c r="H40" i="2"/>
  <c r="I40"/>
  <c r="G42"/>
  <c r="H22"/>
  <c r="I22"/>
  <c r="I34" i="1"/>
  <c r="H34"/>
  <c r="I6" i="8"/>
  <c r="F35"/>
  <c r="H24"/>
  <c r="I23" i="13"/>
  <c r="I8" i="5"/>
  <c r="H8"/>
  <c r="H33" i="8" l="1"/>
  <c r="G35"/>
  <c r="H15"/>
  <c r="I15"/>
  <c r="H42" i="2"/>
  <c r="I42"/>
  <c r="H35" i="8" l="1"/>
  <c r="I35"/>
</calcChain>
</file>

<file path=xl/sharedStrings.xml><?xml version="1.0" encoding="utf-8"?>
<sst xmlns="http://schemas.openxmlformats.org/spreadsheetml/2006/main" count="1297" uniqueCount="558">
  <si>
    <r>
      <t xml:space="preserve">                                </t>
    </r>
    <r>
      <rPr>
        <b/>
        <sz val="12"/>
        <rFont val="Arial CE"/>
        <charset val="238"/>
      </rPr>
      <t>Běžné (neinvestiční)  a kapitálové (investiční) výdaje</t>
    </r>
  </si>
  <si>
    <t xml:space="preserve">              vlastního hospodaření Městské části Praha 8 a příspěvkových právnických osob (organizací)</t>
  </si>
  <si>
    <t xml:space="preserve">                                      zřízených Městskou částí Praha 8</t>
  </si>
  <si>
    <t xml:space="preserve">   </t>
  </si>
  <si>
    <t xml:space="preserve">        (v tis. Kč)</t>
  </si>
  <si>
    <t>Kapitola 01 – rozvoj obce</t>
  </si>
  <si>
    <t>Organiz.</t>
  </si>
  <si>
    <t>Číslo</t>
  </si>
  <si>
    <t>Název organizace,</t>
  </si>
  <si>
    <t>Schválený</t>
  </si>
  <si>
    <t>Rozpočet</t>
  </si>
  <si>
    <t xml:space="preserve">Skutečnost </t>
  </si>
  <si>
    <t>% plnění</t>
  </si>
  <si>
    <t>jednotka</t>
  </si>
  <si>
    <t>organizace</t>
  </si>
  <si>
    <t>činnosti</t>
  </si>
  <si>
    <t>Rozpočtová skladba (oddíl, §)</t>
  </si>
  <si>
    <t>rozpočet (SR)</t>
  </si>
  <si>
    <t xml:space="preserve">po změnách (RZ) </t>
  </si>
  <si>
    <t>k SR</t>
  </si>
  <si>
    <t>k RZ</t>
  </si>
  <si>
    <t>(ORJ)</t>
  </si>
  <si>
    <t>(ORG)</t>
  </si>
  <si>
    <t>Běžné výdaje:</t>
  </si>
  <si>
    <t>zpracování studií a žádostí</t>
  </si>
  <si>
    <t>3635 - územní plánování</t>
  </si>
  <si>
    <t>na projekty financované z fondů EU</t>
  </si>
  <si>
    <t>0105</t>
  </si>
  <si>
    <t>výkony rozhodnutí</t>
  </si>
  <si>
    <t>znalecké posudky</t>
  </si>
  <si>
    <t>poradenské a konzultační služby</t>
  </si>
  <si>
    <t>provoz bytového hospodářství</t>
  </si>
  <si>
    <t>3699 - záležitosti bydlení, komunálních služeb</t>
  </si>
  <si>
    <t xml:space="preserve">          a územního rozvoje</t>
  </si>
  <si>
    <t>příspěvek na stěhování z domů</t>
  </si>
  <si>
    <t>navržených k prodeji</t>
  </si>
  <si>
    <t>činnost odboru - právní pomoc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</si>
  <si>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</si>
  <si>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</si>
  <si>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</si>
  <si>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</si>
  <si>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</si>
  <si>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</si>
  <si>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</si>
  <si>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likvidace "černých" skládek</t>
  </si>
  <si>
    <t>3729 - ostatní nakládání s odpady jinak nespecif. (j.n.)</t>
  </si>
  <si>
    <t>činnost odboru</t>
  </si>
  <si>
    <t>3749 - ostatní činnosti k ochraně přírody a krajiny</t>
  </si>
  <si>
    <t>veřejná zeleň – běžná údržba</t>
  </si>
  <si>
    <t>3745 - péče o vzhled obcí a veřejnou zeleň</t>
  </si>
  <si>
    <t>zimní údržba chodníků</t>
  </si>
  <si>
    <t>2219 - ostatní záležitosti pozemních komunikací</t>
  </si>
  <si>
    <t>Karlínské náměstí - služby</t>
  </si>
  <si>
    <t>Kapitálové výdaje:</t>
  </si>
  <si>
    <t>Kapitálové výdaje celkem</t>
  </si>
  <si>
    <t>Výdaje celkem</t>
  </si>
  <si>
    <t>Kapitola 03 – doprava</t>
  </si>
  <si>
    <t>0319</t>
  </si>
  <si>
    <t xml:space="preserve">odbor dopravy ÚMČ </t>
  </si>
  <si>
    <t>čištění komunikací nad rámec TSK</t>
  </si>
  <si>
    <t>2212 - silnice</t>
  </si>
  <si>
    <t>příspěvek na tzv. "Chodníkový program"</t>
  </si>
  <si>
    <t>2219 - ost. záležitosti pozemních komunikací</t>
  </si>
  <si>
    <t>opravy dláždění chodníků</t>
  </si>
  <si>
    <t>informační směrové značky - památky MČ Praha 8</t>
  </si>
  <si>
    <t>Kapitola 04 – školství, mládež a sport</t>
  </si>
  <si>
    <t>Skutečnost</t>
  </si>
  <si>
    <t>%</t>
  </si>
  <si>
    <t>plnění</t>
  </si>
  <si>
    <t>k UR</t>
  </si>
  <si>
    <t>0414</t>
  </si>
  <si>
    <t>odbor školství ÚMČ</t>
  </si>
  <si>
    <t>MŠ s právní subjektivitou</t>
  </si>
  <si>
    <t>101</t>
  </si>
  <si>
    <t>MŠ a SpMŠ Korycanská</t>
  </si>
  <si>
    <t>3111 - předškolní zařízení</t>
  </si>
  <si>
    <t>102</t>
  </si>
  <si>
    <t>MŠ Sokolovská</t>
  </si>
  <si>
    <t>z toho: na platy topiče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</si>
  <si>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</si>
  <si>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</si>
  <si>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</si>
  <si>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</si>
  <si>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</si>
  <si>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</si>
  <si>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</si>
  <si>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</si>
  <si>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 xml:space="preserve">           na platy topiče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</si>
  <si>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</si>
  <si>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</si>
  <si>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</si>
  <si>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</si>
  <si>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</si>
  <si>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</si>
  <si>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</si>
  <si>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</si>
  <si>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</si>
  <si>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</si>
  <si>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</si>
  <si>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</si>
  <si>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</si>
  <si>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</si>
  <si>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</si>
  <si>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</si>
  <si>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</si>
  <si>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</si>
  <si>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</si>
  <si>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</si>
  <si>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</si>
  <si>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</si>
  <si>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</si>
  <si>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</si>
  <si>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</si>
  <si>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</si>
  <si>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</si>
  <si>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</si>
  <si>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</si>
  <si>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</si>
  <si>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</si>
  <si>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</si>
  <si>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</si>
  <si>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</si>
  <si>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</si>
  <si>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</si>
  <si>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</si>
  <si>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</si>
  <si>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</si>
  <si>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</si>
  <si>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</si>
  <si>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</si>
  <si>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</si>
  <si>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</si>
  <si>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</si>
  <si>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</si>
  <si>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</si>
  <si>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z toho: na zajištění provozu dopravního hřiště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</si>
  <si>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</si>
  <si>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</si>
  <si>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</si>
  <si>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</si>
  <si>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</si>
  <si>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</si>
  <si>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</si>
  <si>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</si>
  <si>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</si>
  <si>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</si>
  <si>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</si>
  <si>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</si>
  <si>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</si>
  <si>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</si>
  <si>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Servisní středisko pro správu svěřeného majetku (SeS) MČ Praha 8</t>
  </si>
  <si>
    <t>ZŠ Lyčkovo nám. - půdní vestavba</t>
  </si>
  <si>
    <t>Kapitola 05 – zdravotnictví a sociální oblast</t>
  </si>
  <si>
    <t>věcné dary dětem a mládeži</t>
  </si>
  <si>
    <t>4329 - soc. péče a pomoc dětem a mládeži j.n.</t>
  </si>
  <si>
    <t>pobyty dětí a mládeže</t>
  </si>
  <si>
    <t>mediační služba</t>
  </si>
  <si>
    <t>4339 - soc. péče a pomoc rodině a manželství</t>
  </si>
  <si>
    <t>projekt "Dům pro sociální bydlení Prosecká"</t>
  </si>
  <si>
    <t>4374 - azylové domy, nízkoprahová denní centra a noclehárny</t>
  </si>
  <si>
    <t>4349 - ost. soc. péče a pomoc ost. skupinám obyvatel.</t>
  </si>
  <si>
    <t>5166 - konzultační, poradenské a právní služby</t>
  </si>
  <si>
    <t>5167 - služby školení a vzdělávání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</si>
  <si>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</si>
  <si>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</si>
  <si>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</si>
  <si>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</si>
  <si>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</si>
  <si>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</si>
  <si>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</si>
  <si>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</si>
  <si>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ukončení činnosti přísp.organizace</t>
  </si>
  <si>
    <t>pol. 5429 - ostatní náhrady placené obyvatelstvu</t>
  </si>
  <si>
    <t>pol. 5166 - konzultační, poradenské a právní služby</t>
  </si>
  <si>
    <t>3523 - odborné léčebné ústavy</t>
  </si>
  <si>
    <t xml:space="preserve">Gerontologické centrum, Praha 8 (GC) </t>
  </si>
  <si>
    <t>pol. 5331 - neinv.příspěvky zřízeným přísp.organizacím</t>
  </si>
  <si>
    <t>vč."ošetřovatelského domu" (Benákova 6, Kobylisy)</t>
  </si>
  <si>
    <t xml:space="preserve">4351 - osobní asistence, pečovatelská služba a podpora </t>
  </si>
  <si>
    <t>samostatného bydlení</t>
  </si>
  <si>
    <t>502</t>
  </si>
  <si>
    <t xml:space="preserve">Obvodní ústav sociálně-zdravotnických </t>
  </si>
  <si>
    <t>služeb (OÚSS) v Praze 8</t>
  </si>
  <si>
    <t>4378 - terénní programy</t>
  </si>
  <si>
    <t xml:space="preserve">rozpočet (SR) </t>
  </si>
  <si>
    <t>Dům se sociálním bydlením Prosecká</t>
  </si>
  <si>
    <t xml:space="preserve">Kapitola 06 – kultura a cestovní ruch </t>
  </si>
  <si>
    <t>rozpočet</t>
  </si>
  <si>
    <t>0617</t>
  </si>
  <si>
    <t>kulturní dům "KRAKOV"</t>
  </si>
  <si>
    <t xml:space="preserve">3392 - zájmová činnost v kultuře </t>
  </si>
  <si>
    <t>613</t>
  </si>
  <si>
    <t>"Divadlo Karla Hackera"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</si>
  <si>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</si>
  <si>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</si>
  <si>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</si>
  <si>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</si>
  <si>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</si>
  <si>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</si>
  <si>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</si>
  <si>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kulturní památky místní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</si>
  <si>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</si>
  <si>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</si>
  <si>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</si>
  <si>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</si>
  <si>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</si>
  <si>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Karlínské farmářské trhy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</si>
  <si>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</si>
  <si>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</si>
  <si>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</si>
  <si>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</si>
  <si>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</si>
  <si>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</si>
  <si>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</si>
  <si>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public relations Městské části Praha 8</t>
  </si>
  <si>
    <t>propagace</t>
  </si>
  <si>
    <t>Kapitola 07 – bezpečnost</t>
  </si>
  <si>
    <t>Povodňová komise MČ Praha 8</t>
  </si>
  <si>
    <t>5212 - ochrana obyvatelstva</t>
  </si>
  <si>
    <t xml:space="preserve">činnost odboru 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</si>
  <si>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</si>
  <si>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</si>
  <si>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</si>
  <si>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</si>
  <si>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</si>
  <si>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</si>
  <si>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</si>
  <si>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</si>
  <si>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</si>
  <si>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j.n.</t>
  </si>
  <si>
    <t xml:space="preserve">náklady související s vyplacením spoluúčasti </t>
  </si>
  <si>
    <t>na pojistném plnění</t>
  </si>
  <si>
    <t xml:space="preserve">pojištění odpovědnosti za škodu - obec </t>
  </si>
  <si>
    <t>3613 - nebytové hospodářství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</si>
  <si>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</si>
  <si>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</si>
  <si>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</si>
  <si>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</si>
  <si>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</si>
  <si>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</si>
  <si>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</si>
  <si>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</si>
  <si>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</si>
  <si>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</si>
  <si>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</si>
  <si>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</si>
  <si>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</si>
  <si>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</si>
  <si>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</si>
  <si>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</si>
  <si>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>pol. 5169 - nákup služeb j.n.(kulturní činost a zájezdy)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</si>
  <si>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</si>
  <si>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</si>
  <si>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</si>
  <si>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</si>
  <si>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</si>
  <si>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</si>
  <si>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</si>
  <si>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</si>
  <si>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</si>
  <si>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</si>
  <si>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</si>
  <si>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</si>
  <si>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</si>
  <si>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</si>
  <si>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</si>
  <si>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</si>
  <si>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</si>
  <si>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</si>
  <si>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</si>
  <si>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</si>
  <si>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</si>
  <si>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</si>
  <si>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</si>
  <si>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</si>
  <si>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Nákup multifunkčních zařízení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</si>
  <si>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</si>
  <si>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</si>
  <si>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</si>
  <si>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</si>
  <si>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</si>
  <si>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</si>
  <si>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</si>
  <si>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3612 - bytové hospodářství</t>
  </si>
  <si>
    <t>projekt "Centrum péče o žáky se spec. vzdělávacími potřebami"</t>
  </si>
  <si>
    <t>ZŠ Hovorčovická - soudní výlohy</t>
  </si>
  <si>
    <t>věcný dar Policii ČR</t>
  </si>
  <si>
    <t>pol. 5499 - ostatní neinv.transfery obyv.j.n.</t>
  </si>
  <si>
    <t>konektivita "Bezpečná OSMIČKA"</t>
  </si>
  <si>
    <t>PD - úprava pěších cest Thomayerovy sady</t>
  </si>
  <si>
    <t>na rok 2015</t>
  </si>
  <si>
    <t>pol. 5195 - odvody za neplnění povinnosti zaměstnávat</t>
  </si>
  <si>
    <t xml:space="preserve">                 zdravotně postižené</t>
  </si>
  <si>
    <t>pol. 5660 - neinvestiční půjčky obyvatelstvu</t>
  </si>
  <si>
    <t>výd. spojené se zajišt.svateb (ORG58)</t>
  </si>
  <si>
    <t>0923</t>
  </si>
  <si>
    <t>odbor živnostenský a správních činností ÚMČ</t>
  </si>
  <si>
    <t>0931</t>
  </si>
  <si>
    <t xml:space="preserve">oddělení ICT služeb </t>
  </si>
  <si>
    <t>911</t>
  </si>
  <si>
    <t>webové a mobilní aplikace</t>
  </si>
  <si>
    <t>nákup služeb pro jiné odbory</t>
  </si>
  <si>
    <t>implementace bezp. politiky a ISMS</t>
  </si>
  <si>
    <r>
      <t xml:space="preserve">pol. 5171 - opravy a udržování </t>
    </r>
    <r>
      <rPr>
        <sz val="11"/>
        <color theme="1"/>
        <rFont val="Calibri"/>
        <family val="2"/>
        <charset val="238"/>
        <scheme val="minor"/>
      </rPr>
      <t>(hardware)</t>
    </r>
  </si>
  <si>
    <t>fotokabiny s biometrickými daty</t>
  </si>
  <si>
    <t>0922</t>
  </si>
  <si>
    <t>odbor právních služeb ÚMČ</t>
  </si>
  <si>
    <t>odbor kancelář starosty ÚMČ</t>
  </si>
  <si>
    <t>oddělení hospodářské správy</t>
  </si>
  <si>
    <t>Doplnění blade serverů a rekonfigurace</t>
  </si>
  <si>
    <t>Obnova stávající výpočetní techniky</t>
  </si>
  <si>
    <t>Licence Microsoft</t>
  </si>
  <si>
    <t>Pořízení bezpečnostníchnástrojů na správu sítě</t>
  </si>
  <si>
    <t>Nová spisová služba</t>
  </si>
  <si>
    <t>Licence Documentum</t>
  </si>
  <si>
    <t>Mobilní hlasovací zařízení</t>
  </si>
  <si>
    <t>Virtual Desk Top - 1. etapa</t>
  </si>
  <si>
    <t>Pořízení nástrojů pro bezp. monitorig</t>
  </si>
  <si>
    <t xml:space="preserve">Kapitálové výdaje </t>
  </si>
  <si>
    <t>0524</t>
  </si>
  <si>
    <t>odbor sociálních věcí ÚMČ</t>
  </si>
  <si>
    <t>otevřený klub MAPA</t>
  </si>
  <si>
    <t xml:space="preserve">4379 - ostatní sociální služby </t>
  </si>
  <si>
    <t>0503</t>
  </si>
  <si>
    <t>oddělení evropských fondů a vnějšího financování</t>
  </si>
  <si>
    <t>komunitní plánování, analýzy a studie</t>
  </si>
  <si>
    <t>granty - protidrogová prevence</t>
  </si>
  <si>
    <t>pol. 5222 - neinvestiční transfery spolkům</t>
  </si>
  <si>
    <t>pol. 5137 - drobný hmotný majetek-vybavení DSS II</t>
  </si>
  <si>
    <t>granty - sociální oblast</t>
  </si>
  <si>
    <t xml:space="preserve">oddělení zdravotnictví a sociálních služeb </t>
  </si>
  <si>
    <t>4344 -  sociální rehabilitace</t>
  </si>
  <si>
    <t>PD na rekonstrukci vstupních prostor polikliniky Mazurská</t>
  </si>
  <si>
    <t>3511- všeobecná ambulantní péče</t>
  </si>
  <si>
    <t>Rekonstrukce vstupních prostor polikliniky Mazurská</t>
  </si>
  <si>
    <t>Regulace vjezdu před poliklinikou Mazurská</t>
  </si>
  <si>
    <t>PD úprava kotelny a ÚV Gerontologického centra</t>
  </si>
  <si>
    <t>PD DSS II</t>
  </si>
  <si>
    <t>4351 - osobní asistence, pečovatelská služba a podpora</t>
  </si>
  <si>
    <t>PD - rekonstrukce komunikace S. K. Neumanna</t>
  </si>
  <si>
    <t>Výstavba objektu DSS II.</t>
  </si>
  <si>
    <t>polikl. Mazurská - PD - rekonstrukce rozvodů vody a kanalizace</t>
  </si>
  <si>
    <t>poliklinika Mazurská - rekonstrukce slaboproudých rozvodů</t>
  </si>
  <si>
    <t>Rekonstrukce kotelny a ÚT v Gerontologickém centru</t>
  </si>
  <si>
    <t>jesle Mirovická - rekonstrukce prádelny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</si>
  <si>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</si>
  <si>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</si>
  <si>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</si>
  <si>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</si>
  <si>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0824</t>
  </si>
  <si>
    <t xml:space="preserve">Návrh </t>
  </si>
  <si>
    <t>rozpočtu</t>
  </si>
  <si>
    <t>Nákup pozemku (z r. 2014)</t>
  </si>
  <si>
    <t>Centrum Palmovka - výstavba budovy s kancel. a komerčními prostorami</t>
  </si>
  <si>
    <t>včetně správy - kapitálová půjčka</t>
  </si>
  <si>
    <t>3113 - nebytové prostory</t>
  </si>
  <si>
    <t>Technické zhodnocení bytu č. 5, ul. Pod Čimickým hájem 5</t>
  </si>
  <si>
    <t>0731</t>
  </si>
  <si>
    <t xml:space="preserve">oddělení bezpečnosti a krizového řízení </t>
  </si>
  <si>
    <t>(zvláštní orgán MČ Praha 8)</t>
  </si>
  <si>
    <t>oddělení ICT služeb</t>
  </si>
  <si>
    <t>servis kamerových systémů - "Bezpečná OSMIČKA"</t>
  </si>
  <si>
    <t>obnova kamerových systémů</t>
  </si>
  <si>
    <t>Rozvoj MKS</t>
  </si>
  <si>
    <t>odbor kultury, sportu a komunikace s veřejností ÚMČ</t>
  </si>
  <si>
    <t>3326 - zachování a obnova hodnot</t>
  </si>
  <si>
    <t xml:space="preserve">           místního kulturního povědomí</t>
  </si>
  <si>
    <t>0603</t>
  </si>
  <si>
    <t>KD Ládví - snížení energetické náročnosti (platby architektům)</t>
  </si>
  <si>
    <t>monitoring tisku,</t>
  </si>
  <si>
    <t>tiskové konference, včetně pohoštění,</t>
  </si>
  <si>
    <t>a prezentace Prahy 8 v médiích</t>
  </si>
  <si>
    <t>Národní kulturní památka Kobyliská střelnice</t>
  </si>
  <si>
    <t>z toho na platy a odvody</t>
  </si>
  <si>
    <t xml:space="preserve">            na platy topiče</t>
  </si>
  <si>
    <t xml:space="preserve">           na vybavení nové třídy</t>
  </si>
  <si>
    <t xml:space="preserve">            oprava povrchu hřiště a dětského hřiště</t>
  </si>
  <si>
    <t xml:space="preserve">           na vybavení 4 nových tříd</t>
  </si>
  <si>
    <t xml:space="preserve">           na vybavení půdních prostor</t>
  </si>
  <si>
    <t>ZŠ a MŠ "Na Slovance"</t>
  </si>
  <si>
    <t xml:space="preserve">          na opravu povrchu tělocvičen</t>
  </si>
  <si>
    <t>z toho : na opravu povrchu tělocvičen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</si>
  <si>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</si>
  <si>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</si>
  <si>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</si>
  <si>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</si>
  <si>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pol. 5331 - neinv. příspěvky zřízeným přísp.org.</t>
  </si>
  <si>
    <t>0403</t>
  </si>
  <si>
    <t>Snížení ener. náročnosti na budově ZŠ Hovorčovická</t>
  </si>
  <si>
    <t>Snížení ener. náročnosti na budově MŠ Šiškova</t>
  </si>
  <si>
    <t>Snížení ener. náročnosti na budově MŠ Bojasova</t>
  </si>
  <si>
    <t>Snížení ener. náročnosti na budově MŠ Krynická</t>
  </si>
  <si>
    <t>MŠ Šiškova - průmyslová myčka</t>
  </si>
  <si>
    <t>ZŠ a MŠ P. Strozziho - kuchyňský robot</t>
  </si>
  <si>
    <t>ZŠ Žernosecká - multifunkč. tlak. pánev</t>
  </si>
  <si>
    <t>ZŠ Žernosecká - rekonstrukce ŠH - II. etapa</t>
  </si>
  <si>
    <t>ZŠ a MŠ Ústavní - rekonstrukce ŠK a ŠJ</t>
  </si>
  <si>
    <t>3149 - ostat. zařízení související s výchovou a vzděl. ml.</t>
  </si>
  <si>
    <t>Pernerova 29 - zřízení 4 tříd pro MŠ</t>
  </si>
  <si>
    <t>MŠ U Sluncové - nástavba třídy vč. PD</t>
  </si>
  <si>
    <t>MŠ Korycanská - zateplení obvod. pláště</t>
  </si>
  <si>
    <t>MŠ Lešenská - stavební úpravy soc. zařízení</t>
  </si>
  <si>
    <t>Technické správy komunikací Hl.m.Prahy</t>
  </si>
  <si>
    <t>příspěvek TSK  hl. m. Prahy na bezpečnostní prvky</t>
  </si>
  <si>
    <t>podpora rezidenčních zón</t>
  </si>
  <si>
    <t>odbor životního prostředí a speciálních projektů ÚMČ</t>
  </si>
  <si>
    <t>úklid exkrementů</t>
  </si>
  <si>
    <t>0203</t>
  </si>
  <si>
    <t>Rekonstrukce dolní části Thomayerových sadů</t>
  </si>
  <si>
    <t>3745- péče o vzhled obcí a veřejnou zeleň</t>
  </si>
  <si>
    <t>PD na revitalizaci veř. prostranství - Elsnicovo nám.</t>
  </si>
  <si>
    <t>Revitalizace parku na nám Dr. Václava Holého</t>
  </si>
  <si>
    <t>Obnova části Thomayerových sadů před Libeňským zámkem</t>
  </si>
  <si>
    <t>Revitalizace veřejného prostranství Karlínské náměstí</t>
  </si>
  <si>
    <t>0103</t>
  </si>
  <si>
    <t>odbor územního rozvoje a výstavby ÚMČ</t>
  </si>
  <si>
    <t>0104</t>
  </si>
  <si>
    <t>str. 16/16</t>
  </si>
  <si>
    <t>str. 1/16</t>
  </si>
  <si>
    <t>str. 2/16</t>
  </si>
  <si>
    <t>str. 3/16</t>
  </si>
  <si>
    <t>str.4/16</t>
  </si>
  <si>
    <t>str. 6/16</t>
  </si>
  <si>
    <t>str.9/16</t>
  </si>
  <si>
    <t>str.8/16</t>
  </si>
  <si>
    <t>str. 7/16</t>
  </si>
  <si>
    <t>str. 10/16</t>
  </si>
  <si>
    <t>str. 11/16</t>
  </si>
  <si>
    <t>str. 12/16</t>
  </si>
  <si>
    <t>str. 13/16</t>
  </si>
  <si>
    <t>str. 14/16</t>
  </si>
  <si>
    <t>str. 15/16</t>
  </si>
  <si>
    <t>90415</t>
  </si>
  <si>
    <t>90515</t>
  </si>
  <si>
    <t>90615</t>
  </si>
  <si>
    <t>90715</t>
  </si>
  <si>
    <t>90815</t>
  </si>
  <si>
    <t>90915</t>
  </si>
  <si>
    <t>91015</t>
  </si>
  <si>
    <t>91115</t>
  </si>
  <si>
    <t>58</t>
  </si>
  <si>
    <t>55</t>
  </si>
  <si>
    <t>9111</t>
  </si>
  <si>
    <t>9112</t>
  </si>
  <si>
    <t>9113</t>
  </si>
  <si>
    <t xml:space="preserve">Digitalizace archivních dokumentů </t>
  </si>
  <si>
    <t xml:space="preserve">ekonomický odbor ÚMČ </t>
  </si>
  <si>
    <t>0417</t>
  </si>
  <si>
    <t>3419 - ostatní tělovýchovná činnost</t>
  </si>
  <si>
    <t>granty nestátním neziskovým organizacím</t>
  </si>
  <si>
    <t>granty na sport</t>
  </si>
  <si>
    <t>granty na volnočasové aktivity dětí a mládeže</t>
  </si>
  <si>
    <t>odměny učitelů ZŠ</t>
  </si>
  <si>
    <t>pol. 5492 - dary obyvatelstvu</t>
  </si>
  <si>
    <t>ostatní kulturní činnost, včetně výdajů na vedení kroniky</t>
  </si>
  <si>
    <t>finanční vypořádání za rok 2014</t>
  </si>
  <si>
    <t>6330 - převody vlastním fondům v rozpočtech územní úrovně</t>
  </si>
  <si>
    <t>pol. 5347 - převody mezi Hl. městem Prahou a MČ Praha 8</t>
  </si>
  <si>
    <t>pěstounská péče</t>
  </si>
  <si>
    <t>051013</t>
  </si>
  <si>
    <t>050714</t>
  </si>
  <si>
    <t>050614</t>
  </si>
  <si>
    <t>051014</t>
  </si>
  <si>
    <t>050308</t>
  </si>
  <si>
    <t>051508</t>
  </si>
  <si>
    <t>050209</t>
  </si>
  <si>
    <t>050213</t>
  </si>
  <si>
    <t>050414</t>
  </si>
  <si>
    <t>polikl. Mazurská - rekonstr. vodoinstalace SV a TUV a kanalizace</t>
  </si>
  <si>
    <t>050115</t>
  </si>
  <si>
    <t>050215</t>
  </si>
  <si>
    <t>050315</t>
  </si>
  <si>
    <t>pol. 5182 - zálohy vlastní pokladně</t>
  </si>
  <si>
    <t>rezerva na běžné výdaje</t>
  </si>
  <si>
    <t>6409 -ostatní činnosti jinde nezařazené</t>
  </si>
  <si>
    <t>pol. 5901 - nespecifikované rezervy</t>
  </si>
  <si>
    <t>z toho: předprojektová a projektová dokumentace</t>
  </si>
  <si>
    <t>3335</t>
  </si>
  <si>
    <t>3336</t>
  </si>
  <si>
    <t>3337</t>
  </si>
  <si>
    <t>3338</t>
  </si>
  <si>
    <t>3339</t>
  </si>
  <si>
    <t xml:space="preserve">          obnova dopravního značení</t>
  </si>
  <si>
    <t xml:space="preserve">          generel bezmotorové dopravy</t>
  </si>
  <si>
    <t xml:space="preserve">          konzultační, poradenské a právní služby</t>
  </si>
  <si>
    <t xml:space="preserve">          propagace</t>
  </si>
  <si>
    <t>Přestavba nebytových prostor Libčická 2/233 (lesní školka)</t>
  </si>
  <si>
    <t>k 30.6.2015</t>
  </si>
  <si>
    <t>pol. 5336 -  neinv. dotace zřízeným přísp.organizacím</t>
  </si>
  <si>
    <t>0903</t>
  </si>
  <si>
    <t xml:space="preserve">oddělení strategického rozvoje a agendy 21 </t>
  </si>
  <si>
    <t>odbor územního rozvoje a výstavy ÚMČ</t>
  </si>
  <si>
    <t>pasportizace zeleně MČ Praha 8</t>
  </si>
  <si>
    <t xml:space="preserve">"Správa tepelného hospodářství s.r.o" - vklad základního kapitálu </t>
  </si>
  <si>
    <r>
      <rPr>
        <sz val="10"/>
        <rFont val="Arial CE"/>
        <charset val="238"/>
      </rPr>
      <t>zajištění</t>
    </r>
    <r>
      <rPr>
        <b/>
        <sz val="10"/>
        <rFont val="Arial CE"/>
        <family val="2"/>
        <charset val="238"/>
      </rPr>
      <t xml:space="preserve"> </t>
    </r>
    <r>
      <rPr>
        <sz val="10"/>
        <rFont val="Arial CE"/>
        <charset val="238"/>
      </rPr>
      <t>bydlení pro azylanty</t>
    </r>
  </si>
  <si>
    <t>rozvoj infrastruktury</t>
  </si>
  <si>
    <t>3334</t>
  </si>
  <si>
    <t>3333</t>
  </si>
  <si>
    <t>Rekonstrukce sociálních bytů</t>
  </si>
  <si>
    <t>projekt "Otevřený úřad MČ Praha 8"</t>
  </si>
  <si>
    <t>3639 - komunální služby a územní rozvoj</t>
  </si>
  <si>
    <t>vypracování strategie organizace správy aktiv</t>
  </si>
  <si>
    <t>pol. 5169 - nákup služeb j.n., 5175 - pohoštění</t>
  </si>
  <si>
    <t>Dar pro ZŠ speciální Diakonie ČCE Praha 5</t>
  </si>
  <si>
    <t>pol. 5223 - neinvestiční transfery církvím a náb. spol.</t>
  </si>
  <si>
    <t>Dar SŠ Náhorní</t>
  </si>
  <si>
    <t>3122 - střední odborné školy</t>
  </si>
  <si>
    <t>pol. 5339 - neninvestiční transfery  cizím PO</t>
  </si>
  <si>
    <t>Dar DDM hl. m Prahy</t>
  </si>
  <si>
    <t>MŠ U Sluncové - herní prvky na zahradu</t>
  </si>
  <si>
    <t>MŠ Na Přesypu - interaktivní tabule</t>
  </si>
  <si>
    <t>MŠ Na Přesypu - elektronický vstup na čipy</t>
  </si>
  <si>
    <t>MŠ Na Přesypu - venkovní herní prvky</t>
  </si>
  <si>
    <t>MŠ Korycanská - rekonstrukce obou zahrad MŠ</t>
  </si>
  <si>
    <t>ZŠ Žernosecká - rekonstrukce ŠH - I. etapa</t>
  </si>
  <si>
    <t>ZŠ Žernosecká - rekonstrukce školního hřiště</t>
  </si>
  <si>
    <t>Investiční akce drobného rozsahu a technická zhodnocení</t>
  </si>
  <si>
    <t>ZŠ Palmovka - stavební úpravy obvod. pláště a vnitrobloku</t>
  </si>
  <si>
    <t>MŠ Štěpničná - rekonstrukce výtahu</t>
  </si>
  <si>
    <t>Projektová připravenost - drobné projekty</t>
  </si>
  <si>
    <t>ZŠ Burešova - zřízení sociálního zařízení u ŠJ</t>
  </si>
  <si>
    <t>MŠ Na Přesypu - PD na úpravu školní kuchyně</t>
  </si>
  <si>
    <t>zájmová činnost dětí a mládeže vč. dětských klubů</t>
  </si>
  <si>
    <t>pol. 5909 - ostatní neinvestiční výdaje</t>
  </si>
  <si>
    <t>technické konto</t>
  </si>
  <si>
    <t>ZŠ B. Hrabala - výměna oken vč. PD - I. etapa</t>
  </si>
  <si>
    <t>KD Ládví - rekonstrukce sociálního zařízení vč. PD</t>
  </si>
  <si>
    <t>KD Krakov - rekonstrukce sociálního zařízení vč. PD</t>
  </si>
  <si>
    <t>MŠ Řešovská - rekonstrukce obvodového pláště (P P - S.E.N.)</t>
  </si>
  <si>
    <t>MŠ Chabařovická - rekonstrukce obvodového pláště (P P - S.E.N.)</t>
  </si>
  <si>
    <t>MŠ Šimůnkova - rekonstrukce obvodového pláště (P P - S.E.N.)</t>
  </si>
  <si>
    <t>ZŠ Mazurská - zřízení nových tříd pro výuku vč. PD</t>
  </si>
  <si>
    <t>ZŠ Dolákova - zřízení nových tříd pro výuku vč. PD</t>
  </si>
  <si>
    <t>ZŠ Burešova - stavební úpravy vstupu v budově 2. stupně</t>
  </si>
  <si>
    <t>ubytovna Voctářova - stavební úpravy podkroví a 1. patra vč. PD</t>
  </si>
  <si>
    <t>ZŠ B. Hrabala - stavební úpravy služebního bytu</t>
  </si>
  <si>
    <t>ZŠ Libčická - zřízení nové třídy pro výuku vč. PD</t>
  </si>
  <si>
    <t>záloha vlastní pokladně</t>
  </si>
  <si>
    <t>Sdružení ambul.zdravotnických zaříz. (SAZZ) v Praze 8</t>
  </si>
  <si>
    <t>poliklinika Mazurská - vybavení vrátnice</t>
  </si>
  <si>
    <t>0522</t>
  </si>
  <si>
    <t>Sníž. energet. nároč. na bud. GC - TDI, koordinátor BOZP</t>
  </si>
  <si>
    <t xml:space="preserve">     Plnění rozpočtu Městské části Praha 8 za 1. pololetí 2015</t>
  </si>
  <si>
    <t>Revitalizace veřejného prostranství</t>
  </si>
  <si>
    <t>ubytovna Voctářova - úprava střešního pláště vč. PD</t>
  </si>
  <si>
    <t>ZŠ Dolákova - projektová připravenost na rekonstrukci gastro</t>
  </si>
  <si>
    <t>ZŠ Burešova - elektronická multifunkční pánev</t>
  </si>
  <si>
    <t>Snížení energetické náročnosti na budově GC</t>
  </si>
  <si>
    <t xml:space="preserve">Snížení energetické náročnosti objektu O.S. FOKUS </t>
  </si>
  <si>
    <t>Sníž. energ. nároč. obj. o.s. FOKUS - TDI, koord. BOZP</t>
  </si>
  <si>
    <t>Obnova části Thomayerových sadů před Libeň. zámkem II. etapa</t>
  </si>
  <si>
    <t>PD - rekonstrukce objektu tzv. Löwitova mlýna a zámeckého pivovaru</t>
  </si>
  <si>
    <t>6409 - ostatní činnosti jinde nezařazené</t>
  </si>
  <si>
    <t>0422</t>
  </si>
  <si>
    <t>str. 5/16</t>
  </si>
  <si>
    <t>Zastupitelstva městské části Praha 8</t>
  </si>
  <si>
    <t>ze dne 9. září 2015</t>
  </si>
  <si>
    <t>Příloha č. 2 usnesení č. Usn ZMC 038/2015</t>
  </si>
</sst>
</file>

<file path=xl/styles.xml><?xml version="1.0" encoding="utf-8"?>
<styleSheet xmlns="http://schemas.openxmlformats.org/spreadsheetml/2006/main">
  <numFmts count="1">
    <numFmt numFmtId="164" formatCode="#,##0.0"/>
  </numFmts>
  <fonts count="51">
    <font>
      <sz val="11"/>
      <color theme="1"/>
      <name val="Calibri"/>
      <family val="2"/>
      <charset val="238"/>
      <scheme val="minor"/>
    </font>
    <font>
      <u/>
      <sz val="10"/>
      <name val="Arial CE"/>
      <charset val="238"/>
    </font>
    <font>
      <b/>
      <sz val="16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 CE"/>
      <charset val="238"/>
    </font>
    <font>
      <sz val="9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sz val="12"/>
      <name val="Arial CE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i/>
      <sz val="10"/>
      <color theme="1"/>
      <name val="Arial"/>
      <family val="2"/>
      <charset val="238"/>
    </font>
    <font>
      <sz val="10"/>
      <color theme="3" tint="0.39997558519241921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0"/>
      <color rgb="FFFF0000"/>
      <name val="Arial CE"/>
      <family val="2"/>
      <charset val="238"/>
    </font>
    <font>
      <b/>
      <sz val="10"/>
      <color theme="1"/>
      <name val="Arial"/>
      <family val="2"/>
      <charset val="238"/>
    </font>
    <font>
      <sz val="10"/>
      <color indexed="12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3" tint="0.39997558519241921"/>
      <name val="Arial CE"/>
      <charset val="238"/>
    </font>
    <font>
      <b/>
      <sz val="10"/>
      <color theme="3" tint="0.39997558519241921"/>
      <name val="Arial"/>
      <family val="2"/>
      <charset val="238"/>
    </font>
    <font>
      <sz val="11"/>
      <color theme="3" tint="0.39997558519241921"/>
      <name val="Calibri"/>
      <family val="2"/>
      <charset val="238"/>
      <scheme val="minor"/>
    </font>
    <font>
      <sz val="10"/>
      <color theme="3" tint="0.39997558519241921"/>
      <name val="Arial CE"/>
      <charset val="238"/>
    </font>
    <font>
      <sz val="11"/>
      <color theme="3" tint="0.39997558519241921"/>
      <name val="Arial"/>
      <family val="2"/>
      <charset val="238"/>
    </font>
    <font>
      <i/>
      <sz val="10"/>
      <color theme="3" tint="0.39997558519241921"/>
      <name val="Arial CE"/>
      <charset val="238"/>
    </font>
    <font>
      <i/>
      <sz val="10"/>
      <color theme="3" tint="0.39997558519241921"/>
      <name val="Arial"/>
      <family val="2"/>
      <charset val="238"/>
    </font>
    <font>
      <i/>
      <sz val="11"/>
      <color theme="3" tint="0.3999755851924192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  <font>
      <b/>
      <sz val="12"/>
      <color theme="1"/>
      <name val="Arial CE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15" fillId="0" borderId="0"/>
    <xf numFmtId="0" fontId="3" fillId="0" borderId="0"/>
  </cellStyleXfs>
  <cellXfs count="11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Border="1"/>
    <xf numFmtId="0" fontId="0" fillId="0" borderId="0" xfId="0" applyBorder="1"/>
    <xf numFmtId="0" fontId="3" fillId="0" borderId="0" xfId="0" applyFont="1" applyBorder="1"/>
    <xf numFmtId="0" fontId="3" fillId="0" borderId="0" xfId="0" applyFont="1"/>
    <xf numFmtId="0" fontId="5" fillId="0" borderId="0" xfId="0" applyFont="1" applyBorder="1" applyAlignme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1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49" fontId="11" fillId="0" borderId="5" xfId="0" applyNumberFormat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0" fillId="0" borderId="8" xfId="0" applyBorder="1"/>
    <xf numFmtId="0" fontId="0" fillId="0" borderId="20" xfId="0" applyBorder="1"/>
    <xf numFmtId="0" fontId="11" fillId="0" borderId="34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center"/>
    </xf>
    <xf numFmtId="0" fontId="11" fillId="0" borderId="36" xfId="0" applyFont="1" applyFill="1" applyBorder="1" applyAlignment="1">
      <alignment horizontal="center"/>
    </xf>
    <xf numFmtId="0" fontId="11" fillId="0" borderId="3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39" xfId="0" applyFont="1" applyFill="1" applyBorder="1" applyAlignment="1">
      <alignment horizontal="center"/>
    </xf>
    <xf numFmtId="0" fontId="12" fillId="0" borderId="39" xfId="0" applyFont="1" applyFill="1" applyBorder="1" applyAlignment="1">
      <alignment horizontal="center"/>
    </xf>
    <xf numFmtId="0" fontId="0" fillId="0" borderId="33" xfId="0" applyBorder="1"/>
    <xf numFmtId="49" fontId="6" fillId="0" borderId="8" xfId="0" applyNumberFormat="1" applyFont="1" applyFill="1" applyBorder="1" applyAlignment="1">
      <alignment horizontal="center"/>
    </xf>
    <xf numFmtId="0" fontId="0" fillId="0" borderId="43" xfId="0" applyBorder="1"/>
    <xf numFmtId="0" fontId="7" fillId="0" borderId="48" xfId="0" applyFont="1" applyFill="1" applyBorder="1"/>
    <xf numFmtId="0" fontId="3" fillId="0" borderId="0" xfId="1"/>
    <xf numFmtId="164" fontId="3" fillId="0" borderId="0" xfId="1" applyNumberFormat="1"/>
    <xf numFmtId="4" fontId="3" fillId="0" borderId="0" xfId="1" applyNumberFormat="1"/>
    <xf numFmtId="0" fontId="7" fillId="0" borderId="0" xfId="1" applyFont="1"/>
    <xf numFmtId="0" fontId="6" fillId="0" borderId="0" xfId="1" applyFont="1"/>
    <xf numFmtId="3" fontId="9" fillId="0" borderId="0" xfId="1" applyNumberFormat="1" applyFont="1" applyAlignment="1">
      <alignment horizontal="right" vertical="center"/>
    </xf>
    <xf numFmtId="0" fontId="11" fillId="0" borderId="1" xfId="1" applyFont="1" applyBorder="1" applyAlignment="1">
      <alignment horizontal="center"/>
    </xf>
    <xf numFmtId="0" fontId="11" fillId="0" borderId="35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/>
    <xf numFmtId="4" fontId="12" fillId="0" borderId="2" xfId="1" applyNumberFormat="1" applyFont="1" applyFill="1" applyBorder="1" applyAlignment="1">
      <alignment horizontal="center"/>
    </xf>
    <xf numFmtId="4" fontId="12" fillId="0" borderId="3" xfId="1" applyNumberFormat="1" applyFont="1" applyFill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49" fontId="11" fillId="0" borderId="5" xfId="1" applyNumberFormat="1" applyFont="1" applyBorder="1" applyAlignment="1">
      <alignment horizontal="center"/>
    </xf>
    <xf numFmtId="4" fontId="12" fillId="0" borderId="5" xfId="1" applyNumberFormat="1" applyFont="1" applyFill="1" applyBorder="1" applyAlignment="1">
      <alignment horizontal="center"/>
    </xf>
    <xf numFmtId="4" fontId="12" fillId="0" borderId="6" xfId="1" applyNumberFormat="1" applyFont="1" applyFill="1" applyBorder="1" applyAlignment="1">
      <alignment horizontal="center"/>
    </xf>
    <xf numFmtId="0" fontId="11" fillId="0" borderId="7" xfId="1" applyFont="1" applyBorder="1" applyAlignment="1">
      <alignment horizontal="center"/>
    </xf>
    <xf numFmtId="0" fontId="11" fillId="0" borderId="39" xfId="1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4" fontId="12" fillId="0" borderId="8" xfId="1" applyNumberFormat="1" applyFont="1" applyFill="1" applyBorder="1" applyAlignment="1">
      <alignment horizontal="center"/>
    </xf>
    <xf numFmtId="4" fontId="12" fillId="0" borderId="9" xfId="1" applyNumberFormat="1" applyFont="1" applyFill="1" applyBorder="1" applyAlignment="1">
      <alignment horizontal="center"/>
    </xf>
    <xf numFmtId="49" fontId="6" fillId="0" borderId="0" xfId="1" applyNumberFormat="1" applyFont="1" applyBorder="1" applyAlignment="1">
      <alignment horizontal="center"/>
    </xf>
    <xf numFmtId="0" fontId="6" fillId="0" borderId="0" xfId="1" applyNumberFormat="1" applyFont="1" applyBorder="1" applyAlignment="1"/>
    <xf numFmtId="0" fontId="17" fillId="0" borderId="0" xfId="1" applyFont="1" applyBorder="1"/>
    <xf numFmtId="0" fontId="11" fillId="0" borderId="1" xfId="1" applyFont="1" applyFill="1" applyBorder="1" applyAlignment="1">
      <alignment horizontal="center"/>
    </xf>
    <xf numFmtId="0" fontId="11" fillId="0" borderId="35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/>
    </xf>
    <xf numFmtId="0" fontId="11" fillId="0" borderId="2" xfId="1" applyFont="1" applyFill="1" applyBorder="1"/>
    <xf numFmtId="0" fontId="11" fillId="0" borderId="4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1" fillId="0" borderId="5" xfId="1" applyFont="1" applyFill="1" applyBorder="1" applyAlignment="1">
      <alignment horizontal="center"/>
    </xf>
    <xf numFmtId="49" fontId="11" fillId="0" borderId="5" xfId="1" applyNumberFormat="1" applyFont="1" applyFill="1" applyBorder="1" applyAlignment="1">
      <alignment horizontal="center"/>
    </xf>
    <xf numFmtId="0" fontId="11" fillId="0" borderId="7" xfId="1" applyFont="1" applyFill="1" applyBorder="1" applyAlignment="1">
      <alignment horizontal="center"/>
    </xf>
    <xf numFmtId="0" fontId="11" fillId="0" borderId="49" xfId="1" applyFont="1" applyFill="1" applyBorder="1" applyAlignment="1">
      <alignment horizontal="center"/>
    </xf>
    <xf numFmtId="0" fontId="11" fillId="0" borderId="8" xfId="1" applyFont="1" applyFill="1" applyBorder="1" applyAlignment="1">
      <alignment horizontal="center"/>
    </xf>
    <xf numFmtId="49" fontId="11" fillId="0" borderId="8" xfId="1" applyNumberFormat="1" applyFont="1" applyFill="1" applyBorder="1" applyAlignment="1">
      <alignment horizontal="center"/>
    </xf>
    <xf numFmtId="0" fontId="7" fillId="0" borderId="0" xfId="1" applyFont="1" applyBorder="1"/>
    <xf numFmtId="0" fontId="11" fillId="0" borderId="39" xfId="1" applyFont="1" applyFill="1" applyBorder="1" applyAlignment="1">
      <alignment horizontal="center"/>
    </xf>
    <xf numFmtId="0" fontId="3" fillId="0" borderId="42" xfId="1" applyFill="1" applyBorder="1" applyAlignment="1"/>
    <xf numFmtId="0" fontId="3" fillId="0" borderId="43" xfId="1" applyFill="1" applyBorder="1" applyAlignment="1"/>
    <xf numFmtId="0" fontId="3" fillId="0" borderId="57" xfId="1" applyFill="1" applyBorder="1" applyAlignment="1"/>
    <xf numFmtId="4" fontId="0" fillId="0" borderId="0" xfId="0" applyNumberFormat="1"/>
    <xf numFmtId="0" fontId="11" fillId="0" borderId="3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4" fontId="12" fillId="0" borderId="2" xfId="0" applyNumberFormat="1" applyFont="1" applyFill="1" applyBorder="1" applyAlignment="1">
      <alignment horizontal="center"/>
    </xf>
    <xf numFmtId="4" fontId="11" fillId="0" borderId="36" xfId="0" applyNumberFormat="1" applyFont="1" applyFill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4" fontId="12" fillId="0" borderId="5" xfId="0" applyNumberFormat="1" applyFont="1" applyFill="1" applyBorder="1" applyAlignment="1">
      <alignment horizontal="center"/>
    </xf>
    <xf numFmtId="4" fontId="12" fillId="0" borderId="18" xfId="0" applyNumberFormat="1" applyFont="1" applyFill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4" fontId="0" fillId="0" borderId="8" xfId="0" applyNumberFormat="1" applyBorder="1"/>
    <xf numFmtId="4" fontId="0" fillId="0" borderId="33" xfId="0" applyNumberFormat="1" applyBorder="1"/>
    <xf numFmtId="0" fontId="7" fillId="0" borderId="10" xfId="0" applyFont="1" applyBorder="1"/>
    <xf numFmtId="0" fontId="7" fillId="0" borderId="20" xfId="0" applyFont="1" applyBorder="1" applyAlignment="1">
      <alignment horizontal="center"/>
    </xf>
    <xf numFmtId="49" fontId="7" fillId="0" borderId="20" xfId="0" applyNumberFormat="1" applyFont="1" applyBorder="1"/>
    <xf numFmtId="4" fontId="0" fillId="0" borderId="20" xfId="0" applyNumberFormat="1" applyBorder="1"/>
    <xf numFmtId="4" fontId="0" fillId="0" borderId="55" xfId="0" applyNumberFormat="1" applyBorder="1"/>
    <xf numFmtId="0" fontId="0" fillId="0" borderId="0" xfId="0" applyFill="1"/>
    <xf numFmtId="0" fontId="4" fillId="0" borderId="47" xfId="0" applyFont="1" applyFill="1" applyBorder="1"/>
    <xf numFmtId="164" fontId="0" fillId="0" borderId="0" xfId="0" applyNumberFormat="1"/>
    <xf numFmtId="164" fontId="11" fillId="0" borderId="2" xfId="0" applyNumberFormat="1" applyFont="1" applyFill="1" applyBorder="1" applyAlignment="1">
      <alignment horizontal="center"/>
    </xf>
    <xf numFmtId="164" fontId="12" fillId="0" borderId="5" xfId="0" applyNumberFormat="1" applyFont="1" applyFill="1" applyBorder="1" applyAlignment="1">
      <alignment horizontal="center"/>
    </xf>
    <xf numFmtId="164" fontId="12" fillId="0" borderId="8" xfId="0" applyNumberFormat="1" applyFont="1" applyFill="1" applyBorder="1" applyAlignment="1">
      <alignment horizontal="center"/>
    </xf>
    <xf numFmtId="49" fontId="7" fillId="0" borderId="11" xfId="0" applyNumberFormat="1" applyFont="1" applyBorder="1"/>
    <xf numFmtId="164" fontId="0" fillId="0" borderId="20" xfId="0" applyNumberFormat="1" applyBorder="1"/>
    <xf numFmtId="0" fontId="0" fillId="0" borderId="55" xfId="0" applyBorder="1"/>
    <xf numFmtId="0" fontId="7" fillId="0" borderId="0" xfId="1" applyFont="1" applyBorder="1" applyAlignment="1">
      <alignment horizontal="left"/>
    </xf>
    <xf numFmtId="0" fontId="8" fillId="0" borderId="0" xfId="1" applyFont="1"/>
    <xf numFmtId="0" fontId="9" fillId="0" borderId="0" xfId="1" applyFont="1" applyAlignment="1">
      <alignment horizontal="right"/>
    </xf>
    <xf numFmtId="0" fontId="11" fillId="0" borderId="54" xfId="1" applyFont="1" applyFill="1" applyBorder="1" applyAlignment="1">
      <alignment horizontal="center"/>
    </xf>
    <xf numFmtId="0" fontId="11" fillId="0" borderId="3" xfId="1" applyFont="1" applyFill="1" applyBorder="1" applyAlignment="1">
      <alignment horizontal="center"/>
    </xf>
    <xf numFmtId="0" fontId="11" fillId="0" borderId="29" xfId="1" applyFont="1" applyFill="1" applyBorder="1" applyAlignment="1">
      <alignment horizontal="center"/>
    </xf>
    <xf numFmtId="0" fontId="11" fillId="0" borderId="6" xfId="1" applyFont="1" applyFill="1" applyBorder="1" applyAlignment="1">
      <alignment horizontal="center"/>
    </xf>
    <xf numFmtId="0" fontId="11" fillId="0" borderId="38" xfId="1" applyFont="1" applyFill="1" applyBorder="1" applyAlignment="1">
      <alignment horizontal="center"/>
    </xf>
    <xf numFmtId="0" fontId="11" fillId="0" borderId="45" xfId="1" applyFont="1" applyFill="1" applyBorder="1" applyAlignment="1">
      <alignment horizontal="center"/>
    </xf>
    <xf numFmtId="0" fontId="11" fillId="0" borderId="9" xfId="1" applyFont="1" applyFill="1" applyBorder="1" applyAlignment="1">
      <alignment horizontal="center"/>
    </xf>
    <xf numFmtId="0" fontId="7" fillId="0" borderId="0" xfId="0" applyFont="1" applyBorder="1" applyAlignment="1"/>
    <xf numFmtId="0" fontId="0" fillId="0" borderId="0" xfId="0" applyBorder="1" applyAlignment="1"/>
    <xf numFmtId="0" fontId="11" fillId="0" borderId="2" xfId="0" applyFont="1" applyBorder="1"/>
    <xf numFmtId="0" fontId="7" fillId="0" borderId="61" xfId="0" applyFont="1" applyBorder="1" applyAlignment="1">
      <alignment horizontal="left"/>
    </xf>
    <xf numFmtId="0" fontId="7" fillId="0" borderId="2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47" xfId="0" applyFont="1" applyFill="1" applyBorder="1"/>
    <xf numFmtId="0" fontId="7" fillId="0" borderId="2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15" fillId="0" borderId="0" xfId="0" applyFont="1"/>
    <xf numFmtId="0" fontId="6" fillId="0" borderId="2" xfId="0" applyFont="1" applyFill="1" applyBorder="1"/>
    <xf numFmtId="0" fontId="15" fillId="0" borderId="39" xfId="0" applyFont="1" applyBorder="1"/>
    <xf numFmtId="0" fontId="15" fillId="0" borderId="8" xfId="0" applyFont="1" applyBorder="1"/>
    <xf numFmtId="0" fontId="15" fillId="0" borderId="33" xfId="0" applyFont="1" applyBorder="1"/>
    <xf numFmtId="0" fontId="7" fillId="0" borderId="10" xfId="0" applyFont="1" applyFill="1" applyBorder="1"/>
    <xf numFmtId="49" fontId="16" fillId="0" borderId="21" xfId="0" applyNumberFormat="1" applyFont="1" applyFill="1" applyBorder="1"/>
    <xf numFmtId="0" fontId="15" fillId="0" borderId="21" xfId="0" applyFont="1" applyBorder="1"/>
    <xf numFmtId="0" fontId="15" fillId="0" borderId="20" xfId="0" applyFont="1" applyBorder="1"/>
    <xf numFmtId="0" fontId="15" fillId="0" borderId="55" xfId="0" applyFont="1" applyBorder="1"/>
    <xf numFmtId="164" fontId="15" fillId="0" borderId="0" xfId="0" applyNumberFormat="1" applyFont="1"/>
    <xf numFmtId="0" fontId="12" fillId="0" borderId="0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7" fillId="0" borderId="0" xfId="0" applyNumberFormat="1" applyFont="1" applyBorder="1"/>
    <xf numFmtId="3" fontId="15" fillId="0" borderId="29" xfId="0" applyNumberFormat="1" applyFont="1" applyBorder="1"/>
    <xf numFmtId="164" fontId="15" fillId="0" borderId="20" xfId="0" applyNumberFormat="1" applyFont="1" applyBorder="1"/>
    <xf numFmtId="0" fontId="7" fillId="0" borderId="40" xfId="1" applyFont="1" applyFill="1" applyBorder="1" applyAlignment="1"/>
    <xf numFmtId="49" fontId="14" fillId="0" borderId="0" xfId="1" applyNumberFormat="1" applyFont="1" applyFill="1" applyBorder="1" applyAlignment="1">
      <alignment horizontal="center"/>
    </xf>
    <xf numFmtId="0" fontId="21" fillId="0" borderId="0" xfId="0" applyFont="1"/>
    <xf numFmtId="0" fontId="22" fillId="0" borderId="0" xfId="0" applyFont="1" applyBorder="1"/>
    <xf numFmtId="0" fontId="22" fillId="0" borderId="0" xfId="0" applyFont="1"/>
    <xf numFmtId="0" fontId="20" fillId="0" borderId="0" xfId="0" applyFont="1"/>
    <xf numFmtId="0" fontId="23" fillId="0" borderId="0" xfId="0" applyFont="1"/>
    <xf numFmtId="0" fontId="24" fillId="0" borderId="0" xfId="0" applyFont="1" applyAlignment="1">
      <alignment horizontal="right"/>
    </xf>
    <xf numFmtId="0" fontId="25" fillId="0" borderId="1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/>
    <xf numFmtId="0" fontId="25" fillId="0" borderId="3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 vertical="center" wrapText="1"/>
    </xf>
    <xf numFmtId="49" fontId="25" fillId="0" borderId="5" xfId="0" applyNumberFormat="1" applyFont="1" applyFill="1" applyBorder="1" applyAlignment="1">
      <alignment horizontal="center"/>
    </xf>
    <xf numFmtId="0" fontId="25" fillId="0" borderId="6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 vertical="center" wrapText="1"/>
    </xf>
    <xf numFmtId="49" fontId="25" fillId="0" borderId="8" xfId="0" applyNumberFormat="1" applyFont="1" applyFill="1" applyBorder="1" applyAlignment="1">
      <alignment horizontal="center"/>
    </xf>
    <xf numFmtId="0" fontId="22" fillId="0" borderId="8" xfId="0" applyFont="1" applyBorder="1"/>
    <xf numFmtId="0" fontId="22" fillId="0" borderId="9" xfId="0" applyFont="1" applyBorder="1"/>
    <xf numFmtId="0" fontId="20" fillId="0" borderId="10" xfId="0" applyFont="1" applyFill="1" applyBorder="1" applyAlignment="1">
      <alignment horizontal="left"/>
    </xf>
    <xf numFmtId="0" fontId="20" fillId="0" borderId="11" xfId="0" applyFont="1" applyFill="1" applyBorder="1" applyAlignment="1">
      <alignment horizontal="center"/>
    </xf>
    <xf numFmtId="0" fontId="20" fillId="0" borderId="12" xfId="0" applyFont="1" applyFill="1" applyBorder="1"/>
    <xf numFmtId="49" fontId="20" fillId="0" borderId="12" xfId="0" applyNumberFormat="1" applyFont="1" applyFill="1" applyBorder="1"/>
    <xf numFmtId="0" fontId="22" fillId="0" borderId="5" xfId="0" applyFont="1" applyBorder="1"/>
    <xf numFmtId="0" fontId="22" fillId="0" borderId="13" xfId="0" applyFont="1" applyBorder="1"/>
    <xf numFmtId="49" fontId="22" fillId="0" borderId="0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left"/>
    </xf>
    <xf numFmtId="0" fontId="25" fillId="0" borderId="34" xfId="0" applyFont="1" applyFill="1" applyBorder="1" applyAlignment="1">
      <alignment horizontal="center"/>
    </xf>
    <xf numFmtId="0" fontId="25" fillId="0" borderId="35" xfId="0" applyFont="1" applyFill="1" applyBorder="1" applyAlignment="1">
      <alignment horizontal="center"/>
    </xf>
    <xf numFmtId="0" fontId="25" fillId="0" borderId="36" xfId="0" applyFont="1" applyFill="1" applyBorder="1" applyAlignment="1">
      <alignment horizontal="center"/>
    </xf>
    <xf numFmtId="0" fontId="25" fillId="0" borderId="37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0" fontId="25" fillId="0" borderId="38" xfId="0" applyFont="1" applyFill="1" applyBorder="1" applyAlignment="1">
      <alignment horizontal="center"/>
    </xf>
    <xf numFmtId="0" fontId="25" fillId="0" borderId="39" xfId="0" applyFont="1" applyFill="1" applyBorder="1" applyAlignment="1">
      <alignment horizontal="center"/>
    </xf>
    <xf numFmtId="0" fontId="22" fillId="0" borderId="33" xfId="0" applyFont="1" applyBorder="1"/>
    <xf numFmtId="0" fontId="22" fillId="0" borderId="43" xfId="0" applyFont="1" applyBorder="1"/>
    <xf numFmtId="0" fontId="20" fillId="0" borderId="1" xfId="0" applyFont="1" applyFill="1" applyBorder="1" applyAlignment="1">
      <alignment horizontal="left"/>
    </xf>
    <xf numFmtId="0" fontId="20" fillId="0" borderId="43" xfId="0" applyFont="1" applyFill="1" applyBorder="1" applyAlignment="1">
      <alignment horizontal="center"/>
    </xf>
    <xf numFmtId="0" fontId="20" fillId="0" borderId="42" xfId="0" applyFont="1" applyFill="1" applyBorder="1"/>
    <xf numFmtId="49" fontId="20" fillId="0" borderId="54" xfId="0" applyNumberFormat="1" applyFont="1" applyFill="1" applyBorder="1"/>
    <xf numFmtId="0" fontId="26" fillId="0" borderId="0" xfId="0" applyFont="1"/>
    <xf numFmtId="0" fontId="22" fillId="0" borderId="41" xfId="0" applyFont="1" applyBorder="1"/>
    <xf numFmtId="0" fontId="10" fillId="0" borderId="0" xfId="2" applyFont="1" applyAlignment="1">
      <alignment horizontal="right"/>
    </xf>
    <xf numFmtId="4" fontId="3" fillId="0" borderId="0" xfId="1" applyNumberFormat="1" applyFont="1"/>
    <xf numFmtId="164" fontId="3" fillId="0" borderId="0" xfId="1" applyNumberFormat="1" applyFont="1"/>
    <xf numFmtId="3" fontId="3" fillId="0" borderId="0" xfId="1" applyNumberFormat="1" applyFont="1" applyAlignment="1">
      <alignment horizontal="right" vertical="center"/>
    </xf>
    <xf numFmtId="4" fontId="14" fillId="0" borderId="0" xfId="1" applyNumberFormat="1" applyFont="1" applyFill="1" applyBorder="1" applyAlignment="1">
      <alignment horizontal="right" vertical="top"/>
    </xf>
    <xf numFmtId="3" fontId="14" fillId="0" borderId="0" xfId="1" applyNumberFormat="1" applyFont="1" applyFill="1" applyBorder="1" applyAlignment="1">
      <alignment vertical="top"/>
    </xf>
    <xf numFmtId="164" fontId="14" fillId="0" borderId="0" xfId="1" applyNumberFormat="1" applyFont="1" applyFill="1" applyBorder="1" applyAlignment="1">
      <alignment vertical="top"/>
    </xf>
    <xf numFmtId="0" fontId="14" fillId="0" borderId="0" xfId="1" applyFont="1" applyFill="1" applyBorder="1" applyAlignment="1">
      <alignment horizontal="left" vertical="top" wrapText="1"/>
    </xf>
    <xf numFmtId="49" fontId="14" fillId="0" borderId="0" xfId="1" applyNumberFormat="1" applyFont="1" applyFill="1" applyBorder="1" applyAlignment="1">
      <alignment vertical="top" wrapText="1"/>
    </xf>
    <xf numFmtId="49" fontId="14" fillId="0" borderId="0" xfId="1" applyNumberFormat="1" applyFont="1" applyFill="1" applyBorder="1" applyAlignment="1" applyProtection="1">
      <alignment horizontal="center" vertical="top"/>
      <protection locked="0"/>
    </xf>
    <xf numFmtId="3" fontId="27" fillId="0" borderId="25" xfId="0" applyNumberFormat="1" applyFont="1" applyBorder="1"/>
    <xf numFmtId="49" fontId="12" fillId="0" borderId="14" xfId="0" applyNumberFormat="1" applyFont="1" applyFill="1" applyBorder="1" applyAlignment="1">
      <alignment horizontal="center"/>
    </xf>
    <xf numFmtId="49" fontId="3" fillId="0" borderId="24" xfId="0" applyNumberFormat="1" applyFont="1" applyFill="1" applyBorder="1" applyAlignment="1">
      <alignment horizontal="center"/>
    </xf>
    <xf numFmtId="0" fontId="3" fillId="0" borderId="25" xfId="0" applyFont="1" applyFill="1" applyBorder="1"/>
    <xf numFmtId="0" fontId="3" fillId="0" borderId="24" xfId="0" applyFont="1" applyFill="1" applyBorder="1" applyAlignment="1">
      <alignment horizontal="left"/>
    </xf>
    <xf numFmtId="0" fontId="29" fillId="0" borderId="24" xfId="0" applyFont="1" applyFill="1" applyBorder="1" applyAlignment="1">
      <alignment horizontal="left"/>
    </xf>
    <xf numFmtId="0" fontId="3" fillId="0" borderId="24" xfId="0" applyFont="1" applyFill="1" applyBorder="1"/>
    <xf numFmtId="0" fontId="29" fillId="0" borderId="24" xfId="0" applyFont="1" applyFill="1" applyBorder="1"/>
    <xf numFmtId="0" fontId="29" fillId="0" borderId="25" xfId="0" applyFont="1" applyFill="1" applyBorder="1"/>
    <xf numFmtId="49" fontId="29" fillId="0" borderId="25" xfId="0" applyNumberFormat="1" applyFont="1" applyFill="1" applyBorder="1"/>
    <xf numFmtId="0" fontId="3" fillId="0" borderId="17" xfId="0" applyFont="1" applyFill="1" applyBorder="1"/>
    <xf numFmtId="49" fontId="3" fillId="0" borderId="25" xfId="0" applyNumberFormat="1" applyFont="1" applyFill="1" applyBorder="1" applyAlignment="1">
      <alignment horizontal="center"/>
    </xf>
    <xf numFmtId="0" fontId="29" fillId="0" borderId="25" xfId="0" applyFont="1" applyFill="1" applyBorder="1" applyAlignment="1">
      <alignment vertical="center"/>
    </xf>
    <xf numFmtId="0" fontId="29" fillId="0" borderId="17" xfId="0" applyFont="1" applyFill="1" applyBorder="1"/>
    <xf numFmtId="0" fontId="29" fillId="0" borderId="25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left"/>
    </xf>
    <xf numFmtId="0" fontId="29" fillId="0" borderId="25" xfId="0" applyFont="1" applyFill="1" applyBorder="1" applyAlignment="1">
      <alignment horizontal="left"/>
    </xf>
    <xf numFmtId="49" fontId="29" fillId="0" borderId="20" xfId="0" applyNumberFormat="1" applyFont="1" applyFill="1" applyBorder="1"/>
    <xf numFmtId="0" fontId="29" fillId="0" borderId="24" xfId="0" applyFont="1" applyFill="1" applyBorder="1" applyAlignment="1">
      <alignment horizontal="center"/>
    </xf>
    <xf numFmtId="0" fontId="17" fillId="0" borderId="27" xfId="0" applyFont="1" applyFill="1" applyBorder="1"/>
    <xf numFmtId="3" fontId="12" fillId="0" borderId="25" xfId="0" applyNumberFormat="1" applyFont="1" applyFill="1" applyBorder="1"/>
    <xf numFmtId="3" fontId="3" fillId="0" borderId="25" xfId="0" applyNumberFormat="1" applyFont="1" applyFill="1" applyBorder="1"/>
    <xf numFmtId="49" fontId="11" fillId="0" borderId="14" xfId="0" applyNumberFormat="1" applyFont="1" applyFill="1" applyBorder="1" applyAlignment="1">
      <alignment horizontal="center"/>
    </xf>
    <xf numFmtId="0" fontId="11" fillId="0" borderId="28" xfId="0" applyFont="1" applyFill="1" applyBorder="1"/>
    <xf numFmtId="0" fontId="6" fillId="0" borderId="25" xfId="0" applyFont="1" applyFill="1" applyBorder="1"/>
    <xf numFmtId="0" fontId="6" fillId="0" borderId="28" xfId="0" applyFont="1" applyFill="1" applyBorder="1" applyAlignment="1">
      <alignment horizontal="left"/>
    </xf>
    <xf numFmtId="0" fontId="6" fillId="0" borderId="28" xfId="0" applyFont="1" applyFill="1" applyBorder="1"/>
    <xf numFmtId="0" fontId="17" fillId="0" borderId="25" xfId="0" applyFont="1" applyFill="1" applyBorder="1"/>
    <xf numFmtId="0" fontId="17" fillId="0" borderId="20" xfId="0" applyFont="1" applyFill="1" applyBorder="1"/>
    <xf numFmtId="49" fontId="6" fillId="0" borderId="25" xfId="0" applyNumberFormat="1" applyFont="1" applyFill="1" applyBorder="1"/>
    <xf numFmtId="0" fontId="29" fillId="0" borderId="20" xfId="0" applyFont="1" applyFill="1" applyBorder="1" applyAlignment="1">
      <alignment vertical="center"/>
    </xf>
    <xf numFmtId="0" fontId="6" fillId="0" borderId="17" xfId="0" applyFont="1" applyFill="1" applyBorder="1" applyAlignment="1">
      <alignment horizontal="center"/>
    </xf>
    <xf numFmtId="0" fontId="6" fillId="0" borderId="17" xfId="0" applyFont="1" applyFill="1" applyBorder="1"/>
    <xf numFmtId="3" fontId="15" fillId="0" borderId="0" xfId="0" applyNumberFormat="1" applyFont="1" applyBorder="1"/>
    <xf numFmtId="0" fontId="29" fillId="0" borderId="27" xfId="0" applyFont="1" applyFill="1" applyBorder="1"/>
    <xf numFmtId="49" fontId="3" fillId="0" borderId="24" xfId="0" applyNumberFormat="1" applyFont="1" applyFill="1" applyBorder="1" applyAlignment="1">
      <alignment horizontal="left"/>
    </xf>
    <xf numFmtId="49" fontId="3" fillId="0" borderId="28" xfId="0" applyNumberFormat="1" applyFont="1" applyFill="1" applyBorder="1" applyAlignment="1">
      <alignment horizontal="left"/>
    </xf>
    <xf numFmtId="0" fontId="29" fillId="0" borderId="15" xfId="0" applyFont="1" applyFill="1" applyBorder="1"/>
    <xf numFmtId="0" fontId="3" fillId="0" borderId="27" xfId="0" applyFont="1" applyFill="1" applyBorder="1"/>
    <xf numFmtId="0" fontId="12" fillId="0" borderId="27" xfId="0" applyFont="1" applyFill="1" applyBorder="1"/>
    <xf numFmtId="0" fontId="30" fillId="0" borderId="27" xfId="0" applyFont="1" applyFill="1" applyBorder="1"/>
    <xf numFmtId="0" fontId="29" fillId="0" borderId="27" xfId="0" applyFont="1" applyFill="1" applyBorder="1" applyAlignment="1">
      <alignment horizontal="left"/>
    </xf>
    <xf numFmtId="0" fontId="3" fillId="0" borderId="20" xfId="0" applyFont="1" applyFill="1" applyBorder="1" applyAlignment="1">
      <alignment horizontal="left"/>
    </xf>
    <xf numFmtId="0" fontId="3" fillId="0" borderId="21" xfId="0" applyFont="1" applyFill="1" applyBorder="1"/>
    <xf numFmtId="0" fontId="12" fillId="0" borderId="24" xfId="0" applyFont="1" applyFill="1" applyBorder="1"/>
    <xf numFmtId="0" fontId="12" fillId="0" borderId="25" xfId="0" applyFont="1" applyFill="1" applyBorder="1"/>
    <xf numFmtId="0" fontId="3" fillId="0" borderId="12" xfId="0" applyFont="1" applyFill="1" applyBorder="1"/>
    <xf numFmtId="49" fontId="29" fillId="0" borderId="24" xfId="0" applyNumberFormat="1" applyFont="1" applyFill="1" applyBorder="1" applyAlignment="1">
      <alignment horizontal="center"/>
    </xf>
    <xf numFmtId="49" fontId="3" fillId="0" borderId="50" xfId="0" applyNumberFormat="1" applyFont="1" applyFill="1" applyBorder="1" applyAlignment="1">
      <alignment horizontal="left"/>
    </xf>
    <xf numFmtId="0" fontId="3" fillId="0" borderId="58" xfId="0" applyFont="1" applyFill="1" applyBorder="1" applyAlignment="1">
      <alignment horizontal="left"/>
    </xf>
    <xf numFmtId="0" fontId="6" fillId="0" borderId="0" xfId="0" applyFont="1" applyFill="1" applyBorder="1"/>
    <xf numFmtId="0" fontId="17" fillId="0" borderId="21" xfId="0" applyFont="1" applyFill="1" applyBorder="1"/>
    <xf numFmtId="0" fontId="17" fillId="0" borderId="27" xfId="0" applyFont="1" applyFill="1" applyBorder="1" applyAlignment="1"/>
    <xf numFmtId="0" fontId="17" fillId="0" borderId="17" xfId="0" applyFont="1" applyFill="1" applyBorder="1"/>
    <xf numFmtId="0" fontId="17" fillId="0" borderId="15" xfId="0" applyFont="1" applyFill="1" applyBorder="1"/>
    <xf numFmtId="0" fontId="3" fillId="0" borderId="15" xfId="0" applyFont="1" applyFill="1" applyBorder="1"/>
    <xf numFmtId="0" fontId="29" fillId="0" borderId="17" xfId="0" applyFont="1" applyFill="1" applyBorder="1" applyAlignment="1">
      <alignment horizontal="left"/>
    </xf>
    <xf numFmtId="0" fontId="6" fillId="0" borderId="25" xfId="0" applyFont="1" applyFill="1" applyBorder="1" applyAlignment="1">
      <alignment horizontal="left"/>
    </xf>
    <xf numFmtId="0" fontId="6" fillId="0" borderId="17" xfId="0" applyFont="1" applyFill="1" applyBorder="1" applyAlignment="1">
      <alignment horizontal="left"/>
    </xf>
    <xf numFmtId="0" fontId="6" fillId="0" borderId="27" xfId="0" applyFont="1" applyFill="1" applyBorder="1"/>
    <xf numFmtId="0" fontId="3" fillId="0" borderId="25" xfId="0" applyFont="1" applyFill="1" applyBorder="1" applyAlignment="1">
      <alignment horizontal="center"/>
    </xf>
    <xf numFmtId="3" fontId="3" fillId="0" borderId="25" xfId="0" applyNumberFormat="1" applyFont="1" applyBorder="1"/>
    <xf numFmtId="0" fontId="32" fillId="0" borderId="0" xfId="0" applyFont="1" applyBorder="1"/>
    <xf numFmtId="4" fontId="12" fillId="0" borderId="21" xfId="0" applyNumberFormat="1" applyFont="1" applyFill="1" applyBorder="1"/>
    <xf numFmtId="4" fontId="12" fillId="0" borderId="55" xfId="0" applyNumberFormat="1" applyFont="1" applyFill="1" applyBorder="1"/>
    <xf numFmtId="3" fontId="29" fillId="0" borderId="25" xfId="0" applyNumberFormat="1" applyFont="1" applyFill="1" applyBorder="1"/>
    <xf numFmtId="3" fontId="29" fillId="0" borderId="25" xfId="0" applyNumberFormat="1" applyFont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5" fillId="0" borderId="0" xfId="0" applyFont="1" applyFill="1" applyBorder="1"/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164" fontId="15" fillId="0" borderId="0" xfId="0" applyNumberFormat="1" applyFont="1" applyBorder="1"/>
    <xf numFmtId="4" fontId="29" fillId="0" borderId="0" xfId="0" applyNumberFormat="1" applyFont="1" applyFill="1" applyBorder="1"/>
    <xf numFmtId="0" fontId="3" fillId="0" borderId="0" xfId="1" applyFont="1"/>
    <xf numFmtId="0" fontId="7" fillId="0" borderId="40" xfId="1" applyFont="1" applyBorder="1" applyAlignment="1">
      <alignment horizontal="left"/>
    </xf>
    <xf numFmtId="0" fontId="3" fillId="0" borderId="41" xfId="1" applyFont="1" applyBorder="1" applyAlignment="1"/>
    <xf numFmtId="49" fontId="11" fillId="0" borderId="19" xfId="0" applyNumberFormat="1" applyFont="1" applyFill="1" applyBorder="1" applyAlignment="1">
      <alignment horizontal="center"/>
    </xf>
    <xf numFmtId="49" fontId="11" fillId="0" borderId="4" xfId="0" applyNumberFormat="1" applyFont="1" applyFill="1" applyBorder="1" applyAlignment="1">
      <alignment horizontal="center"/>
    </xf>
    <xf numFmtId="49" fontId="11" fillId="0" borderId="10" xfId="0" applyNumberFormat="1" applyFont="1" applyFill="1" applyBorder="1" applyAlignment="1">
      <alignment horizontal="center"/>
    </xf>
    <xf numFmtId="49" fontId="3" fillId="0" borderId="19" xfId="0" applyNumberFormat="1" applyFont="1" applyFill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49" fontId="3" fillId="0" borderId="14" xfId="0" applyNumberFormat="1" applyFont="1" applyFill="1" applyBorder="1" applyAlignment="1">
      <alignment horizontal="center"/>
    </xf>
    <xf numFmtId="49" fontId="29" fillId="0" borderId="19" xfId="0" applyNumberFormat="1" applyFont="1" applyFill="1" applyBorder="1" applyAlignment="1">
      <alignment horizontal="center"/>
    </xf>
    <xf numFmtId="0" fontId="3" fillId="0" borderId="14" xfId="0" applyFont="1" applyFill="1" applyBorder="1"/>
    <xf numFmtId="49" fontId="3" fillId="0" borderId="25" xfId="0" applyNumberFormat="1" applyFont="1" applyFill="1" applyBorder="1" applyAlignment="1">
      <alignment horizontal="left"/>
    </xf>
    <xf numFmtId="0" fontId="3" fillId="0" borderId="24" xfId="0" applyFont="1" applyFill="1" applyBorder="1" applyAlignment="1">
      <alignment horizontal="center"/>
    </xf>
    <xf numFmtId="0" fontId="12" fillId="0" borderId="12" xfId="0" applyFont="1" applyFill="1" applyBorder="1"/>
    <xf numFmtId="49" fontId="29" fillId="0" borderId="14" xfId="0" applyNumberFormat="1" applyFont="1" applyFill="1" applyBorder="1" applyAlignment="1">
      <alignment horizontal="center"/>
    </xf>
    <xf numFmtId="49" fontId="3" fillId="0" borderId="64" xfId="0" applyNumberFormat="1" applyFont="1" applyFill="1" applyBorder="1" applyAlignment="1">
      <alignment horizontal="center"/>
    </xf>
    <xf numFmtId="49" fontId="6" fillId="0" borderId="14" xfId="0" applyNumberFormat="1" applyFont="1" applyFill="1" applyBorder="1" applyAlignment="1">
      <alignment horizontal="center"/>
    </xf>
    <xf numFmtId="49" fontId="6" fillId="0" borderId="25" xfId="0" applyNumberFormat="1" applyFont="1" applyFill="1" applyBorder="1" applyAlignment="1">
      <alignment horizontal="left"/>
    </xf>
    <xf numFmtId="49" fontId="6" fillId="0" borderId="19" xfId="0" applyNumberFormat="1" applyFont="1" applyFill="1" applyBorder="1" applyAlignment="1">
      <alignment horizontal="center"/>
    </xf>
    <xf numFmtId="49" fontId="6" fillId="0" borderId="17" xfId="0" applyNumberFormat="1" applyFont="1" applyFill="1" applyBorder="1" applyAlignment="1">
      <alignment horizontal="left"/>
    </xf>
    <xf numFmtId="0" fontId="6" fillId="0" borderId="19" xfId="0" applyFont="1" applyFill="1" applyBorder="1"/>
    <xf numFmtId="0" fontId="3" fillId="0" borderId="27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49" fontId="4" fillId="0" borderId="46" xfId="0" applyNumberFormat="1" applyFont="1" applyFill="1" applyBorder="1" applyAlignment="1">
      <alignment horizontal="left"/>
    </xf>
    <xf numFmtId="0" fontId="4" fillId="0" borderId="47" xfId="0" applyFont="1" applyFill="1" applyBorder="1" applyAlignment="1">
      <alignment horizontal="left"/>
    </xf>
    <xf numFmtId="0" fontId="4" fillId="0" borderId="48" xfId="0" applyFont="1" applyFill="1" applyBorder="1"/>
    <xf numFmtId="0" fontId="3" fillId="0" borderId="0" xfId="3"/>
    <xf numFmtId="0" fontId="4" fillId="0" borderId="30" xfId="3" applyFont="1" applyBorder="1"/>
    <xf numFmtId="0" fontId="4" fillId="0" borderId="46" xfId="3" applyFont="1" applyBorder="1"/>
    <xf numFmtId="0" fontId="4" fillId="0" borderId="32" xfId="3" applyFont="1" applyBorder="1"/>
    <xf numFmtId="49" fontId="4" fillId="0" borderId="30" xfId="0" applyNumberFormat="1" applyFont="1" applyFill="1" applyBorder="1" applyAlignment="1">
      <alignment horizontal="left"/>
    </xf>
    <xf numFmtId="3" fontId="4" fillId="0" borderId="48" xfId="3" applyNumberFormat="1" applyFont="1" applyBorder="1"/>
    <xf numFmtId="0" fontId="0" fillId="0" borderId="25" xfId="0" applyFill="1" applyBorder="1"/>
    <xf numFmtId="0" fontId="31" fillId="0" borderId="25" xfId="0" applyFont="1" applyBorder="1"/>
    <xf numFmtId="0" fontId="31" fillId="0" borderId="25" xfId="0" applyFont="1" applyFill="1" applyBorder="1"/>
    <xf numFmtId="3" fontId="27" fillId="0" borderId="25" xfId="0" applyNumberFormat="1" applyFont="1" applyFill="1" applyBorder="1"/>
    <xf numFmtId="3" fontId="3" fillId="0" borderId="17" xfId="0" applyNumberFormat="1" applyFont="1" applyFill="1" applyBorder="1"/>
    <xf numFmtId="3" fontId="4" fillId="0" borderId="32" xfId="0" applyNumberFormat="1" applyFont="1" applyFill="1" applyBorder="1"/>
    <xf numFmtId="3" fontId="4" fillId="0" borderId="32" xfId="3" applyNumberFormat="1" applyFont="1" applyBorder="1"/>
    <xf numFmtId="0" fontId="0" fillId="0" borderId="12" xfId="0" applyBorder="1"/>
    <xf numFmtId="3" fontId="6" fillId="0" borderId="25" xfId="0" applyNumberFormat="1" applyFont="1" applyFill="1" applyBorder="1"/>
    <xf numFmtId="3" fontId="7" fillId="0" borderId="32" xfId="0" applyNumberFormat="1" applyFont="1" applyFill="1" applyBorder="1"/>
    <xf numFmtId="49" fontId="3" fillId="0" borderId="59" xfId="0" applyNumberFormat="1" applyFont="1" applyFill="1" applyBorder="1" applyAlignment="1">
      <alignment horizontal="left"/>
    </xf>
    <xf numFmtId="0" fontId="6" fillId="0" borderId="51" xfId="0" applyFont="1" applyFill="1" applyBorder="1"/>
    <xf numFmtId="0" fontId="0" fillId="0" borderId="50" xfId="0" applyFill="1" applyBorder="1"/>
    <xf numFmtId="49" fontId="12" fillId="0" borderId="61" xfId="3" applyNumberFormat="1" applyFont="1" applyFill="1" applyBorder="1" applyAlignment="1">
      <alignment horizontal="center"/>
    </xf>
    <xf numFmtId="0" fontId="3" fillId="0" borderId="21" xfId="3" applyFont="1" applyFill="1" applyBorder="1"/>
    <xf numFmtId="49" fontId="3" fillId="0" borderId="60" xfId="3" applyNumberFormat="1" applyBorder="1" applyAlignment="1">
      <alignment horizontal="center"/>
    </xf>
    <xf numFmtId="49" fontId="3" fillId="0" borderId="25" xfId="3" applyNumberFormat="1" applyBorder="1" applyAlignment="1">
      <alignment horizontal="center"/>
    </xf>
    <xf numFmtId="0" fontId="3" fillId="0" borderId="25" xfId="3" applyBorder="1"/>
    <xf numFmtId="0" fontId="3" fillId="0" borderId="27" xfId="3" applyBorder="1"/>
    <xf numFmtId="0" fontId="3" fillId="0" borderId="25" xfId="3" applyFill="1" applyBorder="1"/>
    <xf numFmtId="0" fontId="3" fillId="0" borderId="27" xfId="3" applyFill="1" applyBorder="1"/>
    <xf numFmtId="0" fontId="3" fillId="0" borderId="60" xfId="3" applyBorder="1"/>
    <xf numFmtId="49" fontId="12" fillId="0" borderId="63" xfId="3" applyNumberFormat="1" applyFont="1" applyFill="1" applyBorder="1" applyAlignment="1">
      <alignment horizontal="center"/>
    </xf>
    <xf numFmtId="0" fontId="12" fillId="0" borderId="25" xfId="3" applyFont="1" applyFill="1" applyBorder="1" applyAlignment="1">
      <alignment horizontal="left"/>
    </xf>
    <xf numFmtId="0" fontId="6" fillId="0" borderId="17" xfId="3" applyFont="1" applyFill="1" applyBorder="1" applyAlignment="1">
      <alignment horizontal="left"/>
    </xf>
    <xf numFmtId="0" fontId="30" fillId="0" borderId="25" xfId="3" applyFont="1" applyFill="1" applyBorder="1"/>
    <xf numFmtId="0" fontId="12" fillId="0" borderId="17" xfId="3" applyFont="1" applyFill="1" applyBorder="1" applyAlignment="1">
      <alignment horizontal="left"/>
    </xf>
    <xf numFmtId="0" fontId="30" fillId="0" borderId="29" xfId="3" applyFont="1" applyFill="1" applyBorder="1"/>
    <xf numFmtId="0" fontId="29" fillId="0" borderId="25" xfId="3" applyFont="1" applyFill="1" applyBorder="1" applyAlignment="1">
      <alignment horizontal="center"/>
    </xf>
    <xf numFmtId="0" fontId="3" fillId="0" borderId="25" xfId="3" applyFont="1" applyFill="1" applyBorder="1"/>
    <xf numFmtId="0" fontId="29" fillId="0" borderId="22" xfId="0" applyFont="1" applyFill="1" applyBorder="1"/>
    <xf numFmtId="49" fontId="29" fillId="0" borderId="24" xfId="0" applyNumberFormat="1" applyFont="1" applyFill="1" applyBorder="1"/>
    <xf numFmtId="49" fontId="29" fillId="0" borderId="21" xfId="0" applyNumberFormat="1" applyFont="1" applyFill="1" applyBorder="1" applyAlignment="1">
      <alignment horizontal="center"/>
    </xf>
    <xf numFmtId="49" fontId="29" fillId="0" borderId="12" xfId="0" applyNumberFormat="1" applyFont="1" applyFill="1" applyBorder="1"/>
    <xf numFmtId="0" fontId="3" fillId="0" borderId="0" xfId="3" applyBorder="1"/>
    <xf numFmtId="0" fontId="3" fillId="0" borderId="50" xfId="3" applyBorder="1"/>
    <xf numFmtId="3" fontId="12" fillId="0" borderId="27" xfId="3" applyNumberFormat="1" applyFont="1" applyFill="1" applyBorder="1"/>
    <xf numFmtId="3" fontId="3" fillId="0" borderId="27" xfId="3" applyNumberFormat="1" applyFill="1" applyBorder="1"/>
    <xf numFmtId="3" fontId="12" fillId="0" borderId="25" xfId="3" applyNumberFormat="1" applyFont="1" applyFill="1" applyBorder="1"/>
    <xf numFmtId="3" fontId="3" fillId="0" borderId="25" xfId="3" applyNumberFormat="1" applyBorder="1"/>
    <xf numFmtId="3" fontId="3" fillId="0" borderId="25" xfId="3" applyNumberFormat="1" applyFill="1" applyBorder="1"/>
    <xf numFmtId="3" fontId="21" fillId="0" borderId="25" xfId="0" applyNumberFormat="1" applyFont="1" applyFill="1" applyBorder="1"/>
    <xf numFmtId="0" fontId="21" fillId="0" borderId="25" xfId="0" applyFont="1" applyFill="1" applyBorder="1"/>
    <xf numFmtId="3" fontId="33" fillId="0" borderId="25" xfId="0" applyNumberFormat="1" applyFont="1" applyBorder="1"/>
    <xf numFmtId="0" fontId="7" fillId="0" borderId="61" xfId="0" applyFont="1" applyBorder="1"/>
    <xf numFmtId="49" fontId="7" fillId="0" borderId="21" xfId="0" applyNumberFormat="1" applyFont="1" applyBorder="1"/>
    <xf numFmtId="49" fontId="3" fillId="0" borderId="25" xfId="3" applyNumberFormat="1" applyFont="1" applyFill="1" applyBorder="1"/>
    <xf numFmtId="49" fontId="11" fillId="0" borderId="22" xfId="0" applyNumberFormat="1" applyFont="1" applyBorder="1" applyAlignment="1">
      <alignment horizontal="center"/>
    </xf>
    <xf numFmtId="4" fontId="0" fillId="0" borderId="5" xfId="0" applyNumberFormat="1" applyBorder="1"/>
    <xf numFmtId="49" fontId="12" fillId="0" borderId="25" xfId="0" applyNumberFormat="1" applyFont="1" applyBorder="1" applyAlignment="1">
      <alignment horizontal="left"/>
    </xf>
    <xf numFmtId="49" fontId="11" fillId="0" borderId="61" xfId="3" applyNumberFormat="1" applyFont="1" applyFill="1" applyBorder="1" applyAlignment="1">
      <alignment horizontal="center" vertical="center"/>
    </xf>
    <xf numFmtId="0" fontId="11" fillId="0" borderId="25" xfId="3" applyFont="1" applyFill="1" applyBorder="1" applyAlignment="1">
      <alignment horizontal="left" vertical="center"/>
    </xf>
    <xf numFmtId="0" fontId="7" fillId="0" borderId="12" xfId="3" applyFont="1" applyFill="1" applyBorder="1" applyAlignment="1">
      <alignment horizontal="left" vertical="center"/>
    </xf>
    <xf numFmtId="49" fontId="11" fillId="0" borderId="20" xfId="3" applyNumberFormat="1" applyFont="1" applyFill="1" applyBorder="1"/>
    <xf numFmtId="0" fontId="7" fillId="0" borderId="61" xfId="3" applyFont="1" applyFill="1" applyBorder="1" applyAlignment="1">
      <alignment horizontal="left" vertical="center"/>
    </xf>
    <xf numFmtId="0" fontId="7" fillId="0" borderId="25" xfId="3" applyFont="1" applyFill="1" applyBorder="1" applyAlignment="1">
      <alignment horizontal="left" vertical="center"/>
    </xf>
    <xf numFmtId="0" fontId="3" fillId="0" borderId="12" xfId="3" applyFont="1" applyFill="1" applyBorder="1" applyAlignment="1">
      <alignment horizontal="left" vertical="center"/>
    </xf>
    <xf numFmtId="49" fontId="3" fillId="0" borderId="20" xfId="3" applyNumberFormat="1" applyFont="1" applyFill="1" applyBorder="1"/>
    <xf numFmtId="49" fontId="11" fillId="0" borderId="10" xfId="3" applyNumberFormat="1" applyFont="1" applyFill="1" applyBorder="1" applyAlignment="1">
      <alignment horizontal="center"/>
    </xf>
    <xf numFmtId="0" fontId="11" fillId="0" borderId="20" xfId="3" applyFont="1" applyFill="1" applyBorder="1" applyAlignment="1">
      <alignment horizontal="right"/>
    </xf>
    <xf numFmtId="0" fontId="6" fillId="0" borderId="37" xfId="3" applyFont="1" applyFill="1" applyBorder="1"/>
    <xf numFmtId="0" fontId="6" fillId="0" borderId="25" xfId="3" applyFont="1" applyFill="1" applyBorder="1"/>
    <xf numFmtId="0" fontId="6" fillId="0" borderId="23" xfId="3" applyFont="1" applyFill="1" applyBorder="1"/>
    <xf numFmtId="49" fontId="6" fillId="0" borderId="14" xfId="3" applyNumberFormat="1" applyFont="1" applyFill="1" applyBorder="1" applyAlignment="1">
      <alignment horizontal="center"/>
    </xf>
    <xf numFmtId="0" fontId="3" fillId="0" borderId="16" xfId="3" applyFont="1" applyFill="1" applyBorder="1"/>
    <xf numFmtId="0" fontId="6" fillId="0" borderId="19" xfId="3" applyFont="1" applyFill="1" applyBorder="1" applyAlignment="1"/>
    <xf numFmtId="49" fontId="6" fillId="0" borderId="17" xfId="3" applyNumberFormat="1" applyFont="1" applyFill="1" applyBorder="1" applyAlignment="1">
      <alignment horizontal="center"/>
    </xf>
    <xf numFmtId="0" fontId="6" fillId="0" borderId="17" xfId="3" applyFont="1" applyFill="1" applyBorder="1"/>
    <xf numFmtId="0" fontId="7" fillId="0" borderId="46" xfId="3" applyFont="1" applyFill="1" applyBorder="1"/>
    <xf numFmtId="0" fontId="4" fillId="0" borderId="30" xfId="3" applyFont="1" applyBorder="1" applyAlignment="1">
      <alignment horizontal="left" vertical="center"/>
    </xf>
    <xf numFmtId="0" fontId="19" fillId="0" borderId="46" xfId="3" applyFont="1" applyBorder="1"/>
    <xf numFmtId="3" fontId="12" fillId="0" borderId="21" xfId="3" applyNumberFormat="1" applyFont="1" applyBorder="1"/>
    <xf numFmtId="3" fontId="6" fillId="0" borderId="21" xfId="3" applyNumberFormat="1" applyFont="1" applyBorder="1"/>
    <xf numFmtId="3" fontId="11" fillId="0" borderId="27" xfId="3" applyNumberFormat="1" applyFont="1" applyFill="1" applyBorder="1" applyAlignment="1">
      <alignment horizontal="right"/>
    </xf>
    <xf numFmtId="3" fontId="7" fillId="0" borderId="48" xfId="3" applyNumberFormat="1" applyFont="1" applyFill="1" applyBorder="1"/>
    <xf numFmtId="3" fontId="4" fillId="0" borderId="48" xfId="3" applyNumberFormat="1" applyFont="1" applyBorder="1" applyAlignment="1">
      <alignment horizontal="right" vertical="center"/>
    </xf>
    <xf numFmtId="0" fontId="3" fillId="0" borderId="19" xfId="0" applyFont="1" applyFill="1" applyBorder="1"/>
    <xf numFmtId="0" fontId="29" fillId="0" borderId="17" xfId="0" applyFont="1" applyFill="1" applyBorder="1" applyAlignment="1">
      <alignment horizontal="center"/>
    </xf>
    <xf numFmtId="0" fontId="3" fillId="0" borderId="17" xfId="3" applyBorder="1"/>
    <xf numFmtId="4" fontId="0" fillId="0" borderId="18" xfId="0" applyNumberFormat="1" applyBorder="1"/>
    <xf numFmtId="49" fontId="12" fillId="0" borderId="14" xfId="3" applyNumberFormat="1" applyFont="1" applyFill="1" applyBorder="1" applyAlignment="1">
      <alignment horizontal="center"/>
    </xf>
    <xf numFmtId="0" fontId="3" fillId="0" borderId="14" xfId="3" applyFont="1" applyFill="1" applyBorder="1"/>
    <xf numFmtId="0" fontId="3" fillId="0" borderId="64" xfId="3" applyBorder="1"/>
    <xf numFmtId="0" fontId="3" fillId="0" borderId="50" xfId="3" applyFill="1" applyBorder="1"/>
    <xf numFmtId="3" fontId="12" fillId="0" borderId="25" xfId="3" applyNumberFormat="1" applyFont="1" applyBorder="1"/>
    <xf numFmtId="3" fontId="6" fillId="0" borderId="20" xfId="3" applyNumberFormat="1" applyFont="1" applyBorder="1"/>
    <xf numFmtId="3" fontId="11" fillId="0" borderId="25" xfId="3" applyNumberFormat="1" applyFont="1" applyFill="1" applyBorder="1" applyAlignment="1">
      <alignment horizontal="right"/>
    </xf>
    <xf numFmtId="3" fontId="3" fillId="0" borderId="17" xfId="3" applyNumberFormat="1" applyFill="1" applyBorder="1"/>
    <xf numFmtId="3" fontId="7" fillId="0" borderId="32" xfId="3" applyNumberFormat="1" applyFont="1" applyFill="1" applyBorder="1"/>
    <xf numFmtId="3" fontId="4" fillId="0" borderId="32" xfId="3" applyNumberFormat="1" applyFont="1" applyBorder="1" applyAlignment="1">
      <alignment horizontal="right" vertical="center"/>
    </xf>
    <xf numFmtId="49" fontId="12" fillId="0" borderId="10" xfId="3" applyNumberFormat="1" applyFont="1" applyFill="1" applyBorder="1" applyAlignment="1">
      <alignment horizontal="center"/>
    </xf>
    <xf numFmtId="0" fontId="12" fillId="0" borderId="21" xfId="3" applyFont="1" applyFill="1" applyBorder="1"/>
    <xf numFmtId="49" fontId="6" fillId="0" borderId="25" xfId="3" applyNumberFormat="1" applyFont="1" applyFill="1" applyBorder="1" applyAlignment="1">
      <alignment horizontal="left"/>
    </xf>
    <xf numFmtId="0" fontId="6" fillId="0" borderId="25" xfId="3" applyFont="1" applyFill="1" applyBorder="1" applyAlignment="1">
      <alignment horizontal="left"/>
    </xf>
    <xf numFmtId="0" fontId="6" fillId="0" borderId="27" xfId="3" applyFont="1" applyFill="1" applyBorder="1"/>
    <xf numFmtId="49" fontId="6" fillId="0" borderId="10" xfId="3" applyNumberFormat="1" applyFont="1" applyFill="1" applyBorder="1" applyAlignment="1">
      <alignment horizontal="center"/>
    </xf>
    <xf numFmtId="49" fontId="6" fillId="0" borderId="20" xfId="3" applyNumberFormat="1" applyFont="1" applyFill="1" applyBorder="1" applyAlignment="1">
      <alignment horizontal="left"/>
    </xf>
    <xf numFmtId="0" fontId="6" fillId="0" borderId="12" xfId="3" applyFont="1" applyFill="1" applyBorder="1" applyAlignment="1">
      <alignment horizontal="left"/>
    </xf>
    <xf numFmtId="0" fontId="17" fillId="0" borderId="21" xfId="3" applyFont="1" applyFill="1" applyBorder="1"/>
    <xf numFmtId="49" fontId="11" fillId="0" borderId="14" xfId="3" applyNumberFormat="1" applyFont="1" applyFill="1" applyBorder="1" applyAlignment="1">
      <alignment horizontal="center"/>
    </xf>
    <xf numFmtId="0" fontId="11" fillId="0" borderId="21" xfId="3" applyFont="1" applyFill="1" applyBorder="1"/>
    <xf numFmtId="0" fontId="6" fillId="0" borderId="24" xfId="3" applyFont="1" applyFill="1" applyBorder="1"/>
    <xf numFmtId="0" fontId="11" fillId="0" borderId="27" xfId="3" applyFont="1" applyFill="1" applyBorder="1"/>
    <xf numFmtId="49" fontId="34" fillId="0" borderId="25" xfId="3" applyNumberFormat="1" applyFont="1" applyFill="1" applyBorder="1" applyAlignment="1">
      <alignment horizontal="center"/>
    </xf>
    <xf numFmtId="0" fontId="7" fillId="0" borderId="48" xfId="3" applyFont="1" applyFill="1" applyBorder="1"/>
    <xf numFmtId="49" fontId="11" fillId="0" borderId="19" xfId="3" applyNumberFormat="1" applyFont="1" applyFill="1" applyBorder="1" applyAlignment="1">
      <alignment horizontal="center"/>
    </xf>
    <xf numFmtId="49" fontId="11" fillId="0" borderId="17" xfId="3" applyNumberFormat="1" applyFont="1" applyFill="1" applyBorder="1" applyAlignment="1">
      <alignment horizontal="left"/>
    </xf>
    <xf numFmtId="0" fontId="11" fillId="0" borderId="17" xfId="3" applyFont="1" applyFill="1" applyBorder="1" applyAlignment="1">
      <alignment horizontal="left"/>
    </xf>
    <xf numFmtId="0" fontId="6" fillId="0" borderId="15" xfId="3" applyFont="1" applyFill="1" applyBorder="1"/>
    <xf numFmtId="3" fontId="4" fillId="0" borderId="32" xfId="3" applyNumberFormat="1" applyFont="1" applyFill="1" applyBorder="1"/>
    <xf numFmtId="49" fontId="7" fillId="0" borderId="43" xfId="3" applyNumberFormat="1" applyFont="1" applyFill="1" applyBorder="1"/>
    <xf numFmtId="49" fontId="7" fillId="0" borderId="14" xfId="3" applyNumberFormat="1" applyFont="1" applyFill="1" applyBorder="1" applyAlignment="1">
      <alignment horizontal="left"/>
    </xf>
    <xf numFmtId="0" fontId="7" fillId="0" borderId="25" xfId="3" applyFont="1" applyFill="1" applyBorder="1" applyAlignment="1">
      <alignment horizontal="center"/>
    </xf>
    <xf numFmtId="0" fontId="6" fillId="0" borderId="20" xfId="3" applyFont="1" applyFill="1" applyBorder="1"/>
    <xf numFmtId="49" fontId="7" fillId="0" borderId="4" xfId="3" applyNumberFormat="1" applyFont="1" applyFill="1" applyBorder="1" applyAlignment="1">
      <alignment horizontal="left"/>
    </xf>
    <xf numFmtId="0" fontId="7" fillId="0" borderId="5" xfId="3" applyFont="1" applyFill="1" applyBorder="1" applyAlignment="1">
      <alignment horizontal="center"/>
    </xf>
    <xf numFmtId="0" fontId="6" fillId="0" borderId="5" xfId="3" applyFont="1" applyFill="1" applyBorder="1"/>
    <xf numFmtId="0" fontId="6" fillId="0" borderId="29" xfId="3" applyFont="1" applyFill="1" applyBorder="1"/>
    <xf numFmtId="49" fontId="7" fillId="0" borderId="10" xfId="3" applyNumberFormat="1" applyFont="1" applyFill="1" applyBorder="1" applyAlignment="1">
      <alignment horizontal="left"/>
    </xf>
    <xf numFmtId="0" fontId="7" fillId="0" borderId="20" xfId="3" applyFont="1" applyFill="1" applyBorder="1" applyAlignment="1">
      <alignment horizontal="center"/>
    </xf>
    <xf numFmtId="0" fontId="6" fillId="0" borderId="12" xfId="3" applyFont="1" applyFill="1" applyBorder="1"/>
    <xf numFmtId="49" fontId="11" fillId="0" borderId="27" xfId="3" applyNumberFormat="1" applyFont="1" applyFill="1" applyBorder="1" applyAlignment="1">
      <alignment horizontal="left"/>
    </xf>
    <xf numFmtId="49" fontId="11" fillId="0" borderId="24" xfId="3" applyNumberFormat="1" applyFont="1" applyFill="1" applyBorder="1" applyAlignment="1">
      <alignment horizontal="left"/>
    </xf>
    <xf numFmtId="0" fontId="11" fillId="0" borderId="25" xfId="3" applyFont="1" applyFill="1" applyBorder="1"/>
    <xf numFmtId="49" fontId="6" fillId="0" borderId="38" xfId="3" applyNumberFormat="1" applyFont="1" applyFill="1" applyBorder="1" applyAlignment="1">
      <alignment horizontal="center"/>
    </xf>
    <xf numFmtId="49" fontId="6" fillId="0" borderId="8" xfId="3" applyNumberFormat="1" applyFont="1" applyFill="1" applyBorder="1" applyAlignment="1">
      <alignment horizontal="left"/>
    </xf>
    <xf numFmtId="0" fontId="6" fillId="0" borderId="8" xfId="3" applyFont="1" applyFill="1" applyBorder="1" applyAlignment="1">
      <alignment horizontal="left"/>
    </xf>
    <xf numFmtId="0" fontId="6" fillId="0" borderId="8" xfId="3" applyFont="1" applyFill="1" applyBorder="1"/>
    <xf numFmtId="0" fontId="7" fillId="0" borderId="32" xfId="3" applyFont="1" applyFill="1" applyBorder="1"/>
    <xf numFmtId="0" fontId="7" fillId="0" borderId="0" xfId="3" applyFont="1" applyFill="1" applyBorder="1" applyAlignment="1"/>
    <xf numFmtId="0" fontId="7" fillId="0" borderId="0" xfId="3" applyFont="1" applyFill="1" applyBorder="1"/>
    <xf numFmtId="3" fontId="7" fillId="0" borderId="0" xfId="3" applyNumberFormat="1" applyFont="1" applyFill="1" applyBorder="1"/>
    <xf numFmtId="0" fontId="11" fillId="0" borderId="1" xfId="3" applyFont="1" applyFill="1" applyBorder="1" applyAlignment="1">
      <alignment horizontal="center"/>
    </xf>
    <xf numFmtId="0" fontId="11" fillId="0" borderId="2" xfId="3" applyFont="1" applyFill="1" applyBorder="1" applyAlignment="1">
      <alignment horizontal="center"/>
    </xf>
    <xf numFmtId="0" fontId="11" fillId="0" borderId="2" xfId="3" applyFont="1" applyFill="1" applyBorder="1"/>
    <xf numFmtId="0" fontId="11" fillId="0" borderId="4" xfId="3" applyFont="1" applyFill="1" applyBorder="1" applyAlignment="1">
      <alignment horizontal="center"/>
    </xf>
    <xf numFmtId="0" fontId="11" fillId="0" borderId="22" xfId="3" applyFont="1" applyFill="1" applyBorder="1" applyAlignment="1">
      <alignment horizontal="center"/>
    </xf>
    <xf numFmtId="49" fontId="11" fillId="0" borderId="5" xfId="3" applyNumberFormat="1" applyFont="1" applyFill="1" applyBorder="1" applyAlignment="1">
      <alignment horizontal="center"/>
    </xf>
    <xf numFmtId="0" fontId="11" fillId="0" borderId="7" xfId="3" applyFont="1" applyFill="1" applyBorder="1" applyAlignment="1">
      <alignment horizontal="center"/>
    </xf>
    <xf numFmtId="0" fontId="11" fillId="0" borderId="8" xfId="3" applyFont="1" applyFill="1" applyBorder="1" applyAlignment="1">
      <alignment horizontal="center"/>
    </xf>
    <xf numFmtId="0" fontId="11" fillId="0" borderId="49" xfId="3" applyFont="1" applyFill="1" applyBorder="1" applyAlignment="1">
      <alignment horizontal="center"/>
    </xf>
    <xf numFmtId="49" fontId="11" fillId="0" borderId="8" xfId="3" applyNumberFormat="1" applyFont="1" applyFill="1" applyBorder="1" applyAlignment="1">
      <alignment horizontal="center"/>
    </xf>
    <xf numFmtId="49" fontId="7" fillId="0" borderId="37" xfId="3" applyNumberFormat="1" applyFont="1" applyFill="1" applyBorder="1" applyAlignment="1">
      <alignment horizontal="left"/>
    </xf>
    <xf numFmtId="0" fontId="7" fillId="0" borderId="17" xfId="3" applyFont="1" applyFill="1" applyBorder="1" applyAlignment="1">
      <alignment horizontal="center"/>
    </xf>
    <xf numFmtId="0" fontId="6" fillId="0" borderId="0" xfId="3" applyFont="1" applyFill="1" applyBorder="1"/>
    <xf numFmtId="49" fontId="7" fillId="0" borderId="61" xfId="3" applyNumberFormat="1" applyFont="1" applyFill="1" applyBorder="1" applyAlignment="1">
      <alignment horizontal="left"/>
    </xf>
    <xf numFmtId="0" fontId="6" fillId="0" borderId="11" xfId="3" applyFont="1" applyFill="1" applyBorder="1"/>
    <xf numFmtId="0" fontId="19" fillId="0" borderId="48" xfId="3" applyFont="1" applyBorder="1"/>
    <xf numFmtId="3" fontId="3" fillId="0" borderId="27" xfId="3" applyNumberFormat="1" applyBorder="1"/>
    <xf numFmtId="3" fontId="11" fillId="0" borderId="25" xfId="3" applyNumberFormat="1" applyFont="1" applyFill="1" applyBorder="1"/>
    <xf numFmtId="0" fontId="11" fillId="0" borderId="5" xfId="3" applyFont="1" applyFill="1" applyBorder="1" applyAlignment="1">
      <alignment horizontal="center"/>
    </xf>
    <xf numFmtId="0" fontId="3" fillId="0" borderId="5" xfId="3" applyBorder="1"/>
    <xf numFmtId="0" fontId="3" fillId="0" borderId="20" xfId="3" applyBorder="1"/>
    <xf numFmtId="3" fontId="3" fillId="0" borderId="20" xfId="3" applyNumberFormat="1" applyBorder="1"/>
    <xf numFmtId="1" fontId="11" fillId="0" borderId="25" xfId="3" applyNumberFormat="1" applyFont="1" applyFill="1" applyBorder="1"/>
    <xf numFmtId="3" fontId="7" fillId="0" borderId="49" xfId="3" applyNumberFormat="1" applyFont="1" applyFill="1" applyBorder="1"/>
    <xf numFmtId="3" fontId="3" fillId="0" borderId="24" xfId="3" applyNumberFormat="1" applyBorder="1"/>
    <xf numFmtId="3" fontId="3" fillId="0" borderId="5" xfId="3" applyNumberFormat="1" applyBorder="1"/>
    <xf numFmtId="49" fontId="11" fillId="0" borderId="37" xfId="3" applyNumberFormat="1" applyFont="1" applyFill="1" applyBorder="1" applyAlignment="1">
      <alignment horizontal="center"/>
    </xf>
    <xf numFmtId="49" fontId="11" fillId="0" borderId="5" xfId="3" applyNumberFormat="1" applyFont="1" applyFill="1" applyBorder="1" applyAlignment="1">
      <alignment horizontal="left"/>
    </xf>
    <xf numFmtId="0" fontId="11" fillId="0" borderId="22" xfId="3" applyFont="1" applyFill="1" applyBorder="1"/>
    <xf numFmtId="49" fontId="7" fillId="0" borderId="20" xfId="3" applyNumberFormat="1" applyFont="1" applyFill="1" applyBorder="1"/>
    <xf numFmtId="3" fontId="11" fillId="0" borderId="20" xfId="3" applyNumberFormat="1" applyFont="1" applyFill="1" applyBorder="1"/>
    <xf numFmtId="4" fontId="20" fillId="0" borderId="0" xfId="0" applyNumberFormat="1" applyFont="1" applyBorder="1"/>
    <xf numFmtId="4" fontId="4" fillId="0" borderId="0" xfId="0" applyNumberFormat="1" applyFont="1" applyFill="1" applyBorder="1"/>
    <xf numFmtId="0" fontId="22" fillId="0" borderId="18" xfId="0" applyFont="1" applyBorder="1"/>
    <xf numFmtId="3" fontId="11" fillId="0" borderId="12" xfId="3" applyNumberFormat="1" applyFont="1" applyFill="1" applyBorder="1"/>
    <xf numFmtId="0" fontId="7" fillId="0" borderId="39" xfId="3" applyFont="1" applyFill="1" applyBorder="1" applyAlignment="1"/>
    <xf numFmtId="0" fontId="7" fillId="0" borderId="8" xfId="3" applyFont="1" applyFill="1" applyBorder="1"/>
    <xf numFmtId="3" fontId="7" fillId="0" borderId="8" xfId="3" applyNumberFormat="1" applyFont="1" applyFill="1" applyBorder="1"/>
    <xf numFmtId="0" fontId="11" fillId="0" borderId="15" xfId="0" applyFont="1" applyFill="1" applyBorder="1" applyAlignment="1"/>
    <xf numFmtId="0" fontId="11" fillId="0" borderId="25" xfId="0" applyFont="1" applyFill="1" applyBorder="1" applyAlignment="1"/>
    <xf numFmtId="49" fontId="11" fillId="0" borderId="17" xfId="0" applyNumberFormat="1" applyFont="1" applyFill="1" applyBorder="1" applyAlignment="1">
      <alignment horizontal="left"/>
    </xf>
    <xf numFmtId="49" fontId="11" fillId="0" borderId="25" xfId="0" applyNumberFormat="1" applyFont="1" applyFill="1" applyBorder="1" applyAlignment="1">
      <alignment horizontal="left"/>
    </xf>
    <xf numFmtId="49" fontId="6" fillId="0" borderId="28" xfId="0" applyNumberFormat="1" applyFont="1" applyFill="1" applyBorder="1"/>
    <xf numFmtId="0" fontId="12" fillId="0" borderId="5" xfId="0" applyFont="1" applyFill="1" applyBorder="1" applyAlignment="1">
      <alignment vertical="center"/>
    </xf>
    <xf numFmtId="0" fontId="11" fillId="0" borderId="1" xfId="3" applyFont="1" applyBorder="1" applyAlignment="1">
      <alignment horizontal="center"/>
    </xf>
    <xf numFmtId="0" fontId="11" fillId="0" borderId="56" xfId="3" applyFont="1" applyBorder="1" applyAlignment="1">
      <alignment horizontal="center"/>
    </xf>
    <xf numFmtId="0" fontId="11" fillId="0" borderId="2" xfId="3" applyFont="1" applyBorder="1" applyAlignment="1">
      <alignment horizontal="center"/>
    </xf>
    <xf numFmtId="0" fontId="11" fillId="0" borderId="56" xfId="3" applyFont="1" applyBorder="1"/>
    <xf numFmtId="0" fontId="11" fillId="0" borderId="4" xfId="3" applyFont="1" applyBorder="1" applyAlignment="1">
      <alignment horizontal="center"/>
    </xf>
    <xf numFmtId="0" fontId="11" fillId="0" borderId="22" xfId="3" applyFont="1" applyBorder="1" applyAlignment="1">
      <alignment horizontal="center"/>
    </xf>
    <xf numFmtId="0" fontId="11" fillId="0" borderId="5" xfId="3" applyFont="1" applyBorder="1" applyAlignment="1">
      <alignment horizontal="center"/>
    </xf>
    <xf numFmtId="49" fontId="11" fillId="0" borderId="22" xfId="3" applyNumberFormat="1" applyFont="1" applyBorder="1" applyAlignment="1">
      <alignment horizontal="center"/>
    </xf>
    <xf numFmtId="0" fontId="11" fillId="0" borderId="7" xfId="3" applyFont="1" applyBorder="1" applyAlignment="1">
      <alignment horizontal="center"/>
    </xf>
    <xf numFmtId="0" fontId="11" fillId="0" borderId="49" xfId="3" applyFont="1" applyBorder="1" applyAlignment="1">
      <alignment horizontal="center"/>
    </xf>
    <xf numFmtId="0" fontId="11" fillId="0" borderId="8" xfId="3" applyFont="1" applyBorder="1" applyAlignment="1">
      <alignment horizontal="center"/>
    </xf>
    <xf numFmtId="49" fontId="11" fillId="0" borderId="49" xfId="3" applyNumberFormat="1" applyFont="1" applyBorder="1" applyAlignment="1">
      <alignment horizontal="center"/>
    </xf>
    <xf numFmtId="0" fontId="7" fillId="0" borderId="61" xfId="3" applyFont="1" applyBorder="1" applyAlignment="1">
      <alignment horizontal="left"/>
    </xf>
    <xf numFmtId="0" fontId="7" fillId="0" borderId="21" xfId="3" applyFont="1" applyBorder="1" applyAlignment="1">
      <alignment horizontal="center"/>
    </xf>
    <xf numFmtId="0" fontId="7" fillId="0" borderId="12" xfId="3" applyFont="1" applyBorder="1" applyAlignment="1">
      <alignment horizontal="center"/>
    </xf>
    <xf numFmtId="49" fontId="7" fillId="0" borderId="12" xfId="3" applyNumberFormat="1" applyFont="1" applyBorder="1"/>
    <xf numFmtId="3" fontId="0" fillId="0" borderId="25" xfId="0" applyNumberFormat="1" applyBorder="1"/>
    <xf numFmtId="3" fontId="3" fillId="0" borderId="20" xfId="0" applyNumberFormat="1" applyFont="1" applyBorder="1"/>
    <xf numFmtId="3" fontId="0" fillId="0" borderId="25" xfId="0" applyNumberFormat="1" applyFill="1" applyBorder="1"/>
    <xf numFmtId="3" fontId="3" fillId="0" borderId="20" xfId="0" applyNumberFormat="1" applyFont="1" applyFill="1" applyBorder="1"/>
    <xf numFmtId="0" fontId="11" fillId="0" borderId="56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center"/>
    </xf>
    <xf numFmtId="0" fontId="12" fillId="0" borderId="49" xfId="0" applyFont="1" applyFill="1" applyBorder="1" applyAlignment="1">
      <alignment horizontal="center"/>
    </xf>
    <xf numFmtId="3" fontId="29" fillId="0" borderId="17" xfId="0" applyNumberFormat="1" applyFont="1" applyFill="1" applyBorder="1"/>
    <xf numFmtId="49" fontId="6" fillId="0" borderId="25" xfId="3" applyNumberFormat="1" applyFont="1" applyFill="1" applyBorder="1"/>
    <xf numFmtId="49" fontId="6" fillId="0" borderId="25" xfId="3" applyNumberFormat="1" applyFont="1" applyFill="1" applyBorder="1" applyAlignment="1">
      <alignment horizontal="center"/>
    </xf>
    <xf numFmtId="49" fontId="11" fillId="0" borderId="25" xfId="3" applyNumberFormat="1" applyFont="1" applyFill="1" applyBorder="1" applyAlignment="1">
      <alignment horizontal="left"/>
    </xf>
    <xf numFmtId="0" fontId="17" fillId="0" borderId="25" xfId="3" applyFont="1" applyFill="1" applyBorder="1" applyAlignment="1">
      <alignment horizontal="left"/>
    </xf>
    <xf numFmtId="49" fontId="11" fillId="0" borderId="20" xfId="3" applyNumberFormat="1" applyFont="1" applyFill="1" applyBorder="1" applyAlignment="1">
      <alignment horizontal="left"/>
    </xf>
    <xf numFmtId="0" fontId="11" fillId="0" borderId="20" xfId="3" applyFont="1" applyFill="1" applyBorder="1" applyAlignment="1">
      <alignment horizontal="left"/>
    </xf>
    <xf numFmtId="49" fontId="6" fillId="0" borderId="19" xfId="3" applyNumberFormat="1" applyFont="1" applyFill="1" applyBorder="1" applyAlignment="1">
      <alignment horizontal="center"/>
    </xf>
    <xf numFmtId="49" fontId="6" fillId="0" borderId="17" xfId="3" applyNumberFormat="1" applyFont="1" applyFill="1" applyBorder="1" applyAlignment="1">
      <alignment horizontal="left"/>
    </xf>
    <xf numFmtId="0" fontId="11" fillId="0" borderId="56" xfId="3" applyFont="1" applyFill="1" applyBorder="1" applyAlignment="1">
      <alignment horizontal="center"/>
    </xf>
    <xf numFmtId="49" fontId="7" fillId="0" borderId="62" xfId="3" applyNumberFormat="1" applyFont="1" applyFill="1" applyBorder="1" applyAlignment="1">
      <alignment horizontal="left"/>
    </xf>
    <xf numFmtId="0" fontId="7" fillId="0" borderId="43" xfId="3" applyFont="1" applyFill="1" applyBorder="1" applyAlignment="1">
      <alignment horizontal="center"/>
    </xf>
    <xf numFmtId="0" fontId="7" fillId="0" borderId="42" xfId="3" applyFont="1" applyFill="1" applyBorder="1" applyAlignment="1">
      <alignment horizontal="center"/>
    </xf>
    <xf numFmtId="0" fontId="3" fillId="0" borderId="43" xfId="3" applyBorder="1"/>
    <xf numFmtId="0" fontId="3" fillId="0" borderId="41" xfId="3" applyBorder="1"/>
    <xf numFmtId="0" fontId="0" fillId="0" borderId="13" xfId="0" applyBorder="1"/>
    <xf numFmtId="49" fontId="20" fillId="0" borderId="62" xfId="0" applyNumberFormat="1" applyFont="1" applyFill="1" applyBorder="1" applyAlignment="1">
      <alignment horizontal="left"/>
    </xf>
    <xf numFmtId="0" fontId="20" fillId="0" borderId="42" xfId="0" applyFont="1" applyFill="1" applyBorder="1" applyAlignment="1">
      <alignment horizontal="center"/>
    </xf>
    <xf numFmtId="49" fontId="20" fillId="0" borderId="43" xfId="0" applyNumberFormat="1" applyFont="1" applyFill="1" applyBorder="1"/>
    <xf numFmtId="0" fontId="6" fillId="0" borderId="25" xfId="3" applyFont="1" applyFill="1" applyBorder="1" applyAlignment="1">
      <alignment horizontal="center"/>
    </xf>
    <xf numFmtId="0" fontId="11" fillId="0" borderId="25" xfId="3" applyFont="1" applyFill="1" applyBorder="1" applyAlignment="1">
      <alignment horizontal="left"/>
    </xf>
    <xf numFmtId="0" fontId="6" fillId="0" borderId="20" xfId="1" applyFont="1" applyFill="1" applyBorder="1" applyAlignment="1"/>
    <xf numFmtId="0" fontId="7" fillId="0" borderId="10" xfId="1" applyFont="1" applyFill="1" applyBorder="1" applyAlignment="1">
      <alignment horizontal="left"/>
    </xf>
    <xf numFmtId="0" fontId="6" fillId="0" borderId="55" xfId="1" applyFont="1" applyFill="1" applyBorder="1" applyAlignment="1"/>
    <xf numFmtId="164" fontId="11" fillId="0" borderId="56" xfId="0" applyNumberFormat="1" applyFont="1" applyFill="1" applyBorder="1" applyAlignment="1">
      <alignment horizontal="center"/>
    </xf>
    <xf numFmtId="164" fontId="12" fillId="0" borderId="22" xfId="0" applyNumberFormat="1" applyFont="1" applyFill="1" applyBorder="1" applyAlignment="1">
      <alignment horizontal="center"/>
    </xf>
    <xf numFmtId="0" fontId="3" fillId="0" borderId="21" xfId="3" applyBorder="1"/>
    <xf numFmtId="164" fontId="12" fillId="0" borderId="49" xfId="0" applyNumberFormat="1" applyFont="1" applyFill="1" applyBorder="1" applyAlignment="1">
      <alignment horizontal="center"/>
    </xf>
    <xf numFmtId="49" fontId="6" fillId="0" borderId="28" xfId="3" applyNumberFormat="1" applyFont="1" applyFill="1" applyBorder="1" applyAlignment="1">
      <alignment horizontal="center"/>
    </xf>
    <xf numFmtId="49" fontId="6" fillId="0" borderId="24" xfId="3" applyNumberFormat="1" applyFont="1" applyFill="1" applyBorder="1" applyAlignment="1">
      <alignment horizontal="center"/>
    </xf>
    <xf numFmtId="49" fontId="29" fillId="0" borderId="14" xfId="3" applyNumberFormat="1" applyFont="1" applyFill="1" applyBorder="1" applyAlignment="1">
      <alignment horizontal="center"/>
    </xf>
    <xf numFmtId="49" fontId="29" fillId="0" borderId="24" xfId="3" applyNumberFormat="1" applyFont="1" applyFill="1" applyBorder="1" applyAlignment="1">
      <alignment horizontal="center"/>
    </xf>
    <xf numFmtId="0" fontId="29" fillId="0" borderId="23" xfId="3" applyFont="1" applyFill="1" applyBorder="1"/>
    <xf numFmtId="0" fontId="6" fillId="0" borderId="25" xfId="3" applyNumberFormat="1" applyFont="1" applyFill="1" applyBorder="1" applyAlignment="1">
      <alignment horizontal="left"/>
    </xf>
    <xf numFmtId="0" fontId="29" fillId="0" borderId="25" xfId="3" applyNumberFormat="1" applyFont="1" applyFill="1" applyBorder="1" applyAlignment="1">
      <alignment horizontal="left"/>
    </xf>
    <xf numFmtId="49" fontId="6" fillId="0" borderId="64" xfId="3" applyNumberFormat="1" applyFont="1" applyFill="1" applyBorder="1" applyAlignment="1">
      <alignment horizontal="center"/>
    </xf>
    <xf numFmtId="49" fontId="6" fillId="0" borderId="58" xfId="3" applyNumberFormat="1" applyFont="1" applyFill="1" applyBorder="1" applyAlignment="1">
      <alignment horizontal="center"/>
    </xf>
    <xf numFmtId="0" fontId="11" fillId="0" borderId="15" xfId="3" applyFont="1" applyFill="1" applyBorder="1" applyAlignment="1">
      <alignment horizontal="left"/>
    </xf>
    <xf numFmtId="0" fontId="6" fillId="0" borderId="27" xfId="3" applyNumberFormat="1" applyFont="1" applyFill="1" applyBorder="1" applyAlignment="1">
      <alignment horizontal="left" shrinkToFit="1"/>
    </xf>
    <xf numFmtId="0" fontId="29" fillId="0" borderId="27" xfId="3" applyNumberFormat="1" applyFont="1" applyFill="1" applyBorder="1" applyAlignment="1">
      <alignment horizontal="left" shrinkToFit="1"/>
    </xf>
    <xf numFmtId="0" fontId="6" fillId="0" borderId="27" xfId="3" applyNumberFormat="1" applyFont="1" applyFill="1" applyBorder="1" applyAlignment="1">
      <alignment horizontal="left"/>
    </xf>
    <xf numFmtId="0" fontId="29" fillId="0" borderId="27" xfId="3" applyNumberFormat="1" applyFont="1" applyFill="1" applyBorder="1" applyAlignment="1">
      <alignment horizontal="left"/>
    </xf>
    <xf numFmtId="49" fontId="6" fillId="0" borderId="27" xfId="3" applyNumberFormat="1" applyFont="1" applyFill="1" applyBorder="1" applyAlignment="1">
      <alignment horizontal="left"/>
    </xf>
    <xf numFmtId="49" fontId="7" fillId="0" borderId="25" xfId="3" applyNumberFormat="1" applyFont="1" applyFill="1" applyBorder="1"/>
    <xf numFmtId="0" fontId="29" fillId="0" borderId="25" xfId="3" applyFont="1" applyFill="1" applyBorder="1"/>
    <xf numFmtId="3" fontId="29" fillId="0" borderId="25" xfId="3" applyNumberFormat="1" applyFont="1" applyFill="1" applyBorder="1"/>
    <xf numFmtId="0" fontId="6" fillId="0" borderId="14" xfId="3" applyFont="1" applyFill="1" applyBorder="1" applyAlignment="1">
      <alignment horizontal="center"/>
    </xf>
    <xf numFmtId="49" fontId="6" fillId="0" borderId="24" xfId="3" applyNumberFormat="1" applyFont="1" applyFill="1" applyBorder="1" applyAlignment="1" applyProtection="1">
      <alignment horizontal="center"/>
      <protection locked="0"/>
    </xf>
    <xf numFmtId="0" fontId="29" fillId="0" borderId="14" xfId="3" applyFont="1" applyFill="1" applyBorder="1" applyAlignment="1">
      <alignment horizontal="center"/>
    </xf>
    <xf numFmtId="49" fontId="29" fillId="0" borderId="24" xfId="3" applyNumberFormat="1" applyFont="1" applyFill="1" applyBorder="1" applyAlignment="1" applyProtection="1">
      <alignment horizontal="center"/>
      <protection locked="0"/>
    </xf>
    <xf numFmtId="49" fontId="15" fillId="0" borderId="24" xfId="3" applyNumberFormat="1" applyFont="1" applyFill="1" applyBorder="1" applyAlignment="1" applyProtection="1">
      <alignment horizontal="center"/>
      <protection locked="0"/>
    </xf>
    <xf numFmtId="0" fontId="15" fillId="0" borderId="23" xfId="3" applyFont="1" applyFill="1" applyBorder="1"/>
    <xf numFmtId="0" fontId="25" fillId="0" borderId="25" xfId="3" applyFont="1" applyFill="1" applyBorder="1" applyAlignment="1">
      <alignment horizontal="left"/>
    </xf>
    <xf numFmtId="0" fontId="15" fillId="0" borderId="25" xfId="3" applyFont="1" applyFill="1" applyBorder="1" applyAlignment="1">
      <alignment horizontal="left"/>
    </xf>
    <xf numFmtId="0" fontId="18" fillId="0" borderId="11" xfId="3" applyFont="1" applyFill="1" applyBorder="1"/>
    <xf numFmtId="0" fontId="17" fillId="0" borderId="16" xfId="3" applyFont="1" applyFill="1" applyBorder="1"/>
    <xf numFmtId="49" fontId="11" fillId="0" borderId="63" xfId="3" applyNumberFormat="1" applyFont="1" applyFill="1" applyBorder="1" applyAlignment="1">
      <alignment horizontal="center"/>
    </xf>
    <xf numFmtId="49" fontId="11" fillId="0" borderId="17" xfId="3" applyNumberFormat="1" applyFont="1" applyFill="1" applyBorder="1" applyAlignment="1" applyProtection="1">
      <alignment horizontal="center"/>
      <protection locked="0"/>
    </xf>
    <xf numFmtId="3" fontId="3" fillId="0" borderId="27" xfId="0" applyNumberFormat="1" applyFont="1" applyFill="1" applyBorder="1" applyAlignment="1">
      <alignment horizontal="right"/>
    </xf>
    <xf numFmtId="3" fontId="29" fillId="0" borderId="27" xfId="0" applyNumberFormat="1" applyFont="1" applyFill="1" applyBorder="1" applyAlignment="1">
      <alignment horizontal="right"/>
    </xf>
    <xf numFmtId="3" fontId="30" fillId="0" borderId="27" xfId="0" applyNumberFormat="1" applyFont="1" applyFill="1" applyBorder="1" applyAlignment="1">
      <alignment horizontal="right"/>
    </xf>
    <xf numFmtId="3" fontId="18" fillId="0" borderId="21" xfId="0" applyNumberFormat="1" applyFont="1" applyFill="1" applyBorder="1"/>
    <xf numFmtId="3" fontId="35" fillId="0" borderId="21" xfId="0" applyNumberFormat="1" applyFont="1" applyFill="1" applyBorder="1"/>
    <xf numFmtId="3" fontId="27" fillId="0" borderId="21" xfId="0" applyNumberFormat="1" applyFont="1" applyFill="1" applyBorder="1"/>
    <xf numFmtId="3" fontId="15" fillId="0" borderId="21" xfId="3" applyNumberFormat="1" applyFont="1" applyFill="1" applyBorder="1"/>
    <xf numFmtId="3" fontId="25" fillId="0" borderId="21" xfId="3" applyNumberFormat="1" applyFont="1" applyFill="1" applyBorder="1"/>
    <xf numFmtId="0" fontId="6" fillId="0" borderId="10" xfId="3" applyFont="1" applyFill="1" applyBorder="1" applyAlignment="1">
      <alignment horizontal="center"/>
    </xf>
    <xf numFmtId="0" fontId="6" fillId="0" borderId="12" xfId="3" applyFont="1" applyFill="1" applyBorder="1" applyAlignment="1" applyProtection="1">
      <alignment horizontal="center"/>
      <protection locked="0"/>
    </xf>
    <xf numFmtId="0" fontId="28" fillId="0" borderId="12" xfId="3" applyFont="1" applyFill="1" applyBorder="1"/>
    <xf numFmtId="0" fontId="7" fillId="0" borderId="39" xfId="3" applyFont="1" applyFill="1" applyBorder="1"/>
    <xf numFmtId="0" fontId="6" fillId="0" borderId="50" xfId="3" applyFont="1" applyFill="1" applyBorder="1"/>
    <xf numFmtId="3" fontId="3" fillId="0" borderId="15" xfId="3" applyNumberFormat="1" applyFill="1" applyBorder="1"/>
    <xf numFmtId="49" fontId="11" fillId="0" borderId="8" xfId="1" applyNumberFormat="1" applyFont="1" applyBorder="1" applyAlignment="1">
      <alignment horizontal="center"/>
    </xf>
    <xf numFmtId="0" fontId="3" fillId="0" borderId="43" xfId="1" applyFont="1" applyBorder="1" applyAlignment="1"/>
    <xf numFmtId="0" fontId="3" fillId="0" borderId="13" xfId="1" applyFont="1" applyBorder="1" applyAlignment="1"/>
    <xf numFmtId="3" fontId="30" fillId="0" borderId="21" xfId="3" applyNumberFormat="1" applyFont="1" applyFill="1" applyBorder="1"/>
    <xf numFmtId="49" fontId="11" fillId="0" borderId="23" xfId="3" applyNumberFormat="1" applyFont="1" applyFill="1" applyBorder="1" applyAlignment="1">
      <alignment horizontal="left"/>
    </xf>
    <xf numFmtId="49" fontId="6" fillId="0" borderId="24" xfId="3" applyNumberFormat="1" applyFont="1" applyFill="1" applyBorder="1" applyAlignment="1">
      <alignment horizontal="left"/>
    </xf>
    <xf numFmtId="49" fontId="6" fillId="0" borderId="5" xfId="3" applyNumberFormat="1" applyFont="1" applyFill="1" applyBorder="1" applyAlignment="1">
      <alignment horizontal="center"/>
    </xf>
    <xf numFmtId="49" fontId="6" fillId="0" borderId="22" xfId="3" applyNumberFormat="1" applyFont="1" applyFill="1" applyBorder="1" applyAlignment="1">
      <alignment horizontal="left"/>
    </xf>
    <xf numFmtId="49" fontId="6" fillId="0" borderId="4" xfId="3" applyNumberFormat="1" applyFont="1" applyFill="1" applyBorder="1" applyAlignment="1">
      <alignment horizontal="center"/>
    </xf>
    <xf numFmtId="0" fontId="11" fillId="0" borderId="22" xfId="3" applyFont="1" applyFill="1" applyBorder="1" applyAlignment="1">
      <alignment horizontal="left"/>
    </xf>
    <xf numFmtId="0" fontId="6" fillId="0" borderId="14" xfId="3" applyFont="1" applyFill="1" applyBorder="1" applyAlignment="1"/>
    <xf numFmtId="0" fontId="12" fillId="0" borderId="24" xfId="3" applyFont="1" applyFill="1" applyBorder="1" applyAlignment="1">
      <alignment horizontal="left"/>
    </xf>
    <xf numFmtId="0" fontId="12" fillId="0" borderId="28" xfId="3" applyFont="1" applyFill="1" applyBorder="1" applyAlignment="1">
      <alignment horizontal="left"/>
    </xf>
    <xf numFmtId="0" fontId="6" fillId="0" borderId="4" xfId="3" applyFont="1" applyFill="1" applyBorder="1" applyAlignment="1"/>
    <xf numFmtId="49" fontId="6" fillId="0" borderId="22" xfId="3" applyNumberFormat="1" applyFont="1" applyFill="1" applyBorder="1" applyAlignment="1">
      <alignment horizontal="center"/>
    </xf>
    <xf numFmtId="0" fontId="3" fillId="0" borderId="17" xfId="3" applyFill="1" applyBorder="1"/>
    <xf numFmtId="3" fontId="7" fillId="0" borderId="39" xfId="3" applyNumberFormat="1" applyFont="1" applyFill="1" applyBorder="1"/>
    <xf numFmtId="0" fontId="3" fillId="0" borderId="15" xfId="3" applyFill="1" applyBorder="1"/>
    <xf numFmtId="3" fontId="12" fillId="0" borderId="17" xfId="3" applyNumberFormat="1" applyFont="1" applyFill="1" applyBorder="1"/>
    <xf numFmtId="0" fontId="22" fillId="0" borderId="20" xfId="0" applyFont="1" applyBorder="1"/>
    <xf numFmtId="0" fontId="20" fillId="0" borderId="61" xfId="0" applyFont="1" applyFill="1" applyBorder="1" applyAlignment="1"/>
    <xf numFmtId="0" fontId="20" fillId="0" borderId="11" xfId="0" applyFont="1" applyFill="1" applyBorder="1" applyAlignment="1"/>
    <xf numFmtId="0" fontId="20" fillId="0" borderId="12" xfId="0" applyFont="1" applyFill="1" applyBorder="1" applyAlignment="1"/>
    <xf numFmtId="49" fontId="25" fillId="0" borderId="20" xfId="0" applyNumberFormat="1" applyFont="1" applyFill="1" applyBorder="1"/>
    <xf numFmtId="0" fontId="22" fillId="0" borderId="55" xfId="0" applyFont="1" applyBorder="1"/>
    <xf numFmtId="0" fontId="6" fillId="0" borderId="7" xfId="3" applyFont="1" applyFill="1" applyBorder="1" applyAlignment="1"/>
    <xf numFmtId="49" fontId="6" fillId="0" borderId="49" xfId="3" applyNumberFormat="1" applyFont="1" applyFill="1" applyBorder="1" applyAlignment="1">
      <alignment horizontal="center"/>
    </xf>
    <xf numFmtId="0" fontId="3" fillId="0" borderId="45" xfId="3" applyFill="1" applyBorder="1"/>
    <xf numFmtId="0" fontId="3" fillId="0" borderId="8" xfId="3" applyBorder="1"/>
    <xf numFmtId="0" fontId="3" fillId="0" borderId="8" xfId="3" applyFill="1" applyBorder="1"/>
    <xf numFmtId="3" fontId="3" fillId="0" borderId="50" xfId="3" applyNumberFormat="1" applyBorder="1"/>
    <xf numFmtId="0" fontId="4" fillId="0" borderId="10" xfId="3" applyFont="1" applyFill="1" applyBorder="1" applyAlignment="1">
      <alignment horizontal="left"/>
    </xf>
    <xf numFmtId="0" fontId="4" fillId="0" borderId="11" xfId="3" applyFont="1" applyFill="1" applyBorder="1" applyAlignment="1">
      <alignment horizontal="center"/>
    </xf>
    <xf numFmtId="0" fontId="3" fillId="0" borderId="22" xfId="3" applyFont="1" applyFill="1" applyBorder="1"/>
    <xf numFmtId="0" fontId="3" fillId="0" borderId="24" xfId="3" applyFont="1" applyFill="1" applyBorder="1"/>
    <xf numFmtId="49" fontId="3" fillId="0" borderId="14" xfId="3" applyNumberFormat="1" applyFont="1" applyFill="1" applyBorder="1" applyAlignment="1">
      <alignment horizontal="center"/>
    </xf>
    <xf numFmtId="49" fontId="12" fillId="0" borderId="19" xfId="3" applyNumberFormat="1" applyFont="1" applyFill="1" applyBorder="1" applyAlignment="1">
      <alignment horizontal="center"/>
    </xf>
    <xf numFmtId="49" fontId="4" fillId="0" borderId="30" xfId="3" applyNumberFormat="1" applyFont="1" applyFill="1" applyBorder="1" applyAlignment="1">
      <alignment horizontal="left"/>
    </xf>
    <xf numFmtId="0" fontId="4" fillId="0" borderId="31" xfId="3" applyFont="1" applyFill="1" applyBorder="1"/>
    <xf numFmtId="0" fontId="4" fillId="0" borderId="32" xfId="3" applyFont="1" applyFill="1" applyBorder="1"/>
    <xf numFmtId="3" fontId="12" fillId="0" borderId="27" xfId="3" applyNumberFormat="1" applyFont="1" applyFill="1" applyBorder="1" applyAlignment="1">
      <alignment horizontal="right"/>
    </xf>
    <xf numFmtId="3" fontId="4" fillId="0" borderId="48" xfId="3" applyNumberFormat="1" applyFont="1" applyFill="1" applyBorder="1"/>
    <xf numFmtId="3" fontId="12" fillId="0" borderId="20" xfId="3" applyNumberFormat="1" applyFont="1" applyBorder="1"/>
    <xf numFmtId="164" fontId="22" fillId="0" borderId="0" xfId="0" applyNumberFormat="1" applyFont="1"/>
    <xf numFmtId="164" fontId="3" fillId="0" borderId="25" xfId="3" applyNumberFormat="1" applyFill="1" applyBorder="1"/>
    <xf numFmtId="164" fontId="11" fillId="0" borderId="25" xfId="3" applyNumberFormat="1" applyFont="1" applyFill="1" applyBorder="1"/>
    <xf numFmtId="0" fontId="6" fillId="2" borderId="14" xfId="3" applyFont="1" applyFill="1" applyBorder="1" applyAlignment="1">
      <alignment horizontal="center"/>
    </xf>
    <xf numFmtId="49" fontId="6" fillId="2" borderId="24" xfId="3" applyNumberFormat="1" applyFont="1" applyFill="1" applyBorder="1" applyAlignment="1" applyProtection="1">
      <alignment horizontal="center"/>
      <protection locked="0"/>
    </xf>
    <xf numFmtId="0" fontId="29" fillId="2" borderId="25" xfId="3" applyNumberFormat="1" applyFont="1" applyFill="1" applyBorder="1" applyAlignment="1">
      <alignment horizontal="left"/>
    </xf>
    <xf numFmtId="0" fontId="29" fillId="2" borderId="23" xfId="3" applyFont="1" applyFill="1" applyBorder="1"/>
    <xf numFmtId="3" fontId="29" fillId="2" borderId="27" xfId="0" applyNumberFormat="1" applyFont="1" applyFill="1" applyBorder="1" applyAlignment="1">
      <alignment horizontal="right"/>
    </xf>
    <xf numFmtId="0" fontId="0" fillId="2" borderId="0" xfId="0" applyFill="1"/>
    <xf numFmtId="0" fontId="29" fillId="2" borderId="14" xfId="3" applyFont="1" applyFill="1" applyBorder="1" applyAlignment="1">
      <alignment horizontal="center"/>
    </xf>
    <xf numFmtId="49" fontId="29" fillId="2" borderId="24" xfId="3" applyNumberFormat="1" applyFont="1" applyFill="1" applyBorder="1" applyAlignment="1" applyProtection="1">
      <alignment horizontal="center"/>
      <protection locked="0"/>
    </xf>
    <xf numFmtId="0" fontId="15" fillId="0" borderId="11" xfId="3" applyFont="1" applyFill="1" applyBorder="1"/>
    <xf numFmtId="3" fontId="15" fillId="0" borderId="27" xfId="3" applyNumberFormat="1" applyFont="1" applyFill="1" applyBorder="1"/>
    <xf numFmtId="49" fontId="25" fillId="0" borderId="28" xfId="3" applyNumberFormat="1" applyFont="1" applyFill="1" applyBorder="1" applyAlignment="1" applyProtection="1">
      <alignment horizontal="center"/>
      <protection locked="0"/>
    </xf>
    <xf numFmtId="49" fontId="25" fillId="0" borderId="12" xfId="3" applyNumberFormat="1" applyFont="1" applyFill="1" applyBorder="1" applyAlignment="1" applyProtection="1">
      <alignment horizontal="center"/>
      <protection locked="0"/>
    </xf>
    <xf numFmtId="49" fontId="25" fillId="0" borderId="17" xfId="3" applyNumberFormat="1" applyFont="1" applyFill="1" applyBorder="1" applyAlignment="1">
      <alignment horizontal="left"/>
    </xf>
    <xf numFmtId="0" fontId="25" fillId="0" borderId="16" xfId="3" applyFont="1" applyFill="1" applyBorder="1"/>
    <xf numFmtId="3" fontId="15" fillId="0" borderId="15" xfId="3" applyNumberFormat="1" applyFont="1" applyFill="1" applyBorder="1"/>
    <xf numFmtId="0" fontId="12" fillId="0" borderId="19" xfId="3" applyFont="1" applyFill="1" applyBorder="1" applyAlignment="1">
      <alignment horizontal="center"/>
    </xf>
    <xf numFmtId="49" fontId="15" fillId="0" borderId="12" xfId="3" applyNumberFormat="1" applyFont="1" applyFill="1" applyBorder="1" applyAlignment="1" applyProtection="1">
      <alignment horizontal="center"/>
      <protection locked="0"/>
    </xf>
    <xf numFmtId="0" fontId="25" fillId="0" borderId="17" xfId="3" applyNumberFormat="1" applyFont="1" applyFill="1" applyBorder="1" applyAlignment="1">
      <alignment horizontal="left"/>
    </xf>
    <xf numFmtId="0" fontId="15" fillId="0" borderId="20" xfId="3" applyNumberFormat="1" applyFont="1" applyFill="1" applyBorder="1" applyAlignment="1">
      <alignment horizontal="left"/>
    </xf>
    <xf numFmtId="3" fontId="25" fillId="0" borderId="15" xfId="0" applyNumberFormat="1" applyFont="1" applyFill="1" applyBorder="1"/>
    <xf numFmtId="0" fontId="12" fillId="0" borderId="10" xfId="3" applyFont="1" applyFill="1" applyBorder="1" applyAlignment="1">
      <alignment horizontal="center"/>
    </xf>
    <xf numFmtId="0" fontId="25" fillId="0" borderId="17" xfId="3" applyFont="1" applyFill="1" applyBorder="1"/>
    <xf numFmtId="0" fontId="25" fillId="0" borderId="20" xfId="3" applyFont="1" applyFill="1" applyBorder="1"/>
    <xf numFmtId="3" fontId="35" fillId="0" borderId="15" xfId="0" applyNumberFormat="1" applyFont="1" applyFill="1" applyBorder="1"/>
    <xf numFmtId="0" fontId="15" fillId="0" borderId="20" xfId="3" applyFont="1" applyFill="1" applyBorder="1"/>
    <xf numFmtId="49" fontId="12" fillId="0" borderId="4" xfId="3" applyNumberFormat="1" applyFont="1" applyFill="1" applyBorder="1" applyAlignment="1">
      <alignment horizontal="center"/>
    </xf>
    <xf numFmtId="49" fontId="25" fillId="0" borderId="22" xfId="3" applyNumberFormat="1" applyFont="1" applyFill="1" applyBorder="1" applyAlignment="1" applyProtection="1">
      <alignment horizontal="center"/>
      <protection locked="0"/>
    </xf>
    <xf numFmtId="0" fontId="25" fillId="0" borderId="5" xfId="3" applyFont="1" applyFill="1" applyBorder="1" applyAlignment="1">
      <alignment horizontal="left"/>
    </xf>
    <xf numFmtId="0" fontId="15" fillId="0" borderId="20" xfId="3" applyFont="1" applyFill="1" applyBorder="1" applyAlignment="1">
      <alignment horizontal="left"/>
    </xf>
    <xf numFmtId="0" fontId="25" fillId="0" borderId="0" xfId="3" applyFont="1" applyFill="1" applyBorder="1"/>
    <xf numFmtId="3" fontId="25" fillId="0" borderId="29" xfId="3" applyNumberFormat="1" applyFont="1" applyFill="1" applyBorder="1"/>
    <xf numFmtId="49" fontId="6" fillId="0" borderId="20" xfId="3" applyNumberFormat="1" applyFont="1" applyFill="1" applyBorder="1" applyAlignment="1">
      <alignment horizontal="center"/>
    </xf>
    <xf numFmtId="3" fontId="3" fillId="0" borderId="20" xfId="3" applyNumberFormat="1" applyFill="1" applyBorder="1"/>
    <xf numFmtId="3" fontId="3" fillId="0" borderId="25" xfId="3" applyNumberFormat="1" applyFont="1" applyFill="1" applyBorder="1"/>
    <xf numFmtId="3" fontId="3" fillId="0" borderId="25" xfId="3" applyNumberFormat="1" applyFont="1" applyBorder="1"/>
    <xf numFmtId="3" fontId="3" fillId="0" borderId="17" xfId="3" applyNumberFormat="1" applyFont="1" applyFill="1" applyBorder="1"/>
    <xf numFmtId="3" fontId="3" fillId="0" borderId="20" xfId="3" applyNumberFormat="1" applyFont="1" applyFill="1" applyBorder="1"/>
    <xf numFmtId="0" fontId="6" fillId="0" borderId="5" xfId="3" applyFont="1" applyFill="1" applyBorder="1" applyAlignment="1">
      <alignment horizontal="left"/>
    </xf>
    <xf numFmtId="0" fontId="6" fillId="0" borderId="20" xfId="3" applyFont="1" applyFill="1" applyBorder="1" applyAlignment="1">
      <alignment horizontal="left"/>
    </xf>
    <xf numFmtId="3" fontId="3" fillId="0" borderId="5" xfId="3" applyNumberFormat="1" applyFill="1" applyBorder="1"/>
    <xf numFmtId="0" fontId="29" fillId="0" borderId="21" xfId="3" applyFont="1" applyFill="1" applyBorder="1"/>
    <xf numFmtId="0" fontId="7" fillId="0" borderId="61" xfId="3" applyFont="1" applyFill="1" applyBorder="1" applyAlignment="1">
      <alignment horizontal="left" vertical="center"/>
    </xf>
    <xf numFmtId="0" fontId="7" fillId="0" borderId="12" xfId="3" applyFont="1" applyFill="1" applyBorder="1" applyAlignment="1">
      <alignment horizontal="left" vertical="center"/>
    </xf>
    <xf numFmtId="0" fontId="12" fillId="0" borderId="25" xfId="3" applyFont="1" applyFill="1" applyBorder="1"/>
    <xf numFmtId="0" fontId="6" fillId="0" borderId="51" xfId="3" applyNumberFormat="1" applyFont="1" applyFill="1" applyBorder="1" applyAlignment="1">
      <alignment horizontal="left"/>
    </xf>
    <xf numFmtId="3" fontId="3" fillId="0" borderId="50" xfId="3" applyNumberFormat="1" applyFill="1" applyBorder="1"/>
    <xf numFmtId="49" fontId="6" fillId="0" borderId="21" xfId="3" applyNumberFormat="1" applyFont="1" applyFill="1" applyBorder="1" applyAlignment="1">
      <alignment horizontal="left"/>
    </xf>
    <xf numFmtId="0" fontId="27" fillId="0" borderId="20" xfId="0" applyFont="1" applyBorder="1"/>
    <xf numFmtId="0" fontId="3" fillId="0" borderId="20" xfId="3" applyFill="1" applyBorder="1"/>
    <xf numFmtId="49" fontId="29" fillId="0" borderId="22" xfId="3" applyNumberFormat="1" applyFont="1" applyFill="1" applyBorder="1" applyAlignment="1">
      <alignment horizontal="left"/>
    </xf>
    <xf numFmtId="49" fontId="29" fillId="0" borderId="24" xfId="3" applyNumberFormat="1" applyFont="1" applyFill="1" applyBorder="1" applyAlignment="1">
      <alignment horizontal="left"/>
    </xf>
    <xf numFmtId="0" fontId="17" fillId="0" borderId="29" xfId="3" applyFont="1" applyFill="1" applyBorder="1"/>
    <xf numFmtId="3" fontId="29" fillId="0" borderId="17" xfId="3" applyNumberFormat="1" applyFont="1" applyFill="1" applyBorder="1"/>
    <xf numFmtId="49" fontId="17" fillId="0" borderId="22" xfId="3" applyNumberFormat="1" applyFont="1" applyFill="1" applyBorder="1" applyAlignment="1">
      <alignment horizontal="left"/>
    </xf>
    <xf numFmtId="3" fontId="29" fillId="0" borderId="20" xfId="3" applyNumberFormat="1" applyFont="1" applyFill="1" applyBorder="1"/>
    <xf numFmtId="49" fontId="17" fillId="0" borderId="24" xfId="3" applyNumberFormat="1" applyFont="1" applyFill="1" applyBorder="1" applyAlignment="1">
      <alignment horizontal="left"/>
    </xf>
    <xf numFmtId="0" fontId="17" fillId="0" borderId="25" xfId="3" applyFont="1" applyFill="1" applyBorder="1"/>
    <xf numFmtId="49" fontId="29" fillId="0" borderId="25" xfId="3" applyNumberFormat="1" applyFont="1" applyFill="1" applyBorder="1" applyAlignment="1">
      <alignment horizontal="center"/>
    </xf>
    <xf numFmtId="49" fontId="29" fillId="0" borderId="5" xfId="3" applyNumberFormat="1" applyFont="1" applyFill="1" applyBorder="1" applyAlignment="1">
      <alignment horizontal="center"/>
    </xf>
    <xf numFmtId="0" fontId="27" fillId="0" borderId="5" xfId="0" applyFont="1" applyBorder="1"/>
    <xf numFmtId="0" fontId="27" fillId="0" borderId="0" xfId="0" applyFont="1"/>
    <xf numFmtId="0" fontId="27" fillId="0" borderId="39" xfId="0" applyFont="1" applyBorder="1"/>
    <xf numFmtId="0" fontId="27" fillId="0" borderId="43" xfId="0" applyFont="1" applyBorder="1"/>
    <xf numFmtId="3" fontId="15" fillId="0" borderId="0" xfId="1" applyNumberFormat="1" applyFont="1"/>
    <xf numFmtId="0" fontId="15" fillId="0" borderId="43" xfId="1" applyFont="1" applyBorder="1" applyAlignment="1"/>
    <xf numFmtId="3" fontId="25" fillId="0" borderId="56" xfId="1" applyNumberFormat="1" applyFont="1" applyFill="1" applyBorder="1" applyAlignment="1">
      <alignment horizontal="center"/>
    </xf>
    <xf numFmtId="49" fontId="25" fillId="0" borderId="49" xfId="1" applyNumberFormat="1" applyFont="1" applyFill="1" applyBorder="1" applyAlignment="1">
      <alignment horizontal="center"/>
    </xf>
    <xf numFmtId="3" fontId="25" fillId="0" borderId="0" xfId="1" applyNumberFormat="1" applyFont="1" applyFill="1" applyBorder="1" applyAlignment="1">
      <alignment vertical="top"/>
    </xf>
    <xf numFmtId="3" fontId="25" fillId="0" borderId="35" xfId="0" applyNumberFormat="1" applyFont="1" applyFill="1" applyBorder="1" applyAlignment="1">
      <alignment horizontal="center" wrapText="1"/>
    </xf>
    <xf numFmtId="3" fontId="25" fillId="0" borderId="0" xfId="0" applyNumberFormat="1" applyFont="1" applyFill="1" applyBorder="1" applyAlignment="1">
      <alignment horizontal="center" wrapText="1"/>
    </xf>
    <xf numFmtId="3" fontId="25" fillId="0" borderId="25" xfId="0" applyNumberFormat="1" applyFont="1" applyFill="1" applyBorder="1"/>
    <xf numFmtId="3" fontId="25" fillId="0" borderId="35" xfId="0" applyNumberFormat="1" applyFont="1" applyFill="1" applyBorder="1" applyAlignment="1">
      <alignment horizontal="center"/>
    </xf>
    <xf numFmtId="3" fontId="25" fillId="0" borderId="0" xfId="0" applyNumberFormat="1" applyFont="1" applyFill="1" applyBorder="1" applyAlignment="1">
      <alignment horizontal="center"/>
    </xf>
    <xf numFmtId="3" fontId="27" fillId="0" borderId="0" xfId="0" applyNumberFormat="1" applyFont="1"/>
    <xf numFmtId="3" fontId="27" fillId="0" borderId="39" xfId="0" applyNumberFormat="1" applyFont="1" applyBorder="1" applyAlignment="1">
      <alignment wrapText="1"/>
    </xf>
    <xf numFmtId="3" fontId="27" fillId="0" borderId="20" xfId="0" applyNumberFormat="1" applyFont="1" applyBorder="1"/>
    <xf numFmtId="0" fontId="27" fillId="0" borderId="0" xfId="0" applyFont="1" applyFill="1"/>
    <xf numFmtId="3" fontId="27" fillId="0" borderId="0" xfId="0" applyNumberFormat="1" applyFont="1" applyBorder="1" applyAlignment="1">
      <alignment wrapText="1"/>
    </xf>
    <xf numFmtId="3" fontId="27" fillId="0" borderId="39" xfId="0" applyNumberFormat="1" applyFont="1" applyBorder="1"/>
    <xf numFmtId="0" fontId="15" fillId="0" borderId="20" xfId="1" applyFont="1" applyFill="1" applyBorder="1" applyAlignment="1"/>
    <xf numFmtId="0" fontId="27" fillId="0" borderId="12" xfId="0" applyFont="1" applyBorder="1"/>
    <xf numFmtId="3" fontId="25" fillId="0" borderId="0" xfId="3" applyNumberFormat="1" applyFont="1" applyFill="1" applyBorder="1"/>
    <xf numFmtId="0" fontId="27" fillId="0" borderId="0" xfId="0" applyFont="1" applyBorder="1"/>
    <xf numFmtId="0" fontId="15" fillId="0" borderId="43" xfId="1" applyFont="1" applyFill="1" applyBorder="1" applyAlignment="1"/>
    <xf numFmtId="164" fontId="7" fillId="0" borderId="0" xfId="3" applyNumberFormat="1" applyFont="1" applyFill="1" applyBorder="1"/>
    <xf numFmtId="3" fontId="20" fillId="0" borderId="0" xfId="3" applyNumberFormat="1" applyFont="1" applyFill="1" applyBorder="1"/>
    <xf numFmtId="4" fontId="11" fillId="0" borderId="18" xfId="0" applyNumberFormat="1" applyFont="1" applyFill="1" applyBorder="1" applyAlignment="1">
      <alignment horizontal="center"/>
    </xf>
    <xf numFmtId="164" fontId="3" fillId="0" borderId="39" xfId="0" applyNumberFormat="1" applyFont="1" applyFill="1" applyBorder="1"/>
    <xf numFmtId="164" fontId="38" fillId="0" borderId="27" xfId="3" applyNumberFormat="1" applyFont="1" applyFill="1" applyBorder="1"/>
    <xf numFmtId="4" fontId="38" fillId="0" borderId="21" xfId="0" applyNumberFormat="1" applyFont="1" applyFill="1" applyBorder="1"/>
    <xf numFmtId="4" fontId="38" fillId="0" borderId="55" xfId="0" applyNumberFormat="1" applyFont="1" applyFill="1" applyBorder="1"/>
    <xf numFmtId="0" fontId="32" fillId="0" borderId="25" xfId="0" applyFont="1" applyBorder="1"/>
    <xf numFmtId="0" fontId="40" fillId="0" borderId="25" xfId="0" applyFont="1" applyBorder="1"/>
    <xf numFmtId="0" fontId="40" fillId="0" borderId="26" xfId="0" applyFont="1" applyBorder="1"/>
    <xf numFmtId="4" fontId="41" fillId="0" borderId="21" xfId="0" applyNumberFormat="1" applyFont="1" applyFill="1" applyBorder="1"/>
    <xf numFmtId="4" fontId="41" fillId="0" borderId="55" xfId="0" applyNumberFormat="1" applyFont="1" applyFill="1" applyBorder="1"/>
    <xf numFmtId="164" fontId="41" fillId="0" borderId="25" xfId="3" applyNumberFormat="1" applyFont="1" applyFill="1" applyBorder="1"/>
    <xf numFmtId="3" fontId="32" fillId="0" borderId="25" xfId="0" applyNumberFormat="1" applyFont="1" applyBorder="1"/>
    <xf numFmtId="164" fontId="41" fillId="0" borderId="25" xfId="3" applyNumberFormat="1" applyFont="1" applyBorder="1"/>
    <xf numFmtId="164" fontId="38" fillId="0" borderId="17" xfId="3" applyNumberFormat="1" applyFont="1" applyFill="1" applyBorder="1"/>
    <xf numFmtId="0" fontId="40" fillId="0" borderId="17" xfId="0" applyFont="1" applyBorder="1"/>
    <xf numFmtId="0" fontId="40" fillId="0" borderId="44" xfId="0" applyFont="1" applyBorder="1"/>
    <xf numFmtId="164" fontId="41" fillId="0" borderId="17" xfId="3" applyNumberFormat="1" applyFont="1" applyBorder="1"/>
    <xf numFmtId="164" fontId="41" fillId="0" borderId="0" xfId="3" applyNumberFormat="1" applyFont="1"/>
    <xf numFmtId="0" fontId="32" fillId="0" borderId="0" xfId="0" applyFont="1"/>
    <xf numFmtId="0" fontId="40" fillId="0" borderId="0" xfId="0" applyFont="1"/>
    <xf numFmtId="0" fontId="44" fillId="0" borderId="25" xfId="0" applyFont="1" applyBorder="1"/>
    <xf numFmtId="4" fontId="43" fillId="0" borderId="21" xfId="0" applyNumberFormat="1" applyFont="1" applyFill="1" applyBorder="1"/>
    <xf numFmtId="4" fontId="43" fillId="0" borderId="55" xfId="0" applyNumberFormat="1" applyFont="1" applyFill="1" applyBorder="1"/>
    <xf numFmtId="0" fontId="40" fillId="0" borderId="55" xfId="0" applyFont="1" applyBorder="1"/>
    <xf numFmtId="3" fontId="32" fillId="0" borderId="20" xfId="0" applyNumberFormat="1" applyFont="1" applyBorder="1"/>
    <xf numFmtId="4" fontId="40" fillId="0" borderId="20" xfId="0" applyNumberFormat="1" applyFont="1" applyBorder="1"/>
    <xf numFmtId="4" fontId="40" fillId="0" borderId="55" xfId="0" applyNumberFormat="1" applyFont="1" applyBorder="1"/>
    <xf numFmtId="164" fontId="38" fillId="0" borderId="25" xfId="0" applyNumberFormat="1" applyFont="1" applyFill="1" applyBorder="1"/>
    <xf numFmtId="3" fontId="39" fillId="0" borderId="25" xfId="0" applyNumberFormat="1" applyFont="1" applyFill="1" applyBorder="1"/>
    <xf numFmtId="4" fontId="43" fillId="0" borderId="25" xfId="0" applyNumberFormat="1" applyFont="1" applyFill="1" applyBorder="1"/>
    <xf numFmtId="4" fontId="43" fillId="0" borderId="26" xfId="0" applyNumberFormat="1" applyFont="1" applyFill="1" applyBorder="1"/>
    <xf numFmtId="164" fontId="40" fillId="0" borderId="25" xfId="0" applyNumberFormat="1" applyFont="1" applyFill="1" applyBorder="1"/>
    <xf numFmtId="3" fontId="44" fillId="0" borderId="25" xfId="0" applyNumberFormat="1" applyFont="1" applyBorder="1"/>
    <xf numFmtId="0" fontId="45" fillId="0" borderId="25" xfId="0" applyFont="1" applyBorder="1"/>
    <xf numFmtId="3" fontId="32" fillId="0" borderId="17" xfId="0" applyNumberFormat="1" applyFont="1" applyBorder="1"/>
    <xf numFmtId="3" fontId="39" fillId="0" borderId="11" xfId="3" applyNumberFormat="1" applyFont="1" applyBorder="1"/>
    <xf numFmtId="0" fontId="32" fillId="0" borderId="23" xfId="0" applyFont="1" applyBorder="1"/>
    <xf numFmtId="3" fontId="41" fillId="0" borderId="25" xfId="3" applyNumberFormat="1" applyFont="1" applyBorder="1"/>
    <xf numFmtId="0" fontId="41" fillId="0" borderId="0" xfId="3" applyFont="1"/>
    <xf numFmtId="3" fontId="32" fillId="0" borderId="24" xfId="0" applyNumberFormat="1" applyFont="1" applyBorder="1"/>
    <xf numFmtId="3" fontId="44" fillId="0" borderId="17" xfId="0" applyNumberFormat="1" applyFont="1" applyBorder="1"/>
    <xf numFmtId="3" fontId="39" fillId="0" borderId="27" xfId="0" applyNumberFormat="1" applyFont="1" applyFill="1" applyBorder="1"/>
    <xf numFmtId="0" fontId="42" fillId="0" borderId="24" xfId="0" applyFont="1" applyBorder="1"/>
    <xf numFmtId="0" fontId="40" fillId="0" borderId="21" xfId="0" applyFont="1" applyBorder="1"/>
    <xf numFmtId="49" fontId="29" fillId="0" borderId="20" xfId="0" applyNumberFormat="1" applyFont="1" applyFill="1" applyBorder="1" applyAlignment="1">
      <alignment vertical="center"/>
    </xf>
    <xf numFmtId="49" fontId="29" fillId="0" borderId="21" xfId="0" applyNumberFormat="1" applyFont="1" applyFill="1" applyBorder="1" applyAlignment="1">
      <alignment vertical="center"/>
    </xf>
    <xf numFmtId="0" fontId="45" fillId="0" borderId="21" xfId="0" applyFont="1" applyBorder="1"/>
    <xf numFmtId="0" fontId="45" fillId="0" borderId="55" xfId="0" applyFont="1" applyBorder="1"/>
    <xf numFmtId="164" fontId="21" fillId="0" borderId="25" xfId="0" applyNumberFormat="1" applyFont="1" applyFill="1" applyBorder="1"/>
    <xf numFmtId="164" fontId="3" fillId="0" borderId="25" xfId="3" applyNumberFormat="1" applyFont="1" applyFill="1" applyBorder="1"/>
    <xf numFmtId="164" fontId="29" fillId="0" borderId="25" xfId="0" applyNumberFormat="1" applyFont="1" applyFill="1" applyBorder="1"/>
    <xf numFmtId="164" fontId="12" fillId="0" borderId="25" xfId="3" applyNumberFormat="1" applyFont="1" applyFill="1" applyBorder="1"/>
    <xf numFmtId="164" fontId="21" fillId="0" borderId="20" xfId="0" applyNumberFormat="1" applyFont="1" applyBorder="1"/>
    <xf numFmtId="164" fontId="3" fillId="0" borderId="25" xfId="3" applyNumberFormat="1" applyFont="1" applyBorder="1"/>
    <xf numFmtId="164" fontId="3" fillId="0" borderId="50" xfId="3" applyNumberFormat="1" applyFont="1" applyFill="1" applyBorder="1"/>
    <xf numFmtId="164" fontId="12" fillId="0" borderId="25" xfId="0" applyNumberFormat="1" applyFont="1" applyFill="1" applyBorder="1"/>
    <xf numFmtId="164" fontId="3" fillId="0" borderId="25" xfId="0" applyNumberFormat="1" applyFont="1" applyFill="1" applyBorder="1"/>
    <xf numFmtId="164" fontId="33" fillId="0" borderId="25" xfId="0" applyNumberFormat="1" applyFont="1" applyBorder="1"/>
    <xf numFmtId="164" fontId="29" fillId="0" borderId="25" xfId="0" applyNumberFormat="1" applyFont="1" applyBorder="1"/>
    <xf numFmtId="164" fontId="3" fillId="0" borderId="17" xfId="3" applyNumberFormat="1" applyFont="1" applyBorder="1"/>
    <xf numFmtId="164" fontId="4" fillId="0" borderId="32" xfId="0" applyNumberFormat="1" applyFont="1" applyFill="1" applyBorder="1"/>
    <xf numFmtId="164" fontId="12" fillId="0" borderId="25" xfId="3" applyNumberFormat="1" applyFont="1" applyBorder="1"/>
    <xf numFmtId="164" fontId="12" fillId="0" borderId="11" xfId="3" applyNumberFormat="1" applyFont="1" applyBorder="1"/>
    <xf numFmtId="164" fontId="3" fillId="0" borderId="11" xfId="3" applyNumberFormat="1" applyFont="1" applyBorder="1"/>
    <xf numFmtId="164" fontId="12" fillId="0" borderId="25" xfId="3" applyNumberFormat="1" applyFont="1" applyFill="1" applyBorder="1" applyAlignment="1">
      <alignment horizontal="right"/>
    </xf>
    <xf numFmtId="164" fontId="3" fillId="0" borderId="23" xfId="3" applyNumberFormat="1" applyFont="1" applyFill="1" applyBorder="1"/>
    <xf numFmtId="164" fontId="3" fillId="0" borderId="16" xfId="3" applyNumberFormat="1" applyFont="1" applyFill="1" applyBorder="1"/>
    <xf numFmtId="164" fontId="4" fillId="0" borderId="32" xfId="3" applyNumberFormat="1" applyFont="1" applyFill="1" applyBorder="1"/>
    <xf numFmtId="164" fontId="3" fillId="0" borderId="0" xfId="3" applyNumberFormat="1" applyFont="1"/>
    <xf numFmtId="164" fontId="4" fillId="0" borderId="32" xfId="3" applyNumberFormat="1" applyFont="1" applyBorder="1" applyAlignment="1">
      <alignment horizontal="right" vertical="center"/>
    </xf>
    <xf numFmtId="49" fontId="3" fillId="0" borderId="23" xfId="0" applyNumberFormat="1" applyFont="1" applyFill="1" applyBorder="1" applyAlignment="1">
      <alignment horizontal="left"/>
    </xf>
    <xf numFmtId="164" fontId="40" fillId="0" borderId="50" xfId="0" applyNumberFormat="1" applyFont="1" applyFill="1" applyBorder="1"/>
    <xf numFmtId="3" fontId="29" fillId="0" borderId="17" xfId="0" applyNumberFormat="1" applyFont="1" applyBorder="1"/>
    <xf numFmtId="164" fontId="43" fillId="0" borderId="16" xfId="0" applyNumberFormat="1" applyFont="1" applyBorder="1"/>
    <xf numFmtId="164" fontId="18" fillId="0" borderId="25" xfId="0" applyNumberFormat="1" applyFont="1" applyFill="1" applyBorder="1"/>
    <xf numFmtId="164" fontId="38" fillId="0" borderId="23" xfId="0" applyNumberFormat="1" applyFont="1" applyFill="1" applyBorder="1"/>
    <xf numFmtId="3" fontId="3" fillId="0" borderId="17" xfId="0" applyNumberFormat="1" applyFont="1" applyBorder="1"/>
    <xf numFmtId="3" fontId="12" fillId="0" borderId="17" xfId="0" applyNumberFormat="1" applyFont="1" applyBorder="1"/>
    <xf numFmtId="0" fontId="6" fillId="0" borderId="14" xfId="0" applyFont="1" applyFill="1" applyBorder="1"/>
    <xf numFmtId="164" fontId="29" fillId="0" borderId="23" xfId="0" applyNumberFormat="1" applyFont="1" applyBorder="1"/>
    <xf numFmtId="164" fontId="40" fillId="0" borderId="0" xfId="0" applyNumberFormat="1" applyFont="1"/>
    <xf numFmtId="0" fontId="6" fillId="0" borderId="49" xfId="3" applyFont="1" applyFill="1" applyBorder="1" applyAlignment="1">
      <alignment horizontal="left"/>
    </xf>
    <xf numFmtId="3" fontId="3" fillId="0" borderId="49" xfId="3" applyNumberFormat="1" applyBorder="1"/>
    <xf numFmtId="49" fontId="6" fillId="0" borderId="60" xfId="3" applyNumberFormat="1" applyFont="1" applyFill="1" applyBorder="1" applyAlignment="1">
      <alignment horizontal="center"/>
    </xf>
    <xf numFmtId="164" fontId="4" fillId="2" borderId="48" xfId="3" applyNumberFormat="1" applyFont="1" applyFill="1" applyBorder="1"/>
    <xf numFmtId="164" fontId="3" fillId="0" borderId="8" xfId="3" applyNumberFormat="1" applyFont="1" applyBorder="1"/>
    <xf numFmtId="164" fontId="3" fillId="0" borderId="17" xfId="3" applyNumberFormat="1" applyFont="1" applyFill="1" applyBorder="1"/>
    <xf numFmtId="164" fontId="29" fillId="0" borderId="17" xfId="3" applyNumberFormat="1" applyFont="1" applyFill="1" applyBorder="1"/>
    <xf numFmtId="164" fontId="29" fillId="0" borderId="25" xfId="3" applyNumberFormat="1" applyFont="1" applyFill="1" applyBorder="1"/>
    <xf numFmtId="164" fontId="29" fillId="0" borderId="20" xfId="3" applyNumberFormat="1" applyFont="1" applyFill="1" applyBorder="1"/>
    <xf numFmtId="164" fontId="3" fillId="0" borderId="20" xfId="3" applyNumberFormat="1" applyFont="1" applyFill="1" applyBorder="1"/>
    <xf numFmtId="49" fontId="3" fillId="0" borderId="5" xfId="3" applyNumberFormat="1" applyFont="1" applyFill="1" applyBorder="1" applyAlignment="1">
      <alignment horizontal="center"/>
    </xf>
    <xf numFmtId="164" fontId="3" fillId="0" borderId="20" xfId="3" applyNumberFormat="1" applyFont="1" applyBorder="1"/>
    <xf numFmtId="164" fontId="6" fillId="0" borderId="17" xfId="3" applyNumberFormat="1" applyFont="1" applyBorder="1"/>
    <xf numFmtId="164" fontId="3" fillId="0" borderId="5" xfId="3" applyNumberFormat="1" applyFont="1" applyBorder="1"/>
    <xf numFmtId="164" fontId="3" fillId="0" borderId="23" xfId="3" applyNumberFormat="1" applyFont="1" applyBorder="1"/>
    <xf numFmtId="164" fontId="3" fillId="0" borderId="39" xfId="3" applyNumberFormat="1" applyFont="1" applyBorder="1"/>
    <xf numFmtId="164" fontId="3" fillId="0" borderId="0" xfId="3" applyNumberFormat="1" applyFont="1" applyBorder="1"/>
    <xf numFmtId="0" fontId="6" fillId="0" borderId="24" xfId="3" applyFont="1" applyFill="1" applyBorder="1" applyAlignment="1">
      <alignment horizontal="left"/>
    </xf>
    <xf numFmtId="164" fontId="3" fillId="0" borderId="15" xfId="3" applyNumberFormat="1" applyFont="1" applyFill="1" applyBorder="1"/>
    <xf numFmtId="164" fontId="3" fillId="0" borderId="27" xfId="3" applyNumberFormat="1" applyFont="1" applyBorder="1"/>
    <xf numFmtId="164" fontId="12" fillId="0" borderId="27" xfId="3" applyNumberFormat="1" applyFont="1" applyFill="1" applyBorder="1"/>
    <xf numFmtId="164" fontId="3" fillId="0" borderId="27" xfId="3" applyNumberFormat="1" applyFont="1" applyFill="1" applyBorder="1"/>
    <xf numFmtId="164" fontId="12" fillId="0" borderId="27" xfId="3" applyNumberFormat="1" applyFont="1" applyFill="1" applyBorder="1" applyAlignment="1">
      <alignment horizontal="right"/>
    </xf>
    <xf numFmtId="164" fontId="3" fillId="0" borderId="23" xfId="0" applyNumberFormat="1" applyFont="1" applyFill="1" applyBorder="1"/>
    <xf numFmtId="164" fontId="7" fillId="0" borderId="32" xfId="0" applyNumberFormat="1" applyFont="1" applyFill="1" applyBorder="1"/>
    <xf numFmtId="164" fontId="21" fillId="0" borderId="0" xfId="0" applyNumberFormat="1" applyFont="1"/>
    <xf numFmtId="164" fontId="4" fillId="0" borderId="48" xfId="3" applyNumberFormat="1" applyFont="1" applyBorder="1"/>
    <xf numFmtId="0" fontId="15" fillId="0" borderId="25" xfId="0" applyFont="1" applyBorder="1"/>
    <xf numFmtId="3" fontId="20" fillId="0" borderId="32" xfId="0" applyNumberFormat="1" applyFont="1" applyFill="1" applyBorder="1"/>
    <xf numFmtId="4" fontId="3" fillId="0" borderId="55" xfId="0" applyNumberFormat="1" applyFont="1" applyFill="1" applyBorder="1"/>
    <xf numFmtId="4" fontId="4" fillId="0" borderId="53" xfId="0" applyNumberFormat="1" applyFont="1" applyFill="1" applyBorder="1"/>
    <xf numFmtId="3" fontId="25" fillId="0" borderId="27" xfId="3" applyNumberFormat="1" applyFont="1" applyFill="1" applyBorder="1" applyAlignment="1">
      <alignment horizontal="right"/>
    </xf>
    <xf numFmtId="0" fontId="15" fillId="0" borderId="50" xfId="0" applyFont="1" applyBorder="1"/>
    <xf numFmtId="3" fontId="20" fillId="0" borderId="48" xfId="3" applyNumberFormat="1" applyFont="1" applyFill="1" applyBorder="1"/>
    <xf numFmtId="3" fontId="20" fillId="0" borderId="48" xfId="3" applyNumberFormat="1" applyFont="1" applyBorder="1"/>
    <xf numFmtId="4" fontId="3" fillId="0" borderId="21" xfId="0" applyNumberFormat="1" applyFont="1" applyFill="1" applyBorder="1"/>
    <xf numFmtId="0" fontId="21" fillId="0" borderId="25" xfId="0" applyFont="1" applyBorder="1"/>
    <xf numFmtId="0" fontId="21" fillId="0" borderId="26" xfId="0" applyFont="1" applyBorder="1"/>
    <xf numFmtId="0" fontId="21" fillId="0" borderId="50" xfId="0" applyFont="1" applyBorder="1"/>
    <xf numFmtId="0" fontId="21" fillId="0" borderId="52" xfId="0" applyFont="1" applyBorder="1"/>
    <xf numFmtId="4" fontId="4" fillId="0" borderId="48" xfId="0" applyNumberFormat="1" applyFont="1" applyFill="1" applyBorder="1"/>
    <xf numFmtId="0" fontId="21" fillId="0" borderId="8" xfId="0" applyFont="1" applyBorder="1"/>
    <xf numFmtId="0" fontId="21" fillId="0" borderId="33" xfId="0" applyFont="1" applyBorder="1"/>
    <xf numFmtId="0" fontId="21" fillId="0" borderId="20" xfId="0" applyFont="1" applyBorder="1"/>
    <xf numFmtId="0" fontId="21" fillId="0" borderId="55" xfId="0" applyFont="1" applyBorder="1"/>
    <xf numFmtId="4" fontId="20" fillId="0" borderId="32" xfId="0" applyNumberFormat="1" applyFont="1" applyBorder="1"/>
    <xf numFmtId="3" fontId="25" fillId="0" borderId="27" xfId="3" applyNumberFormat="1" applyFont="1" applyFill="1" applyBorder="1"/>
    <xf numFmtId="164" fontId="7" fillId="0" borderId="8" xfId="3" applyNumberFormat="1" applyFont="1" applyFill="1" applyBorder="1"/>
    <xf numFmtId="164" fontId="11" fillId="0" borderId="25" xfId="3" applyNumberFormat="1" applyFont="1" applyFill="1" applyBorder="1" applyAlignment="1">
      <alignment horizontal="right"/>
    </xf>
    <xf numFmtId="3" fontId="25" fillId="0" borderId="25" xfId="3" applyNumberFormat="1" applyFont="1" applyFill="1" applyBorder="1"/>
    <xf numFmtId="0" fontId="15" fillId="0" borderId="17" xfId="0" applyFont="1" applyBorder="1"/>
    <xf numFmtId="0" fontId="21" fillId="0" borderId="17" xfId="0" applyFont="1" applyBorder="1"/>
    <xf numFmtId="0" fontId="21" fillId="0" borderId="44" xfId="0" applyFont="1" applyBorder="1"/>
    <xf numFmtId="4" fontId="15" fillId="0" borderId="45" xfId="0" applyNumberFormat="1" applyFont="1" applyFill="1" applyBorder="1"/>
    <xf numFmtId="4" fontId="15" fillId="0" borderId="9" xfId="0" applyNumberFormat="1" applyFont="1" applyFill="1" applyBorder="1"/>
    <xf numFmtId="3" fontId="15" fillId="0" borderId="25" xfId="0" applyNumberFormat="1" applyFont="1" applyBorder="1"/>
    <xf numFmtId="4" fontId="15" fillId="0" borderId="21" xfId="0" applyNumberFormat="1" applyFont="1" applyFill="1" applyBorder="1"/>
    <xf numFmtId="4" fontId="15" fillId="0" borderId="55" xfId="0" applyNumberFormat="1" applyFont="1" applyFill="1" applyBorder="1"/>
    <xf numFmtId="3" fontId="25" fillId="0" borderId="25" xfId="3" applyNumberFormat="1" applyFont="1" applyFill="1" applyBorder="1" applyAlignment="1">
      <alignment horizontal="right"/>
    </xf>
    <xf numFmtId="0" fontId="26" fillId="0" borderId="25" xfId="0" applyFont="1" applyBorder="1"/>
    <xf numFmtId="0" fontId="26" fillId="0" borderId="26" xfId="0" applyFont="1" applyBorder="1"/>
    <xf numFmtId="3" fontId="20" fillId="0" borderId="8" xfId="3" applyNumberFormat="1" applyFont="1" applyFill="1" applyBorder="1"/>
    <xf numFmtId="4" fontId="4" fillId="0" borderId="45" xfId="0" applyNumberFormat="1" applyFont="1" applyFill="1" applyBorder="1"/>
    <xf numFmtId="4" fontId="4" fillId="0" borderId="9" xfId="0" applyNumberFormat="1" applyFont="1" applyFill="1" applyBorder="1"/>
    <xf numFmtId="164" fontId="3" fillId="0" borderId="50" xfId="3" applyNumberFormat="1" applyFont="1" applyBorder="1"/>
    <xf numFmtId="3" fontId="15" fillId="0" borderId="50" xfId="0" applyNumberFormat="1" applyFont="1" applyBorder="1"/>
    <xf numFmtId="4" fontId="3" fillId="0" borderId="45" xfId="0" applyNumberFormat="1" applyFont="1" applyFill="1" applyBorder="1"/>
    <xf numFmtId="4" fontId="3" fillId="0" borderId="9" xfId="0" applyNumberFormat="1" applyFont="1" applyFill="1" applyBorder="1"/>
    <xf numFmtId="164" fontId="7" fillId="0" borderId="32" xfId="3" applyNumberFormat="1" applyFont="1" applyFill="1" applyBorder="1"/>
    <xf numFmtId="3" fontId="20" fillId="0" borderId="32" xfId="3" applyNumberFormat="1" applyFont="1" applyFill="1" applyBorder="1"/>
    <xf numFmtId="164" fontId="3" fillId="0" borderId="16" xfId="0" applyNumberFormat="1" applyFont="1" applyBorder="1"/>
    <xf numFmtId="3" fontId="15" fillId="0" borderId="17" xfId="0" applyNumberFormat="1" applyFont="1" applyBorder="1"/>
    <xf numFmtId="0" fontId="6" fillId="0" borderId="64" xfId="0" applyFont="1" applyFill="1" applyBorder="1"/>
    <xf numFmtId="0" fontId="6" fillId="0" borderId="50" xfId="0" applyFont="1" applyFill="1" applyBorder="1"/>
    <xf numFmtId="0" fontId="17" fillId="0" borderId="50" xfId="0" applyFont="1" applyFill="1" applyBorder="1"/>
    <xf numFmtId="0" fontId="0" fillId="0" borderId="50" xfId="0" applyBorder="1"/>
    <xf numFmtId="164" fontId="40" fillId="0" borderId="59" xfId="0" applyNumberFormat="1" applyFont="1" applyBorder="1"/>
    <xf numFmtId="3" fontId="44" fillId="0" borderId="50" xfId="0" applyNumberFormat="1" applyFont="1" applyBorder="1"/>
    <xf numFmtId="0" fontId="45" fillId="0" borderId="50" xfId="0" applyFont="1" applyBorder="1"/>
    <xf numFmtId="0" fontId="45" fillId="0" borderId="52" xfId="0" applyFont="1" applyBorder="1"/>
    <xf numFmtId="4" fontId="3" fillId="0" borderId="25" xfId="0" applyNumberFormat="1" applyFont="1" applyFill="1" applyBorder="1"/>
    <xf numFmtId="4" fontId="29" fillId="0" borderId="55" xfId="0" applyNumberFormat="1" applyFont="1" applyFill="1" applyBorder="1"/>
    <xf numFmtId="4" fontId="29" fillId="0" borderId="25" xfId="0" applyNumberFormat="1" applyFont="1" applyFill="1" applyBorder="1"/>
    <xf numFmtId="4" fontId="29" fillId="0" borderId="26" xfId="0" applyNumberFormat="1" applyFont="1" applyFill="1" applyBorder="1"/>
    <xf numFmtId="0" fontId="18" fillId="0" borderId="25" xfId="0" applyFont="1" applyBorder="1"/>
    <xf numFmtId="4" fontId="29" fillId="0" borderId="21" xfId="0" applyNumberFormat="1" applyFont="1" applyFill="1" applyBorder="1"/>
    <xf numFmtId="4" fontId="3" fillId="0" borderId="29" xfId="0" applyNumberFormat="1" applyFont="1" applyFill="1" applyBorder="1"/>
    <xf numFmtId="4" fontId="3" fillId="0" borderId="6" xfId="0" applyNumberFormat="1" applyFont="1" applyFill="1" applyBorder="1"/>
    <xf numFmtId="0" fontId="15" fillId="0" borderId="24" xfId="0" applyFont="1" applyBorder="1"/>
    <xf numFmtId="1" fontId="25" fillId="0" borderId="25" xfId="3" applyNumberFormat="1" applyFont="1" applyFill="1" applyBorder="1"/>
    <xf numFmtId="0" fontId="21" fillId="0" borderId="18" xfId="0" applyFont="1" applyBorder="1"/>
    <xf numFmtId="164" fontId="11" fillId="0" borderId="20" xfId="3" applyNumberFormat="1" applyFont="1" applyFill="1" applyBorder="1"/>
    <xf numFmtId="3" fontId="15" fillId="0" borderId="8" xfId="0" applyNumberFormat="1" applyFont="1" applyBorder="1"/>
    <xf numFmtId="164" fontId="12" fillId="0" borderId="17" xfId="0" applyNumberFormat="1" applyFont="1" applyBorder="1"/>
    <xf numFmtId="4" fontId="3" fillId="0" borderId="12" xfId="1" applyNumberFormat="1" applyFont="1" applyFill="1" applyBorder="1" applyAlignment="1">
      <alignment vertical="center"/>
    </xf>
    <xf numFmtId="4" fontId="3" fillId="0" borderId="55" xfId="1" applyNumberFormat="1" applyFont="1" applyFill="1" applyBorder="1" applyAlignment="1">
      <alignment vertical="center"/>
    </xf>
    <xf numFmtId="164" fontId="6" fillId="0" borderId="21" xfId="3" applyNumberFormat="1" applyFont="1" applyBorder="1"/>
    <xf numFmtId="3" fontId="15" fillId="0" borderId="21" xfId="3" applyNumberFormat="1" applyFont="1" applyBorder="1"/>
    <xf numFmtId="164" fontId="12" fillId="0" borderId="21" xfId="3" applyNumberFormat="1" applyFont="1" applyBorder="1"/>
    <xf numFmtId="3" fontId="25" fillId="0" borderId="21" xfId="3" applyNumberFormat="1" applyFont="1" applyBorder="1"/>
    <xf numFmtId="3" fontId="25" fillId="0" borderId="11" xfId="3" applyNumberFormat="1" applyFont="1" applyBorder="1"/>
    <xf numFmtId="3" fontId="15" fillId="0" borderId="5" xfId="0" applyNumberFormat="1" applyFont="1" applyBorder="1"/>
    <xf numFmtId="0" fontId="21" fillId="0" borderId="5" xfId="0" applyFont="1" applyBorder="1"/>
    <xf numFmtId="3" fontId="15" fillId="0" borderId="20" xfId="0" applyNumberFormat="1" applyFont="1" applyBorder="1"/>
    <xf numFmtId="4" fontId="3" fillId="0" borderId="27" xfId="0" applyNumberFormat="1" applyFont="1" applyFill="1" applyBorder="1"/>
    <xf numFmtId="4" fontId="3" fillId="0" borderId="26" xfId="0" applyNumberFormat="1" applyFont="1" applyFill="1" applyBorder="1"/>
    <xf numFmtId="4" fontId="20" fillId="0" borderId="8" xfId="0" applyNumberFormat="1" applyFont="1" applyBorder="1"/>
    <xf numFmtId="164" fontId="4" fillId="0" borderId="32" xfId="3" applyNumberFormat="1" applyFont="1" applyBorder="1"/>
    <xf numFmtId="3" fontId="20" fillId="0" borderId="32" xfId="3" applyNumberFormat="1" applyFont="1" applyBorder="1"/>
    <xf numFmtId="3" fontId="15" fillId="0" borderId="25" xfId="3" applyNumberFormat="1" applyFont="1" applyFill="1" applyBorder="1"/>
    <xf numFmtId="3" fontId="15" fillId="0" borderId="50" xfId="3" applyNumberFormat="1" applyFont="1" applyFill="1" applyBorder="1"/>
    <xf numFmtId="4" fontId="3" fillId="0" borderId="51" xfId="0" applyNumberFormat="1" applyFont="1" applyFill="1" applyBorder="1"/>
    <xf numFmtId="4" fontId="3" fillId="0" borderId="52" xfId="0" applyNumberFormat="1" applyFont="1" applyFill="1" applyBorder="1"/>
    <xf numFmtId="164" fontId="3" fillId="0" borderId="27" xfId="0" applyNumberFormat="1" applyFont="1" applyFill="1" applyBorder="1" applyAlignment="1">
      <alignment horizontal="right"/>
    </xf>
    <xf numFmtId="3" fontId="15" fillId="0" borderId="25" xfId="0" applyNumberFormat="1" applyFont="1" applyFill="1" applyBorder="1" applyAlignment="1">
      <alignment horizontal="right"/>
    </xf>
    <xf numFmtId="164" fontId="29" fillId="0" borderId="27" xfId="0" applyNumberFormat="1" applyFont="1" applyFill="1" applyBorder="1" applyAlignment="1">
      <alignment horizontal="right"/>
    </xf>
    <xf numFmtId="4" fontId="29" fillId="0" borderId="12" xfId="1" applyNumberFormat="1" applyFont="1" applyFill="1" applyBorder="1" applyAlignment="1">
      <alignment vertical="center"/>
    </xf>
    <xf numFmtId="4" fontId="29" fillId="0" borderId="55" xfId="1" applyNumberFormat="1" applyFont="1" applyFill="1" applyBorder="1" applyAlignment="1">
      <alignment vertical="center"/>
    </xf>
    <xf numFmtId="164" fontId="25" fillId="0" borderId="15" xfId="0" applyNumberFormat="1" applyFont="1" applyFill="1" applyBorder="1"/>
    <xf numFmtId="164" fontId="25" fillId="0" borderId="29" xfId="3" applyNumberFormat="1" applyFont="1" applyFill="1" applyBorder="1"/>
    <xf numFmtId="4" fontId="12" fillId="0" borderId="29" xfId="0" applyNumberFormat="1" applyFont="1" applyFill="1" applyBorder="1"/>
    <xf numFmtId="4" fontId="12" fillId="0" borderId="6" xfId="0" applyNumberFormat="1" applyFont="1" applyFill="1" applyBorder="1"/>
    <xf numFmtId="0" fontId="7" fillId="0" borderId="30" xfId="3" applyFont="1" applyFill="1" applyBorder="1" applyAlignment="1"/>
    <xf numFmtId="0" fontId="7" fillId="0" borderId="46" xfId="3" applyFont="1" applyFill="1" applyBorder="1" applyAlignment="1"/>
    <xf numFmtId="0" fontId="7" fillId="0" borderId="0" xfId="1" applyFont="1" applyBorder="1" applyAlignment="1"/>
    <xf numFmtId="0" fontId="7" fillId="0" borderId="61" xfId="3" applyFont="1" applyFill="1" applyBorder="1" applyAlignment="1">
      <alignment horizontal="left" vertical="center"/>
    </xf>
    <xf numFmtId="0" fontId="7" fillId="0" borderId="12" xfId="3" applyFont="1" applyFill="1" applyBorder="1" applyAlignment="1">
      <alignment horizontal="left" vertical="center"/>
    </xf>
    <xf numFmtId="3" fontId="12" fillId="2" borderId="25" xfId="3" applyNumberFormat="1" applyFont="1" applyFill="1" applyBorder="1"/>
    <xf numFmtId="164" fontId="12" fillId="2" borderId="25" xfId="3" applyNumberFormat="1" applyFont="1" applyFill="1" applyBorder="1"/>
    <xf numFmtId="3" fontId="25" fillId="2" borderId="25" xfId="3" applyNumberFormat="1" applyFont="1" applyFill="1" applyBorder="1"/>
    <xf numFmtId="4" fontId="12" fillId="2" borderId="21" xfId="0" applyNumberFormat="1" applyFont="1" applyFill="1" applyBorder="1"/>
    <xf numFmtId="4" fontId="12" fillId="2" borderId="55" xfId="0" applyNumberFormat="1" applyFont="1" applyFill="1" applyBorder="1"/>
    <xf numFmtId="164" fontId="30" fillId="0" borderId="20" xfId="3" applyNumberFormat="1" applyFont="1" applyFill="1" applyBorder="1"/>
    <xf numFmtId="3" fontId="46" fillId="0" borderId="20" xfId="3" applyNumberFormat="1" applyFont="1" applyFill="1" applyBorder="1"/>
    <xf numFmtId="4" fontId="30" fillId="0" borderId="12" xfId="1" applyNumberFormat="1" applyFont="1" applyFill="1" applyBorder="1" applyAlignment="1">
      <alignment vertical="center"/>
    </xf>
    <xf numFmtId="4" fontId="30" fillId="0" borderId="55" xfId="1" applyNumberFormat="1" applyFont="1" applyFill="1" applyBorder="1" applyAlignment="1">
      <alignment vertical="center"/>
    </xf>
    <xf numFmtId="3" fontId="18" fillId="0" borderId="25" xfId="0" applyNumberFormat="1" applyFont="1" applyFill="1" applyBorder="1" applyAlignment="1">
      <alignment horizontal="right"/>
    </xf>
    <xf numFmtId="164" fontId="29" fillId="2" borderId="27" xfId="0" applyNumberFormat="1" applyFont="1" applyFill="1" applyBorder="1" applyAlignment="1">
      <alignment horizontal="right"/>
    </xf>
    <xf numFmtId="0" fontId="18" fillId="2" borderId="25" xfId="0" applyNumberFormat="1" applyFont="1" applyFill="1" applyBorder="1" applyAlignment="1">
      <alignment horizontal="right"/>
    </xf>
    <xf numFmtId="4" fontId="29" fillId="2" borderId="12" xfId="1" applyNumberFormat="1" applyFont="1" applyFill="1" applyBorder="1" applyAlignment="1">
      <alignment vertical="center"/>
    </xf>
    <xf numFmtId="4" fontId="29" fillId="2" borderId="55" xfId="1" applyNumberFormat="1" applyFont="1" applyFill="1" applyBorder="1" applyAlignment="1">
      <alignment vertical="center"/>
    </xf>
    <xf numFmtId="164" fontId="30" fillId="0" borderId="27" xfId="0" applyNumberFormat="1" applyFont="1" applyFill="1" applyBorder="1" applyAlignment="1">
      <alignment horizontal="right"/>
    </xf>
    <xf numFmtId="0" fontId="27" fillId="0" borderId="25" xfId="0" applyFont="1" applyBorder="1"/>
    <xf numFmtId="0" fontId="0" fillId="0" borderId="25" xfId="0" applyBorder="1"/>
    <xf numFmtId="0" fontId="0" fillId="0" borderId="26" xfId="0" applyBorder="1"/>
    <xf numFmtId="0" fontId="35" fillId="0" borderId="17" xfId="0" applyFont="1" applyBorder="1"/>
    <xf numFmtId="4" fontId="12" fillId="0" borderId="15" xfId="0" applyNumberFormat="1" applyFont="1" applyFill="1" applyBorder="1"/>
    <xf numFmtId="4" fontId="12" fillId="0" borderId="44" xfId="0" applyNumberFormat="1" applyFont="1" applyFill="1" applyBorder="1"/>
    <xf numFmtId="164" fontId="18" fillId="0" borderId="21" xfId="0" applyNumberFormat="1" applyFont="1" applyFill="1" applyBorder="1"/>
    <xf numFmtId="0" fontId="35" fillId="0" borderId="20" xfId="0" applyFont="1" applyBorder="1"/>
    <xf numFmtId="164" fontId="35" fillId="0" borderId="15" xfId="0" applyNumberFormat="1" applyFont="1" applyFill="1" applyBorder="1"/>
    <xf numFmtId="164" fontId="35" fillId="0" borderId="21" xfId="0" applyNumberFormat="1" applyFont="1" applyFill="1" applyBorder="1"/>
    <xf numFmtId="164" fontId="27" fillId="0" borderId="21" xfId="0" applyNumberFormat="1" applyFont="1" applyFill="1" applyBorder="1"/>
    <xf numFmtId="0" fontId="6" fillId="0" borderId="4" xfId="3" applyFont="1" applyFill="1" applyBorder="1" applyAlignment="1">
      <alignment horizontal="center"/>
    </xf>
    <xf numFmtId="49" fontId="15" fillId="0" borderId="22" xfId="3" applyNumberFormat="1" applyFont="1" applyFill="1" applyBorder="1" applyAlignment="1" applyProtection="1">
      <alignment horizontal="center"/>
      <protection locked="0"/>
    </xf>
    <xf numFmtId="0" fontId="25" fillId="0" borderId="5" xfId="3" applyFont="1" applyFill="1" applyBorder="1"/>
    <xf numFmtId="3" fontId="27" fillId="0" borderId="29" xfId="0" applyNumberFormat="1" applyFont="1" applyFill="1" applyBorder="1"/>
    <xf numFmtId="164" fontId="35" fillId="0" borderId="29" xfId="0" applyNumberFormat="1" applyFont="1" applyFill="1" applyBorder="1"/>
    <xf numFmtId="0" fontId="35" fillId="0" borderId="5" xfId="0" applyFont="1" applyBorder="1"/>
    <xf numFmtId="0" fontId="15" fillId="0" borderId="5" xfId="3" applyFont="1" applyFill="1" applyBorder="1"/>
    <xf numFmtId="0" fontId="18" fillId="0" borderId="0" xfId="3" applyFont="1" applyFill="1" applyBorder="1"/>
    <xf numFmtId="164" fontId="27" fillId="0" borderId="29" xfId="0" applyNumberFormat="1" applyFont="1" applyFill="1" applyBorder="1"/>
    <xf numFmtId="0" fontId="0" fillId="0" borderId="5" xfId="0" applyBorder="1"/>
    <xf numFmtId="0" fontId="0" fillId="0" borderId="6" xfId="0" applyBorder="1"/>
    <xf numFmtId="164" fontId="15" fillId="0" borderId="15" xfId="3" applyNumberFormat="1" applyFont="1" applyFill="1" applyBorder="1"/>
    <xf numFmtId="0" fontId="27" fillId="0" borderId="17" xfId="0" applyFont="1" applyBorder="1"/>
    <xf numFmtId="0" fontId="0" fillId="0" borderId="17" xfId="0" applyBorder="1"/>
    <xf numFmtId="0" fontId="0" fillId="0" borderId="44" xfId="0" applyBorder="1"/>
    <xf numFmtId="3" fontId="35" fillId="0" borderId="5" xfId="0" applyNumberFormat="1" applyFont="1" applyBorder="1"/>
    <xf numFmtId="164" fontId="15" fillId="0" borderId="21" xfId="3" applyNumberFormat="1" applyFont="1" applyFill="1" applyBorder="1"/>
    <xf numFmtId="164" fontId="25" fillId="0" borderId="21" xfId="3" applyNumberFormat="1" applyFont="1" applyFill="1" applyBorder="1"/>
    <xf numFmtId="164" fontId="15" fillId="0" borderId="27" xfId="3" applyNumberFormat="1" applyFont="1" applyFill="1" applyBorder="1"/>
    <xf numFmtId="164" fontId="7" fillId="0" borderId="48" xfId="3" applyNumberFormat="1" applyFont="1" applyFill="1" applyBorder="1"/>
    <xf numFmtId="164" fontId="11" fillId="0" borderId="27" xfId="3" applyNumberFormat="1" applyFont="1" applyFill="1" applyBorder="1" applyAlignment="1">
      <alignment horizontal="right"/>
    </xf>
    <xf numFmtId="164" fontId="3" fillId="0" borderId="27" xfId="3" applyNumberFormat="1" applyFill="1" applyBorder="1"/>
    <xf numFmtId="0" fontId="6" fillId="0" borderId="16" xfId="3" applyFont="1" applyFill="1" applyBorder="1"/>
    <xf numFmtId="3" fontId="3" fillId="0" borderId="27" xfId="3" applyNumberFormat="1" applyFont="1" applyFill="1" applyBorder="1"/>
    <xf numFmtId="3" fontId="15" fillId="0" borderId="25" xfId="1" applyNumberFormat="1" applyFont="1" applyBorder="1"/>
    <xf numFmtId="3" fontId="3" fillId="0" borderId="15" xfId="3" applyNumberFormat="1" applyFont="1" applyFill="1" applyBorder="1"/>
    <xf numFmtId="3" fontId="15" fillId="0" borderId="17" xfId="1" applyNumberFormat="1" applyFont="1" applyBorder="1"/>
    <xf numFmtId="164" fontId="3" fillId="0" borderId="0" xfId="3" applyNumberFormat="1"/>
    <xf numFmtId="164" fontId="4" fillId="0" borderId="48" xfId="3" applyNumberFormat="1" applyFont="1" applyBorder="1" applyAlignment="1">
      <alignment horizontal="right" vertical="center"/>
    </xf>
    <xf numFmtId="3" fontId="20" fillId="0" borderId="48" xfId="3" applyNumberFormat="1" applyFont="1" applyBorder="1" applyAlignment="1">
      <alignment horizontal="right" vertical="center"/>
    </xf>
    <xf numFmtId="164" fontId="3" fillId="0" borderId="17" xfId="3" applyNumberFormat="1" applyFill="1" applyBorder="1"/>
    <xf numFmtId="164" fontId="3" fillId="0" borderId="5" xfId="3" applyNumberFormat="1" applyFill="1" applyBorder="1"/>
    <xf numFmtId="164" fontId="3" fillId="0" borderId="20" xfId="3" applyNumberFormat="1" applyFill="1" applyBorder="1"/>
    <xf numFmtId="4" fontId="3" fillId="0" borderId="15" xfId="0" applyNumberFormat="1" applyFont="1" applyFill="1" applyBorder="1"/>
    <xf numFmtId="4" fontId="3" fillId="0" borderId="44" xfId="0" applyNumberFormat="1" applyFont="1" applyFill="1" applyBorder="1"/>
    <xf numFmtId="0" fontId="27" fillId="0" borderId="24" xfId="0" applyFont="1" applyBorder="1"/>
    <xf numFmtId="164" fontId="47" fillId="0" borderId="25" xfId="3" applyNumberFormat="1" applyFont="1" applyBorder="1"/>
    <xf numFmtId="164" fontId="48" fillId="0" borderId="25" xfId="3" applyNumberFormat="1" applyFont="1" applyFill="1" applyBorder="1"/>
    <xf numFmtId="164" fontId="47" fillId="0" borderId="25" xfId="3" applyNumberFormat="1" applyFont="1" applyFill="1" applyBorder="1"/>
    <xf numFmtId="164" fontId="47" fillId="0" borderId="23" xfId="3" applyNumberFormat="1" applyFont="1" applyBorder="1"/>
    <xf numFmtId="164" fontId="47" fillId="0" borderId="16" xfId="3" applyNumberFormat="1" applyFont="1" applyBorder="1"/>
    <xf numFmtId="164" fontId="49" fillId="0" borderId="32" xfId="3" applyNumberFormat="1" applyFont="1" applyFill="1" applyBorder="1"/>
    <xf numFmtId="3" fontId="35" fillId="0" borderId="23" xfId="3" applyNumberFormat="1" applyFont="1" applyFill="1" applyBorder="1"/>
    <xf numFmtId="3" fontId="50" fillId="0" borderId="46" xfId="3" applyNumberFormat="1" applyFont="1" applyFill="1" applyBorder="1"/>
    <xf numFmtId="4" fontId="48" fillId="0" borderId="21" xfId="0" applyNumberFormat="1" applyFont="1" applyFill="1" applyBorder="1"/>
    <xf numFmtId="4" fontId="48" fillId="0" borderId="55" xfId="0" applyNumberFormat="1" applyFont="1" applyFill="1" applyBorder="1"/>
    <xf numFmtId="4" fontId="47" fillId="0" borderId="21" xfId="0" applyNumberFormat="1" applyFont="1" applyFill="1" applyBorder="1"/>
    <xf numFmtId="4" fontId="47" fillId="0" borderId="55" xfId="0" applyNumberFormat="1" applyFont="1" applyFill="1" applyBorder="1"/>
    <xf numFmtId="0" fontId="0" fillId="0" borderId="25" xfId="0" applyFont="1" applyBorder="1"/>
    <xf numFmtId="0" fontId="0" fillId="0" borderId="26" xfId="0" applyFont="1" applyBorder="1"/>
    <xf numFmtId="0" fontId="0" fillId="0" borderId="21" xfId="0" applyFont="1" applyBorder="1"/>
    <xf numFmtId="0" fontId="0" fillId="0" borderId="17" xfId="0" applyFont="1" applyBorder="1"/>
    <xf numFmtId="0" fontId="0" fillId="0" borderId="44" xfId="0" applyFont="1" applyBorder="1"/>
    <xf numFmtId="4" fontId="49" fillId="0" borderId="48" xfId="0" applyNumberFormat="1" applyFont="1" applyFill="1" applyBorder="1"/>
    <xf numFmtId="4" fontId="49" fillId="0" borderId="53" xfId="0" applyNumberFormat="1" applyFont="1" applyFill="1" applyBorder="1"/>
    <xf numFmtId="0" fontId="27" fillId="0" borderId="50" xfId="0" applyFont="1" applyBorder="1"/>
    <xf numFmtId="0" fontId="7" fillId="0" borderId="61" xfId="3" applyFont="1" applyFill="1" applyBorder="1" applyAlignment="1">
      <alignment horizontal="left" vertical="center"/>
    </xf>
    <xf numFmtId="0" fontId="7" fillId="0" borderId="12" xfId="3" applyFont="1" applyFill="1" applyBorder="1" applyAlignment="1">
      <alignment horizontal="left" vertical="center"/>
    </xf>
    <xf numFmtId="49" fontId="12" fillId="0" borderId="20" xfId="3" applyNumberFormat="1" applyFont="1" applyFill="1" applyBorder="1" applyAlignment="1">
      <alignment horizontal="left"/>
    </xf>
    <xf numFmtId="0" fontId="12" fillId="0" borderId="20" xfId="3" applyFont="1" applyFill="1" applyBorder="1" applyAlignment="1">
      <alignment horizontal="left"/>
    </xf>
    <xf numFmtId="4" fontId="12" fillId="0" borderId="25" xfId="0" applyNumberFormat="1" applyFont="1" applyFill="1" applyBorder="1"/>
    <xf numFmtId="4" fontId="12" fillId="0" borderId="26" xfId="0" applyNumberFormat="1" applyFont="1" applyFill="1" applyBorder="1"/>
    <xf numFmtId="3" fontId="15" fillId="0" borderId="25" xfId="0" applyNumberFormat="1" applyFont="1" applyFill="1" applyBorder="1"/>
    <xf numFmtId="3" fontId="33" fillId="0" borderId="25" xfId="0" applyNumberFormat="1" applyFont="1" applyFill="1" applyBorder="1"/>
    <xf numFmtId="3" fontId="18" fillId="0" borderId="25" xfId="0" applyNumberFormat="1" applyFont="1" applyBorder="1"/>
    <xf numFmtId="3" fontId="18" fillId="0" borderId="25" xfId="0" applyNumberFormat="1" applyFont="1" applyFill="1" applyBorder="1"/>
    <xf numFmtId="4" fontId="18" fillId="0" borderId="55" xfId="0" applyNumberFormat="1" applyFont="1" applyFill="1" applyBorder="1"/>
    <xf numFmtId="0" fontId="33" fillId="0" borderId="25" xfId="0" applyFont="1" applyBorder="1"/>
    <xf numFmtId="3" fontId="25" fillId="0" borderId="23" xfId="3" applyNumberFormat="1" applyFont="1" applyFill="1" applyBorder="1" applyAlignment="1">
      <alignment horizontal="right"/>
    </xf>
    <xf numFmtId="3" fontId="20" fillId="0" borderId="32" xfId="3" applyNumberFormat="1" applyFont="1" applyBorder="1" applyAlignment="1">
      <alignment horizontal="right" vertical="center"/>
    </xf>
    <xf numFmtId="3" fontId="25" fillId="0" borderId="24" xfId="0" applyNumberFormat="1" applyFont="1" applyFill="1" applyBorder="1"/>
    <xf numFmtId="3" fontId="25" fillId="0" borderId="23" xfId="0" applyNumberFormat="1" applyFont="1" applyFill="1" applyBorder="1"/>
    <xf numFmtId="164" fontId="15" fillId="0" borderId="25" xfId="0" applyNumberFormat="1" applyFont="1" applyBorder="1"/>
    <xf numFmtId="164" fontId="21" fillId="0" borderId="25" xfId="0" applyNumberFormat="1" applyFont="1" applyBorder="1"/>
    <xf numFmtId="164" fontId="3" fillId="0" borderId="25" xfId="0" applyNumberFormat="1" applyFont="1" applyBorder="1"/>
    <xf numFmtId="3" fontId="15" fillId="0" borderId="11" xfId="0" applyNumberFormat="1" applyFont="1" applyBorder="1"/>
    <xf numFmtId="3" fontId="15" fillId="0" borderId="23" xfId="0" applyNumberFormat="1" applyFont="1" applyFill="1" applyBorder="1"/>
    <xf numFmtId="0" fontId="18" fillId="0" borderId="24" xfId="0" applyFont="1" applyBorder="1"/>
    <xf numFmtId="3" fontId="15" fillId="0" borderId="11" xfId="0" applyNumberFormat="1" applyFont="1" applyFill="1" applyBorder="1"/>
    <xf numFmtId="164" fontId="29" fillId="0" borderId="17" xfId="0" applyNumberFormat="1" applyFont="1" applyFill="1" applyBorder="1"/>
    <xf numFmtId="4" fontId="29" fillId="0" borderId="29" xfId="0" applyNumberFormat="1" applyFont="1" applyFill="1" applyBorder="1"/>
    <xf numFmtId="4" fontId="29" fillId="0" borderId="6" xfId="0" applyNumberFormat="1" applyFont="1" applyFill="1" applyBorder="1"/>
    <xf numFmtId="3" fontId="20" fillId="0" borderId="46" xfId="0" applyNumberFormat="1" applyFont="1" applyFill="1" applyBorder="1"/>
    <xf numFmtId="3" fontId="18" fillId="0" borderId="24" xfId="0" applyNumberFormat="1" applyFont="1" applyBorder="1"/>
    <xf numFmtId="3" fontId="15" fillId="0" borderId="24" xfId="0" applyNumberFormat="1" applyFont="1" applyBorder="1"/>
    <xf numFmtId="164" fontId="18" fillId="0" borderId="25" xfId="0" applyNumberFormat="1" applyFont="1" applyBorder="1"/>
    <xf numFmtId="3" fontId="15" fillId="0" borderId="58" xfId="0" applyNumberFormat="1" applyFont="1" applyBorder="1"/>
    <xf numFmtId="0" fontId="11" fillId="0" borderId="21" xfId="0" applyFont="1" applyFill="1" applyBorder="1"/>
    <xf numFmtId="3" fontId="11" fillId="0" borderId="20" xfId="0" applyNumberFormat="1" applyFont="1" applyFill="1" applyBorder="1"/>
    <xf numFmtId="164" fontId="11" fillId="0" borderId="25" xfId="0" applyNumberFormat="1" applyFont="1" applyFill="1" applyBorder="1"/>
    <xf numFmtId="164" fontId="6" fillId="0" borderId="25" xfId="0" applyNumberFormat="1" applyFont="1" applyFill="1" applyBorder="1"/>
    <xf numFmtId="164" fontId="29" fillId="0" borderId="16" xfId="0" applyNumberFormat="1" applyFont="1" applyBorder="1"/>
    <xf numFmtId="3" fontId="18" fillId="0" borderId="17" xfId="0" applyNumberFormat="1" applyFont="1" applyBorder="1"/>
    <xf numFmtId="4" fontId="12" fillId="0" borderId="27" xfId="0" applyNumberFormat="1" applyFont="1" applyFill="1" applyBorder="1"/>
    <xf numFmtId="4" fontId="12" fillId="0" borderId="11" xfId="0" applyNumberFormat="1" applyFont="1" applyFill="1" applyBorder="1"/>
    <xf numFmtId="164" fontId="3" fillId="0" borderId="23" xfId="0" applyNumberFormat="1" applyFont="1" applyBorder="1"/>
    <xf numFmtId="164" fontId="15" fillId="0" borderId="23" xfId="0" applyNumberFormat="1" applyFont="1" applyFill="1" applyBorder="1"/>
    <xf numFmtId="164" fontId="3" fillId="0" borderId="16" xfId="0" applyNumberFormat="1" applyFont="1" applyFill="1" applyBorder="1"/>
    <xf numFmtId="0" fontId="3" fillId="0" borderId="17" xfId="3" applyFont="1" applyFill="1" applyBorder="1"/>
    <xf numFmtId="0" fontId="3" fillId="0" borderId="20" xfId="3" applyFont="1" applyFill="1" applyBorder="1"/>
    <xf numFmtId="49" fontId="3" fillId="0" borderId="17" xfId="3" applyNumberFormat="1" applyFont="1" applyFill="1" applyBorder="1" applyAlignment="1">
      <alignment horizontal="center"/>
    </xf>
    <xf numFmtId="49" fontId="3" fillId="0" borderId="20" xfId="3" applyNumberFormat="1" applyFont="1" applyFill="1" applyBorder="1" applyAlignment="1">
      <alignment horizontal="center"/>
    </xf>
    <xf numFmtId="4" fontId="3" fillId="0" borderId="17" xfId="0" applyNumberFormat="1" applyFont="1" applyFill="1" applyBorder="1"/>
    <xf numFmtId="0" fontId="12" fillId="0" borderId="4" xfId="3" applyFont="1" applyFill="1" applyBorder="1"/>
    <xf numFmtId="0" fontId="3" fillId="0" borderId="5" xfId="3" applyFont="1" applyFill="1" applyBorder="1"/>
    <xf numFmtId="0" fontId="3" fillId="0" borderId="29" xfId="3" applyBorder="1"/>
    <xf numFmtId="164" fontId="3" fillId="0" borderId="29" xfId="3" applyNumberFormat="1" applyFont="1" applyBorder="1"/>
    <xf numFmtId="0" fontId="15" fillId="0" borderId="5" xfId="0" applyFont="1" applyBorder="1"/>
    <xf numFmtId="0" fontId="21" fillId="0" borderId="6" xfId="0" applyFont="1" applyBorder="1"/>
    <xf numFmtId="0" fontId="12" fillId="0" borderId="10" xfId="3" applyFont="1" applyFill="1" applyBorder="1"/>
    <xf numFmtId="4" fontId="3" fillId="0" borderId="5" xfId="0" applyNumberFormat="1" applyFont="1" applyFill="1" applyBorder="1"/>
    <xf numFmtId="3" fontId="12" fillId="0" borderId="23" xfId="3" applyNumberFormat="1" applyFont="1" applyFill="1" applyBorder="1"/>
    <xf numFmtId="0" fontId="12" fillId="0" borderId="7" xfId="3" applyFont="1" applyFill="1" applyBorder="1"/>
    <xf numFmtId="49" fontId="3" fillId="0" borderId="49" xfId="3" applyNumberFormat="1" applyFont="1" applyFill="1" applyBorder="1" applyAlignment="1">
      <alignment horizontal="center"/>
    </xf>
    <xf numFmtId="0" fontId="36" fillId="0" borderId="8" xfId="3" applyFont="1" applyFill="1" applyBorder="1"/>
    <xf numFmtId="0" fontId="3" fillId="0" borderId="8" xfId="3" applyFont="1" applyFill="1" applyBorder="1"/>
    <xf numFmtId="0" fontId="3" fillId="0" borderId="45" xfId="3" applyBorder="1"/>
    <xf numFmtId="164" fontId="3" fillId="0" borderId="45" xfId="3" applyNumberFormat="1" applyFont="1" applyBorder="1"/>
    <xf numFmtId="0" fontId="21" fillId="0" borderId="9" xfId="0" applyFont="1" applyBorder="1"/>
    <xf numFmtId="0" fontId="3" fillId="0" borderId="21" xfId="3" applyFill="1" applyBorder="1"/>
    <xf numFmtId="164" fontId="3" fillId="0" borderId="21" xfId="3" applyNumberFormat="1" applyFont="1" applyFill="1" applyBorder="1"/>
    <xf numFmtId="0" fontId="4" fillId="0" borderId="17" xfId="3" applyFont="1" applyFill="1" applyBorder="1" applyAlignment="1">
      <alignment horizontal="center"/>
    </xf>
    <xf numFmtId="0" fontId="4" fillId="0" borderId="19" xfId="3" applyFont="1" applyFill="1" applyBorder="1" applyAlignment="1">
      <alignment horizontal="left"/>
    </xf>
    <xf numFmtId="4" fontId="3" fillId="0" borderId="18" xfId="0" applyNumberFormat="1" applyFont="1" applyFill="1" applyBorder="1"/>
    <xf numFmtId="0" fontId="18" fillId="0" borderId="20" xfId="0" applyFont="1" applyBorder="1"/>
    <xf numFmtId="49" fontId="29" fillId="0" borderId="17" xfId="3" applyNumberFormat="1" applyFont="1" applyFill="1" applyBorder="1" applyAlignment="1">
      <alignment horizontal="center"/>
    </xf>
    <xf numFmtId="49" fontId="17" fillId="0" borderId="28" xfId="3" applyNumberFormat="1" applyFont="1" applyFill="1" applyBorder="1" applyAlignment="1">
      <alignment horizontal="left"/>
    </xf>
    <xf numFmtId="3" fontId="18" fillId="0" borderId="28" xfId="0" applyNumberFormat="1" applyFont="1" applyBorder="1"/>
    <xf numFmtId="4" fontId="12" fillId="0" borderId="26" xfId="0" applyNumberFormat="1" applyFont="1" applyBorder="1"/>
    <xf numFmtId="49" fontId="3" fillId="2" borderId="20" xfId="3" applyNumberFormat="1" applyFont="1" applyFill="1" applyBorder="1"/>
    <xf numFmtId="0" fontId="0" fillId="0" borderId="0" xfId="0" applyFont="1"/>
    <xf numFmtId="0" fontId="3" fillId="0" borderId="11" xfId="0" applyFont="1" applyBorder="1"/>
    <xf numFmtId="0" fontId="0" fillId="0" borderId="11" xfId="0" applyFont="1" applyBorder="1"/>
    <xf numFmtId="0" fontId="12" fillId="0" borderId="23" xfId="3" applyFont="1" applyFill="1" applyBorder="1" applyAlignment="1">
      <alignment horizontal="left"/>
    </xf>
    <xf numFmtId="0" fontId="12" fillId="0" borderId="24" xfId="3" applyFont="1" applyFill="1" applyBorder="1" applyAlignment="1">
      <alignment horizontal="left"/>
    </xf>
    <xf numFmtId="0" fontId="11" fillId="0" borderId="27" xfId="0" applyFont="1" applyFill="1" applyBorder="1" applyAlignment="1"/>
    <xf numFmtId="0" fontId="11" fillId="0" borderId="12" xfId="0" applyFont="1" applyFill="1" applyBorder="1" applyAlignment="1"/>
    <xf numFmtId="0" fontId="7" fillId="0" borderId="30" xfId="0" applyFont="1" applyFill="1" applyBorder="1" applyAlignment="1"/>
    <xf numFmtId="0" fontId="7" fillId="0" borderId="46" xfId="0" applyFont="1" applyFill="1" applyBorder="1" applyAlignment="1"/>
    <xf numFmtId="0" fontId="7" fillId="0" borderId="47" xfId="0" applyFont="1" applyFill="1" applyBorder="1" applyAlignment="1"/>
    <xf numFmtId="0" fontId="7" fillId="0" borderId="38" xfId="3" applyFont="1" applyFill="1" applyBorder="1" applyAlignment="1"/>
    <xf numFmtId="0" fontId="7" fillId="0" borderId="39" xfId="3" applyFont="1" applyFill="1" applyBorder="1" applyAlignment="1"/>
    <xf numFmtId="0" fontId="7" fillId="0" borderId="49" xfId="3" applyFont="1" applyFill="1" applyBorder="1" applyAlignment="1"/>
    <xf numFmtId="0" fontId="7" fillId="0" borderId="61" xfId="3" applyFont="1" applyFill="1" applyBorder="1" applyAlignment="1"/>
    <xf numFmtId="0" fontId="7" fillId="0" borderId="11" xfId="3" applyFont="1" applyFill="1" applyBorder="1" applyAlignment="1"/>
    <xf numFmtId="0" fontId="7" fillId="0" borderId="12" xfId="3" applyFont="1" applyFill="1" applyBorder="1" applyAlignment="1"/>
    <xf numFmtId="0" fontId="7" fillId="0" borderId="30" xfId="3" applyFont="1" applyFill="1" applyBorder="1" applyAlignment="1"/>
    <xf numFmtId="0" fontId="7" fillId="0" borderId="46" xfId="3" applyFont="1" applyFill="1" applyBorder="1" applyAlignment="1"/>
    <xf numFmtId="0" fontId="7" fillId="0" borderId="47" xfId="3" applyFont="1" applyFill="1" applyBorder="1" applyAlignment="1"/>
    <xf numFmtId="49" fontId="7" fillId="0" borderId="30" xfId="3" applyNumberFormat="1" applyFont="1" applyFill="1" applyBorder="1" applyAlignment="1">
      <alignment horizontal="left"/>
    </xf>
    <xf numFmtId="49" fontId="25" fillId="0" borderId="27" xfId="3" applyNumberFormat="1" applyFont="1" applyFill="1" applyBorder="1" applyAlignment="1" applyProtection="1">
      <alignment horizontal="left"/>
      <protection locked="0"/>
    </xf>
    <xf numFmtId="0" fontId="37" fillId="0" borderId="24" xfId="0" applyFont="1" applyBorder="1" applyAlignment="1">
      <alignment horizontal="left"/>
    </xf>
    <xf numFmtId="0" fontId="7" fillId="0" borderId="61" xfId="3" applyFont="1" applyFill="1" applyBorder="1" applyAlignment="1">
      <alignment horizontal="left" vertical="center"/>
    </xf>
    <xf numFmtId="0" fontId="7" fillId="0" borderId="11" xfId="3" applyFont="1" applyFill="1" applyBorder="1" applyAlignment="1">
      <alignment horizontal="left" vertical="center"/>
    </xf>
    <xf numFmtId="0" fontId="7" fillId="0" borderId="12" xfId="3" applyFont="1" applyFill="1" applyBorder="1" applyAlignment="1">
      <alignment horizontal="left" vertical="center"/>
    </xf>
    <xf numFmtId="0" fontId="11" fillId="0" borderId="27" xfId="3" applyFont="1" applyFill="1" applyBorder="1" applyAlignment="1">
      <alignment horizontal="left"/>
    </xf>
    <xf numFmtId="0" fontId="0" fillId="0" borderId="24" xfId="0" applyBorder="1" applyAlignment="1"/>
    <xf numFmtId="49" fontId="12" fillId="0" borderId="27" xfId="3" applyNumberFormat="1" applyFont="1" applyFill="1" applyBorder="1" applyAlignment="1">
      <alignment horizontal="left"/>
    </xf>
    <xf numFmtId="0" fontId="0" fillId="0" borderId="23" xfId="0" applyBorder="1" applyAlignment="1"/>
    <xf numFmtId="49" fontId="12" fillId="0" borderId="20" xfId="3" applyNumberFormat="1" applyFont="1" applyFill="1" applyBorder="1" applyAlignment="1">
      <alignment horizontal="left"/>
    </xf>
    <xf numFmtId="0" fontId="12" fillId="0" borderId="20" xfId="3" applyFont="1" applyFill="1" applyBorder="1" applyAlignment="1">
      <alignment horizontal="left"/>
    </xf>
    <xf numFmtId="0" fontId="4" fillId="0" borderId="30" xfId="0" applyFont="1" applyFill="1" applyBorder="1" applyAlignment="1"/>
    <xf numFmtId="0" fontId="4" fillId="0" borderId="46" xfId="0" applyFont="1" applyFill="1" applyBorder="1" applyAlignment="1"/>
    <xf numFmtId="0" fontId="4" fillId="0" borderId="47" xfId="0" applyFont="1" applyFill="1" applyBorder="1" applyAlignment="1"/>
    <xf numFmtId="0" fontId="12" fillId="0" borderId="5" xfId="3" applyFont="1" applyFill="1" applyBorder="1" applyAlignment="1">
      <alignment horizontal="left"/>
    </xf>
    <xf numFmtId="0" fontId="12" fillId="0" borderId="23" xfId="0" applyFont="1" applyFill="1" applyBorder="1" applyAlignment="1"/>
    <xf numFmtId="0" fontId="12" fillId="0" borderId="24" xfId="0" applyFont="1" applyFill="1" applyBorder="1" applyAlignment="1"/>
    <xf numFmtId="0" fontId="7" fillId="0" borderId="31" xfId="3" applyFont="1" applyFill="1" applyBorder="1" applyAlignment="1"/>
    <xf numFmtId="0" fontId="7" fillId="0" borderId="32" xfId="3" applyFont="1" applyFill="1" applyBorder="1" applyAlignment="1"/>
    <xf numFmtId="0" fontId="20" fillId="0" borderId="0" xfId="0" applyFont="1" applyBorder="1" applyAlignment="1"/>
    <xf numFmtId="49" fontId="11" fillId="0" borderId="27" xfId="3" applyNumberFormat="1" applyFont="1" applyFill="1" applyBorder="1" applyAlignment="1">
      <alignment horizontal="left"/>
    </xf>
    <xf numFmtId="49" fontId="11" fillId="0" borderId="24" xfId="3" applyNumberFormat="1" applyFont="1" applyFill="1" applyBorder="1" applyAlignment="1">
      <alignment horizontal="left"/>
    </xf>
    <xf numFmtId="0" fontId="0" fillId="0" borderId="46" xfId="0" applyBorder="1"/>
    <xf numFmtId="0" fontId="0" fillId="0" borderId="47" xfId="0" applyBorder="1"/>
    <xf numFmtId="0" fontId="7" fillId="0" borderId="0" xfId="0" applyFont="1" applyBorder="1" applyAlignment="1"/>
    <xf numFmtId="0" fontId="7" fillId="0" borderId="0" xfId="1" applyFont="1" applyBorder="1" applyAlignment="1"/>
    <xf numFmtId="0" fontId="3" fillId="0" borderId="0" xfId="1" applyBorder="1" applyAlignment="1"/>
  </cellXfs>
  <cellStyles count="4">
    <cellStyle name="normální" xfId="0" builtinId="0"/>
    <cellStyle name="normální 2" xfId="3"/>
    <cellStyle name="normální_Rozbory 2014" xfId="1"/>
    <cellStyle name="normální_Rozbory_1.Q.2014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>
      <selection activeCell="G6" sqref="G6"/>
    </sheetView>
  </sheetViews>
  <sheetFormatPr defaultRowHeight="15"/>
  <cols>
    <col min="2" max="2" width="12" customWidth="1"/>
    <col min="3" max="3" width="34.5703125" customWidth="1"/>
    <col min="4" max="4" width="50" customWidth="1"/>
    <col min="5" max="5" width="13.85546875" customWidth="1"/>
    <col min="6" max="6" width="16.85546875" customWidth="1"/>
    <col min="7" max="7" width="13.140625" customWidth="1"/>
    <col min="9" max="9" width="9.28515625" customWidth="1"/>
  </cols>
  <sheetData>
    <row r="1" spans="1:9">
      <c r="E1" s="1"/>
      <c r="F1" t="s">
        <v>557</v>
      </c>
      <c r="G1" s="8"/>
    </row>
    <row r="2" spans="1:9">
      <c r="F2" t="s">
        <v>555</v>
      </c>
      <c r="G2" s="8"/>
      <c r="H2" s="1078"/>
    </row>
    <row r="3" spans="1:9">
      <c r="F3" s="1079" t="s">
        <v>556</v>
      </c>
      <c r="G3" s="1079"/>
      <c r="H3" s="1080"/>
      <c r="I3" s="1078"/>
    </row>
    <row r="4" spans="1:9" ht="20.25">
      <c r="C4" s="2" t="s">
        <v>542</v>
      </c>
    </row>
    <row r="6" spans="1:9" ht="15.75">
      <c r="C6" s="3" t="s">
        <v>0</v>
      </c>
      <c r="D6" s="4"/>
    </row>
    <row r="7" spans="1:9" ht="15.75">
      <c r="B7" s="5" t="s">
        <v>1</v>
      </c>
      <c r="D7" s="5"/>
    </row>
    <row r="8" spans="1:9" ht="15.75">
      <c r="A8" s="6"/>
      <c r="B8" s="7"/>
      <c r="C8" s="5" t="s">
        <v>2</v>
      </c>
      <c r="D8" s="8"/>
    </row>
    <row r="9" spans="1:9" ht="15.75">
      <c r="A9" s="6"/>
      <c r="B9" s="5"/>
      <c r="C9" s="5" t="s">
        <v>3</v>
      </c>
      <c r="D9" s="9" t="s">
        <v>4</v>
      </c>
    </row>
    <row r="10" spans="1:9" ht="9" customHeight="1">
      <c r="A10" s="6"/>
      <c r="B10" s="5"/>
      <c r="C10" s="5"/>
      <c r="D10" s="9"/>
    </row>
    <row r="11" spans="1:9" ht="18.75" thickBot="1">
      <c r="A11" s="153" t="s">
        <v>5</v>
      </c>
      <c r="B11" s="154"/>
      <c r="C11" s="152"/>
      <c r="D11" s="131"/>
      <c r="E11" s="155"/>
      <c r="F11" s="152"/>
      <c r="G11" s="152"/>
      <c r="H11" s="152"/>
      <c r="I11" s="13" t="s">
        <v>418</v>
      </c>
    </row>
    <row r="12" spans="1:9" ht="15" customHeight="1">
      <c r="A12" s="156" t="s">
        <v>6</v>
      </c>
      <c r="B12" s="157" t="s">
        <v>7</v>
      </c>
      <c r="C12" s="158" t="s">
        <v>8</v>
      </c>
      <c r="D12" s="159"/>
      <c r="E12" s="157" t="s">
        <v>9</v>
      </c>
      <c r="F12" s="157" t="s">
        <v>10</v>
      </c>
      <c r="G12" s="157" t="s">
        <v>11</v>
      </c>
      <c r="H12" s="157" t="s">
        <v>12</v>
      </c>
      <c r="I12" s="160" t="s">
        <v>12</v>
      </c>
    </row>
    <row r="13" spans="1:9">
      <c r="A13" s="286" t="s">
        <v>13</v>
      </c>
      <c r="B13" s="161" t="s">
        <v>14</v>
      </c>
      <c r="C13" s="162" t="s">
        <v>15</v>
      </c>
      <c r="D13" s="163" t="s">
        <v>16</v>
      </c>
      <c r="E13" s="161" t="s">
        <v>17</v>
      </c>
      <c r="F13" s="161" t="s">
        <v>18</v>
      </c>
      <c r="G13" s="161" t="s">
        <v>487</v>
      </c>
      <c r="H13" s="161" t="s">
        <v>19</v>
      </c>
      <c r="I13" s="164" t="s">
        <v>20</v>
      </c>
    </row>
    <row r="14" spans="1:9" ht="15.75" thickBot="1">
      <c r="A14" s="165" t="s">
        <v>21</v>
      </c>
      <c r="B14" s="166" t="s">
        <v>22</v>
      </c>
      <c r="C14" s="167"/>
      <c r="D14" s="168"/>
      <c r="E14" s="166" t="s">
        <v>290</v>
      </c>
      <c r="F14" s="166" t="s">
        <v>290</v>
      </c>
      <c r="G14" s="169"/>
      <c r="H14" s="169"/>
      <c r="I14" s="170"/>
    </row>
    <row r="15" spans="1:9" ht="15.75">
      <c r="A15" s="171" t="s">
        <v>23</v>
      </c>
      <c r="B15" s="172"/>
      <c r="C15" s="173"/>
      <c r="D15" s="174"/>
      <c r="E15" s="175"/>
      <c r="F15" s="175"/>
      <c r="G15" s="687"/>
      <c r="H15" s="188"/>
      <c r="I15" s="176"/>
    </row>
    <row r="16" spans="1:9">
      <c r="A16" s="333" t="s">
        <v>414</v>
      </c>
      <c r="B16" s="334" t="s">
        <v>279</v>
      </c>
      <c r="C16" s="335"/>
      <c r="D16" s="334"/>
      <c r="E16" s="347">
        <f>SUM(E18+E19)</f>
        <v>2000</v>
      </c>
      <c r="F16" s="815">
        <f>SUM(F18+F19)</f>
        <v>2000</v>
      </c>
      <c r="G16" s="841">
        <f>SUM(G18+G19)</f>
        <v>90</v>
      </c>
      <c r="H16" s="268">
        <f t="shared" ref="H16" si="0">G16/E16*100</f>
        <v>4.5</v>
      </c>
      <c r="I16" s="269">
        <f t="shared" ref="I16" si="1">G16/F16*100</f>
        <v>4.5</v>
      </c>
    </row>
    <row r="17" spans="1:9">
      <c r="A17" s="391"/>
      <c r="B17" s="334"/>
      <c r="C17" s="334" t="s">
        <v>324</v>
      </c>
      <c r="D17" s="334"/>
      <c r="E17" s="347"/>
      <c r="F17" s="815"/>
      <c r="G17" s="822"/>
      <c r="H17" s="831"/>
      <c r="I17" s="832"/>
    </row>
    <row r="18" spans="1:9" ht="15.75">
      <c r="A18" s="1070"/>
      <c r="B18" s="1069"/>
      <c r="C18" s="1046" t="s">
        <v>24</v>
      </c>
      <c r="D18" s="1046" t="s">
        <v>25</v>
      </c>
      <c r="E18" s="398">
        <v>2000</v>
      </c>
      <c r="F18" s="800">
        <v>2000</v>
      </c>
      <c r="G18" s="845">
        <v>90</v>
      </c>
      <c r="H18" s="1050">
        <f t="shared" ref="H18" si="2">G18/E18*100</f>
        <v>4.5</v>
      </c>
      <c r="I18" s="1071">
        <f t="shared" ref="I18" si="3">G18/F18*100</f>
        <v>4.5</v>
      </c>
    </row>
    <row r="19" spans="1:9" ht="15.75">
      <c r="A19" s="613"/>
      <c r="B19" s="614"/>
      <c r="C19" s="1047" t="s">
        <v>26</v>
      </c>
      <c r="D19" s="1047"/>
      <c r="E19" s="1067"/>
      <c r="F19" s="1068"/>
      <c r="G19" s="139"/>
      <c r="H19" s="838"/>
      <c r="I19" s="839"/>
    </row>
    <row r="20" spans="1:9" ht="15.75">
      <c r="A20" s="613"/>
      <c r="B20" s="614"/>
      <c r="C20" s="340"/>
      <c r="D20" s="615"/>
      <c r="E20" s="331"/>
      <c r="F20" s="816"/>
      <c r="G20" s="719"/>
      <c r="H20" s="720"/>
      <c r="I20" s="721"/>
    </row>
    <row r="21" spans="1:9">
      <c r="A21" s="401" t="s">
        <v>27</v>
      </c>
      <c r="B21" s="1081" t="s">
        <v>415</v>
      </c>
      <c r="C21" s="1081"/>
      <c r="D21" s="1082"/>
      <c r="E21" s="622">
        <f>SUM(E22:E24)</f>
        <v>1400</v>
      </c>
      <c r="F21" s="817">
        <f>SUM(F22:F24)</f>
        <v>1400</v>
      </c>
      <c r="G21" s="826">
        <f>SUM(G22:G24)</f>
        <v>214</v>
      </c>
      <c r="H21" s="268">
        <f t="shared" ref="H21" si="4">G21/E21*100</f>
        <v>15.285714285714286</v>
      </c>
      <c r="I21" s="269">
        <f t="shared" ref="I21" si="5">G21/F21*100</f>
        <v>15.285714285714286</v>
      </c>
    </row>
    <row r="22" spans="1:9">
      <c r="A22" s="392"/>
      <c r="B22" s="616"/>
      <c r="C22" s="340" t="s">
        <v>28</v>
      </c>
      <c r="D22" s="340" t="s">
        <v>25</v>
      </c>
      <c r="E22" s="331">
        <v>500</v>
      </c>
      <c r="F22" s="816">
        <v>500</v>
      </c>
      <c r="G22" s="822">
        <v>0</v>
      </c>
      <c r="H22" s="830">
        <f t="shared" ref="H22:H24" si="6">G22/E22*100</f>
        <v>0</v>
      </c>
      <c r="I22" s="824">
        <f t="shared" ref="I22:I24" si="7">G22/F22*100</f>
        <v>0</v>
      </c>
    </row>
    <row r="23" spans="1:9">
      <c r="A23" s="617"/>
      <c r="B23" s="616"/>
      <c r="C23" s="340" t="s">
        <v>29</v>
      </c>
      <c r="D23" s="340" t="s">
        <v>25</v>
      </c>
      <c r="E23" s="331">
        <v>800</v>
      </c>
      <c r="F23" s="816">
        <v>800</v>
      </c>
      <c r="G23" s="822">
        <v>214</v>
      </c>
      <c r="H23" s="830">
        <f t="shared" si="6"/>
        <v>26.75</v>
      </c>
      <c r="I23" s="824">
        <f t="shared" si="7"/>
        <v>26.75</v>
      </c>
    </row>
    <row r="24" spans="1:9">
      <c r="A24" s="617"/>
      <c r="B24" s="616"/>
      <c r="C24" s="340" t="s">
        <v>30</v>
      </c>
      <c r="D24" s="340" t="s">
        <v>25</v>
      </c>
      <c r="E24" s="329">
        <v>100</v>
      </c>
      <c r="F24" s="814">
        <v>100</v>
      </c>
      <c r="G24" s="822">
        <v>0</v>
      </c>
      <c r="H24" s="830">
        <f t="shared" si="6"/>
        <v>0</v>
      </c>
      <c r="I24" s="824">
        <f t="shared" si="7"/>
        <v>0</v>
      </c>
    </row>
    <row r="25" spans="1:9">
      <c r="A25" s="617"/>
      <c r="B25" s="340"/>
      <c r="C25" s="340"/>
      <c r="D25" s="340"/>
      <c r="E25" s="329"/>
      <c r="F25" s="814"/>
      <c r="G25" s="822"/>
      <c r="H25" s="831"/>
      <c r="I25" s="832"/>
    </row>
    <row r="26" spans="1:9">
      <c r="A26" s="391" t="s">
        <v>416</v>
      </c>
      <c r="B26" s="513" t="s">
        <v>348</v>
      </c>
      <c r="C26" s="434"/>
      <c r="D26" s="340"/>
      <c r="E26" s="347">
        <f>SUM(E28:E33)</f>
        <v>180</v>
      </c>
      <c r="F26" s="815">
        <f>SUM(F27:F33)</f>
        <v>228</v>
      </c>
      <c r="G26" s="347">
        <f>SUM(G27:G33)</f>
        <v>56</v>
      </c>
      <c r="H26" s="268">
        <f t="shared" ref="H26" si="8">G26/E26*100</f>
        <v>31.111111111111111</v>
      </c>
      <c r="I26" s="269">
        <f t="shared" ref="I26:I27" si="9">G26/F26*100</f>
        <v>24.561403508771928</v>
      </c>
    </row>
    <row r="27" spans="1:9">
      <c r="A27" s="391"/>
      <c r="B27" s="513"/>
      <c r="C27" s="671" t="s">
        <v>494</v>
      </c>
      <c r="D27" s="340" t="s">
        <v>283</v>
      </c>
      <c r="E27" s="1059"/>
      <c r="F27" s="816">
        <v>48</v>
      </c>
      <c r="G27" s="637">
        <v>20</v>
      </c>
      <c r="H27" s="899"/>
      <c r="I27" s="900">
        <f t="shared" si="9"/>
        <v>41.666666666666671</v>
      </c>
    </row>
    <row r="28" spans="1:9">
      <c r="A28" s="1051"/>
      <c r="B28" s="805"/>
      <c r="C28" s="1052" t="s">
        <v>31</v>
      </c>
      <c r="D28" s="1052" t="s">
        <v>32</v>
      </c>
      <c r="E28" s="462">
        <v>30</v>
      </c>
      <c r="F28" s="808">
        <v>30</v>
      </c>
      <c r="G28" s="1055">
        <v>0</v>
      </c>
      <c r="H28" s="1058">
        <f t="shared" ref="H28" si="10">G28/E28*100</f>
        <v>0</v>
      </c>
      <c r="I28" s="1071">
        <f t="shared" ref="I28" si="11">G28/F28*100</f>
        <v>0</v>
      </c>
    </row>
    <row r="29" spans="1:9">
      <c r="A29" s="1057"/>
      <c r="B29" s="1049"/>
      <c r="C29" s="615"/>
      <c r="D29" s="1052" t="s">
        <v>33</v>
      </c>
      <c r="E29" s="1053"/>
      <c r="F29" s="1054"/>
      <c r="G29" s="1055"/>
      <c r="H29" s="897"/>
      <c r="I29" s="1056"/>
    </row>
    <row r="30" spans="1:9">
      <c r="A30" s="618"/>
      <c r="B30" s="1048"/>
      <c r="C30" s="1046" t="s">
        <v>34</v>
      </c>
      <c r="D30" s="1046" t="s">
        <v>32</v>
      </c>
      <c r="E30" s="389">
        <v>50</v>
      </c>
      <c r="F30" s="773">
        <v>50</v>
      </c>
      <c r="G30" s="845">
        <v>0</v>
      </c>
      <c r="H30" s="1050">
        <f t="shared" ref="H30" si="12">G30/E30*100</f>
        <v>0</v>
      </c>
      <c r="I30" s="982">
        <f t="shared" ref="I30" si="13">G30/F30*100</f>
        <v>0</v>
      </c>
    </row>
    <row r="31" spans="1:9">
      <c r="A31" s="401"/>
      <c r="B31" s="1049"/>
      <c r="C31" s="1047" t="s">
        <v>35</v>
      </c>
      <c r="D31" s="1047" t="s">
        <v>33</v>
      </c>
      <c r="E31" s="463"/>
      <c r="F31" s="806"/>
      <c r="G31" s="139"/>
      <c r="H31" s="838"/>
      <c r="I31" s="839"/>
    </row>
    <row r="32" spans="1:9">
      <c r="A32" s="653"/>
      <c r="B32" s="805"/>
      <c r="C32" s="1052" t="s">
        <v>36</v>
      </c>
      <c r="D32" s="1052" t="s">
        <v>32</v>
      </c>
      <c r="E32" s="462">
        <v>100</v>
      </c>
      <c r="F32" s="808">
        <v>100</v>
      </c>
      <c r="G32" s="1055">
        <v>36</v>
      </c>
      <c r="H32" s="1058">
        <f t="shared" ref="H32" si="14">G32/E32*100</f>
        <v>36</v>
      </c>
      <c r="I32" s="1071">
        <f t="shared" ref="I32" si="15">G32/F32*100</f>
        <v>36</v>
      </c>
    </row>
    <row r="33" spans="1:9" ht="15.75" thickBot="1">
      <c r="A33" s="1060"/>
      <c r="B33" s="1061"/>
      <c r="C33" s="1062"/>
      <c r="D33" s="1063" t="s">
        <v>33</v>
      </c>
      <c r="E33" s="1064"/>
      <c r="F33" s="1065"/>
      <c r="G33" s="134"/>
      <c r="H33" s="836"/>
      <c r="I33" s="1066"/>
    </row>
    <row r="34" spans="1:9" ht="16.5" thickBot="1">
      <c r="A34" s="619" t="s">
        <v>37</v>
      </c>
      <c r="B34" s="620"/>
      <c r="C34" s="621"/>
      <c r="D34" s="621"/>
      <c r="E34" s="623">
        <f>E21+E26+E16</f>
        <v>3580</v>
      </c>
      <c r="F34" s="798">
        <f>F21+F26+F16</f>
        <v>3628</v>
      </c>
      <c r="G34" s="828">
        <f>G21+G26+G16</f>
        <v>360</v>
      </c>
      <c r="H34" s="835">
        <f>G34/E34*100</f>
        <v>10.05586592178771</v>
      </c>
      <c r="I34" s="825">
        <f>G34/F34*100</f>
        <v>9.9228224917309813</v>
      </c>
    </row>
    <row r="35" spans="1:9" ht="9" customHeight="1" thickBot="1">
      <c r="A35" s="177"/>
      <c r="B35" s="151"/>
      <c r="C35" s="178"/>
      <c r="D35" s="151"/>
      <c r="E35" s="152"/>
      <c r="F35" s="625"/>
      <c r="G35" s="193"/>
      <c r="H35" s="193"/>
      <c r="I35" s="193"/>
    </row>
    <row r="36" spans="1:9">
      <c r="A36" s="487" t="s">
        <v>6</v>
      </c>
      <c r="B36" s="488" t="s">
        <v>7</v>
      </c>
      <c r="C36" s="489" t="s">
        <v>8</v>
      </c>
      <c r="D36" s="490"/>
      <c r="E36" s="444" t="s">
        <v>350</v>
      </c>
      <c r="F36" s="507" t="s">
        <v>10</v>
      </c>
      <c r="G36" s="180" t="s">
        <v>11</v>
      </c>
      <c r="H36" s="15" t="s">
        <v>12</v>
      </c>
      <c r="I36" s="25" t="s">
        <v>12</v>
      </c>
    </row>
    <row r="37" spans="1:9">
      <c r="A37" s="491" t="s">
        <v>13</v>
      </c>
      <c r="B37" s="492" t="s">
        <v>14</v>
      </c>
      <c r="C37" s="493" t="s">
        <v>15</v>
      </c>
      <c r="D37" s="494" t="s">
        <v>16</v>
      </c>
      <c r="E37" s="461" t="s">
        <v>351</v>
      </c>
      <c r="F37" s="508" t="s">
        <v>18</v>
      </c>
      <c r="G37" s="183" t="s">
        <v>487</v>
      </c>
      <c r="H37" s="18" t="s">
        <v>19</v>
      </c>
      <c r="I37" s="29" t="s">
        <v>20</v>
      </c>
    </row>
    <row r="38" spans="1:9" ht="15.75" thickBot="1">
      <c r="A38" s="495" t="s">
        <v>21</v>
      </c>
      <c r="B38" s="496" t="s">
        <v>22</v>
      </c>
      <c r="C38" s="497"/>
      <c r="D38" s="498"/>
      <c r="E38" s="450" t="s">
        <v>290</v>
      </c>
      <c r="F38" s="509" t="s">
        <v>290</v>
      </c>
      <c r="G38" s="133"/>
      <c r="H38" s="836"/>
      <c r="I38" s="837"/>
    </row>
    <row r="39" spans="1:9" ht="15.75">
      <c r="A39" s="499" t="s">
        <v>53</v>
      </c>
      <c r="B39" s="500"/>
      <c r="C39" s="501"/>
      <c r="D39" s="502"/>
      <c r="E39" s="462"/>
      <c r="F39" s="318"/>
      <c r="G39" s="139"/>
      <c r="H39" s="838"/>
      <c r="I39" s="839"/>
    </row>
    <row r="40" spans="1:9">
      <c r="A40" s="284" t="s">
        <v>27</v>
      </c>
      <c r="B40" s="1083" t="s">
        <v>491</v>
      </c>
      <c r="C40" s="1084"/>
      <c r="D40" s="228"/>
      <c r="E40" s="225"/>
      <c r="F40" s="225"/>
      <c r="G40" s="698"/>
      <c r="H40" s="268"/>
      <c r="I40" s="269"/>
    </row>
    <row r="41" spans="1:9">
      <c r="A41" s="284"/>
      <c r="B41" s="481"/>
      <c r="C41" s="482" t="s">
        <v>490</v>
      </c>
      <c r="D41" s="228"/>
      <c r="E41" s="225">
        <f>E42</f>
        <v>0</v>
      </c>
      <c r="F41" s="769">
        <f>F42</f>
        <v>1000</v>
      </c>
      <c r="G41" s="698">
        <f>G42</f>
        <v>0</v>
      </c>
      <c r="H41" s="268"/>
      <c r="I41" s="269">
        <f>G41/F41*100</f>
        <v>0</v>
      </c>
    </row>
    <row r="42" spans="1:9" ht="15.75" thickBot="1">
      <c r="A42" s="299"/>
      <c r="B42" s="236"/>
      <c r="C42" s="229"/>
      <c r="D42" s="243" t="s">
        <v>25</v>
      </c>
      <c r="E42" s="226">
        <v>0</v>
      </c>
      <c r="F42" s="818">
        <v>1000</v>
      </c>
      <c r="G42" s="822">
        <v>0</v>
      </c>
      <c r="H42" s="830"/>
      <c r="I42" s="824">
        <f>G42/F42*100</f>
        <v>0</v>
      </c>
    </row>
    <row r="43" spans="1:9" ht="16.5" thickBot="1">
      <c r="A43" s="1085" t="s">
        <v>54</v>
      </c>
      <c r="B43" s="1086"/>
      <c r="C43" s="1087"/>
      <c r="D43" s="128"/>
      <c r="E43" s="320">
        <f>E41</f>
        <v>0</v>
      </c>
      <c r="F43" s="819">
        <f>F41</f>
        <v>1000</v>
      </c>
      <c r="G43" s="823">
        <f>G41</f>
        <v>0</v>
      </c>
      <c r="H43" s="840"/>
      <c r="I43" s="825">
        <f>G43/F43*100</f>
        <v>0</v>
      </c>
    </row>
    <row r="44" spans="1:9" ht="9" customHeight="1" thickBot="1">
      <c r="A44" s="305"/>
      <c r="B44" s="305"/>
      <c r="C44" s="305"/>
      <c r="D44" s="305"/>
      <c r="E44" s="305"/>
      <c r="F44" s="820"/>
      <c r="G44" s="131"/>
      <c r="H44" s="150"/>
      <c r="I44" s="150"/>
    </row>
    <row r="45" spans="1:9" ht="16.5" thickBot="1">
      <c r="A45" s="306" t="s">
        <v>55</v>
      </c>
      <c r="B45" s="381"/>
      <c r="C45" s="458"/>
      <c r="D45" s="458"/>
      <c r="E45" s="310">
        <f>E34+E43</f>
        <v>3580</v>
      </c>
      <c r="F45" s="821">
        <f>F34+F43</f>
        <v>4628</v>
      </c>
      <c r="G45" s="829">
        <f>G34+G43</f>
        <v>360</v>
      </c>
      <c r="H45" s="840">
        <f>G45/E45*100</f>
        <v>10.05586592178771</v>
      </c>
      <c r="I45" s="825">
        <f>G45/F45*100</f>
        <v>7.7787381158167674</v>
      </c>
    </row>
    <row r="46" spans="1:9">
      <c r="F46" s="150"/>
      <c r="G46" s="150"/>
    </row>
    <row r="47" spans="1:9">
      <c r="G47" s="150"/>
    </row>
  </sheetData>
  <mergeCells count="3">
    <mergeCell ref="B21:D21"/>
    <mergeCell ref="B40:C40"/>
    <mergeCell ref="A43:C43"/>
  </mergeCells>
  <printOptions horizontalCentered="1"/>
  <pageMargins left="0.23622047244094491" right="0.19685039370078741" top="0.35433070866141736" bottom="0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78"/>
  <sheetViews>
    <sheetView workbookViewId="0">
      <selection activeCell="C31" sqref="C31"/>
    </sheetView>
  </sheetViews>
  <sheetFormatPr defaultRowHeight="15"/>
  <cols>
    <col min="1" max="1" width="8.5703125" customWidth="1"/>
    <col min="2" max="2" width="10" customWidth="1"/>
    <col min="3" max="3" width="56.28515625" customWidth="1"/>
    <col min="4" max="4" width="45.140625" customWidth="1"/>
    <col min="5" max="5" width="13" customWidth="1"/>
    <col min="6" max="6" width="15.5703125" customWidth="1"/>
    <col min="7" max="7" width="10.7109375" style="688" customWidth="1"/>
    <col min="8" max="9" width="8.42578125" customWidth="1"/>
  </cols>
  <sheetData>
    <row r="2" spans="1:9" ht="15.75">
      <c r="A2" s="153" t="s">
        <v>38</v>
      </c>
      <c r="B2" s="152"/>
      <c r="C2" s="152"/>
      <c r="D2" s="131"/>
      <c r="E2" s="152"/>
      <c r="F2" s="152"/>
      <c r="H2" s="152"/>
      <c r="I2" s="152"/>
    </row>
    <row r="3" spans="1:9" ht="15.75" thickBot="1">
      <c r="A3" s="152"/>
      <c r="B3" s="152"/>
      <c r="C3" s="152"/>
      <c r="D3" s="131" t="s">
        <v>39</v>
      </c>
      <c r="E3" s="155"/>
      <c r="F3" s="152"/>
      <c r="H3" s="152"/>
      <c r="I3" s="13" t="s">
        <v>419</v>
      </c>
    </row>
    <row r="4" spans="1:9">
      <c r="A4" s="179" t="s">
        <v>6</v>
      </c>
      <c r="B4" s="157" t="s">
        <v>7</v>
      </c>
      <c r="C4" s="180" t="s">
        <v>8</v>
      </c>
      <c r="D4" s="159"/>
      <c r="E4" s="180" t="s">
        <v>9</v>
      </c>
      <c r="F4" s="157" t="s">
        <v>10</v>
      </c>
      <c r="G4" s="180" t="s">
        <v>11</v>
      </c>
      <c r="H4" s="157" t="s">
        <v>12</v>
      </c>
      <c r="I4" s="181" t="s">
        <v>12</v>
      </c>
    </row>
    <row r="5" spans="1:9">
      <c r="A5" s="182" t="s">
        <v>13</v>
      </c>
      <c r="B5" s="161" t="s">
        <v>14</v>
      </c>
      <c r="C5" s="183" t="s">
        <v>15</v>
      </c>
      <c r="D5" s="163" t="s">
        <v>16</v>
      </c>
      <c r="E5" s="183" t="s">
        <v>17</v>
      </c>
      <c r="F5" s="161" t="s">
        <v>18</v>
      </c>
      <c r="G5" s="183" t="s">
        <v>487</v>
      </c>
      <c r="H5" s="161" t="s">
        <v>19</v>
      </c>
      <c r="I5" s="184" t="s">
        <v>20</v>
      </c>
    </row>
    <row r="6" spans="1:9" ht="15.75" thickBot="1">
      <c r="A6" s="185" t="s">
        <v>21</v>
      </c>
      <c r="B6" s="166" t="s">
        <v>22</v>
      </c>
      <c r="C6" s="186"/>
      <c r="D6" s="168"/>
      <c r="E6" s="186" t="s">
        <v>290</v>
      </c>
      <c r="F6" s="166" t="s">
        <v>290</v>
      </c>
      <c r="G6" s="689"/>
      <c r="H6" s="169"/>
      <c r="I6" s="187"/>
    </row>
    <row r="7" spans="1:9" ht="15.75">
      <c r="A7" s="602" t="s">
        <v>23</v>
      </c>
      <c r="B7" s="603"/>
      <c r="C7" s="604"/>
      <c r="D7" s="605"/>
      <c r="E7" s="601"/>
      <c r="F7" s="601"/>
      <c r="G7" s="675"/>
      <c r="H7" s="601"/>
      <c r="I7" s="606"/>
    </row>
    <row r="8" spans="1:9">
      <c r="A8" s="369" t="s">
        <v>40</v>
      </c>
      <c r="B8" s="591" t="s">
        <v>405</v>
      </c>
      <c r="C8" s="370"/>
      <c r="D8" s="370"/>
      <c r="E8" s="397">
        <f>SUM(E9:E16)</f>
        <v>55901</v>
      </c>
      <c r="F8" s="843">
        <f>SUM(F9:F16)</f>
        <v>53125</v>
      </c>
      <c r="G8" s="853">
        <f>SUM(G9:G16)</f>
        <v>13947</v>
      </c>
      <c r="H8" s="268">
        <f t="shared" ref="H8" si="0">G8/E8*100</f>
        <v>24.949464231409099</v>
      </c>
      <c r="I8" s="269">
        <f t="shared" ref="I8" si="1">G8/F8*100</f>
        <v>26.253176470588237</v>
      </c>
    </row>
    <row r="9" spans="1:9">
      <c r="A9" s="371"/>
      <c r="B9" s="372"/>
      <c r="C9" s="372" t="s">
        <v>41</v>
      </c>
      <c r="D9" s="372" t="s">
        <v>42</v>
      </c>
      <c r="E9" s="351">
        <v>4600</v>
      </c>
      <c r="F9" s="763">
        <v>4600</v>
      </c>
      <c r="G9" s="850">
        <v>1330</v>
      </c>
      <c r="H9" s="851">
        <f t="shared" ref="H9:H13" si="2">G9/E9*100</f>
        <v>28.913043478260867</v>
      </c>
      <c r="I9" s="852">
        <f t="shared" ref="I9:I14" si="3">G9/F9*100</f>
        <v>28.913043478260867</v>
      </c>
    </row>
    <row r="10" spans="1:9">
      <c r="A10" s="374"/>
      <c r="B10" s="372"/>
      <c r="C10" s="372" t="s">
        <v>406</v>
      </c>
      <c r="D10" s="372" t="s">
        <v>43</v>
      </c>
      <c r="E10" s="351">
        <v>6101</v>
      </c>
      <c r="F10" s="763">
        <v>6101</v>
      </c>
      <c r="G10" s="850">
        <v>2535</v>
      </c>
      <c r="H10" s="851">
        <f t="shared" si="2"/>
        <v>41.550565481068681</v>
      </c>
      <c r="I10" s="852">
        <f t="shared" si="3"/>
        <v>41.550565481068681</v>
      </c>
    </row>
    <row r="11" spans="1:9">
      <c r="A11" s="374"/>
      <c r="B11" s="372"/>
      <c r="C11" s="372" t="s">
        <v>44</v>
      </c>
      <c r="D11" s="372" t="s">
        <v>45</v>
      </c>
      <c r="E11" s="351">
        <v>200</v>
      </c>
      <c r="F11" s="763">
        <v>200</v>
      </c>
      <c r="G11" s="850">
        <v>0</v>
      </c>
      <c r="H11" s="851">
        <f t="shared" si="2"/>
        <v>0</v>
      </c>
      <c r="I11" s="852">
        <f t="shared" si="3"/>
        <v>0</v>
      </c>
    </row>
    <row r="12" spans="1:9">
      <c r="A12" s="374"/>
      <c r="B12" s="372"/>
      <c r="C12" s="372" t="s">
        <v>46</v>
      </c>
      <c r="D12" s="372" t="s">
        <v>47</v>
      </c>
      <c r="E12" s="351">
        <v>1000</v>
      </c>
      <c r="F12" s="763">
        <v>1000</v>
      </c>
      <c r="G12" s="850">
        <v>72</v>
      </c>
      <c r="H12" s="851">
        <f t="shared" si="2"/>
        <v>7.1999999999999993</v>
      </c>
      <c r="I12" s="852">
        <f t="shared" si="3"/>
        <v>7.1999999999999993</v>
      </c>
    </row>
    <row r="13" spans="1:9">
      <c r="A13" s="592"/>
      <c r="B13" s="512"/>
      <c r="C13" s="372" t="s">
        <v>48</v>
      </c>
      <c r="D13" s="372" t="s">
        <v>49</v>
      </c>
      <c r="E13" s="351">
        <v>40000</v>
      </c>
      <c r="F13" s="763">
        <v>37700</v>
      </c>
      <c r="G13" s="850">
        <v>9306</v>
      </c>
      <c r="H13" s="851">
        <f t="shared" si="2"/>
        <v>23.265000000000001</v>
      </c>
      <c r="I13" s="852">
        <f t="shared" si="3"/>
        <v>24.684350132625994</v>
      </c>
    </row>
    <row r="14" spans="1:9">
      <c r="A14" s="376"/>
      <c r="B14" s="377"/>
      <c r="C14" s="378" t="s">
        <v>495</v>
      </c>
      <c r="D14" s="378" t="s">
        <v>49</v>
      </c>
      <c r="E14" s="351">
        <v>0</v>
      </c>
      <c r="F14" s="763">
        <v>24</v>
      </c>
      <c r="G14" s="850">
        <v>0</v>
      </c>
      <c r="H14" s="854"/>
      <c r="I14" s="852">
        <f t="shared" si="3"/>
        <v>0</v>
      </c>
    </row>
    <row r="15" spans="1:9">
      <c r="A15" s="376"/>
      <c r="B15" s="377"/>
      <c r="C15" s="378"/>
      <c r="D15" s="378"/>
      <c r="E15" s="351"/>
      <c r="F15" s="724"/>
      <c r="G15" s="850"/>
      <c r="H15" s="854"/>
      <c r="I15" s="855"/>
    </row>
    <row r="16" spans="1:9">
      <c r="A16" s="376"/>
      <c r="B16" s="377"/>
      <c r="C16" s="378" t="s">
        <v>50</v>
      </c>
      <c r="D16" s="378" t="s">
        <v>51</v>
      </c>
      <c r="E16" s="351">
        <v>4000</v>
      </c>
      <c r="F16" s="763">
        <v>3500</v>
      </c>
      <c r="G16" s="850">
        <v>704</v>
      </c>
      <c r="H16" s="851">
        <f t="shared" ref="H16" si="4">G16/E16*100</f>
        <v>17.599999999999998</v>
      </c>
      <c r="I16" s="852">
        <f t="shared" ref="I16" si="5">G16/F16*100</f>
        <v>20.114285714285714</v>
      </c>
    </row>
    <row r="17" spans="1:10">
      <c r="A17" s="592"/>
      <c r="B17" s="377"/>
      <c r="C17" s="378"/>
      <c r="D17" s="378"/>
      <c r="E17" s="328"/>
      <c r="F17" s="726"/>
      <c r="G17" s="850"/>
      <c r="H17" s="831"/>
      <c r="I17" s="832"/>
    </row>
    <row r="18" spans="1:10">
      <c r="A18" s="333" t="s">
        <v>407</v>
      </c>
      <c r="B18" s="334" t="s">
        <v>279</v>
      </c>
      <c r="C18" s="335"/>
      <c r="D18" s="593"/>
      <c r="E18" s="349">
        <f>E21</f>
        <v>250</v>
      </c>
      <c r="F18" s="765">
        <f>F21</f>
        <v>589.6</v>
      </c>
      <c r="G18" s="844">
        <f>G21</f>
        <v>5</v>
      </c>
      <c r="H18" s="268">
        <f t="shared" ref="H18" si="6">G18/E18*100</f>
        <v>2</v>
      </c>
      <c r="I18" s="269">
        <f t="shared" ref="I18" si="7">G18/F18*100</f>
        <v>0.84803256445047481</v>
      </c>
    </row>
    <row r="19" spans="1:10">
      <c r="A19" s="391"/>
      <c r="B19" s="593"/>
      <c r="C19" s="337" t="s">
        <v>324</v>
      </c>
      <c r="D19" s="594"/>
      <c r="E19" s="600"/>
      <c r="F19" s="727"/>
      <c r="G19" s="845"/>
      <c r="H19" s="846"/>
      <c r="I19" s="847"/>
    </row>
    <row r="20" spans="1:10">
      <c r="A20" s="595"/>
      <c r="B20" s="596"/>
      <c r="C20" s="597" t="s">
        <v>543</v>
      </c>
      <c r="D20" s="599"/>
      <c r="E20" s="389"/>
      <c r="F20" s="730"/>
      <c r="G20" s="845"/>
      <c r="H20" s="846"/>
      <c r="I20" s="847"/>
    </row>
    <row r="21" spans="1:10" ht="15.75" thickBot="1">
      <c r="A21" s="607"/>
      <c r="B21" s="608"/>
      <c r="C21" s="438" t="s">
        <v>52</v>
      </c>
      <c r="D21" s="609" t="s">
        <v>49</v>
      </c>
      <c r="E21" s="610">
        <v>250</v>
      </c>
      <c r="F21" s="799">
        <v>589.6</v>
      </c>
      <c r="G21" s="134">
        <v>5</v>
      </c>
      <c r="H21" s="848">
        <f>G21/E21*100</f>
        <v>2</v>
      </c>
      <c r="I21" s="849">
        <f>G21/F21*100</f>
        <v>0.84803256445047481</v>
      </c>
      <c r="J21" s="150"/>
    </row>
    <row r="22" spans="1:10" ht="16.5" thickBot="1">
      <c r="A22" s="1088" t="s">
        <v>37</v>
      </c>
      <c r="B22" s="1089"/>
      <c r="C22" s="1090"/>
      <c r="D22" s="479"/>
      <c r="E22" s="480">
        <f>E8+E18</f>
        <v>56151</v>
      </c>
      <c r="F22" s="842">
        <f>F8+F18</f>
        <v>53714.6</v>
      </c>
      <c r="G22" s="856">
        <f>G8+G18</f>
        <v>13952</v>
      </c>
      <c r="H22" s="857">
        <f>G22/E22*100</f>
        <v>24.847286780288862</v>
      </c>
      <c r="I22" s="858">
        <f>G22/F22*100</f>
        <v>25.974316107724903</v>
      </c>
    </row>
    <row r="23" spans="1:10" ht="16.5" thickBot="1">
      <c r="A23" s="478"/>
      <c r="B23" s="478"/>
      <c r="C23" s="478"/>
      <c r="D23" s="579"/>
      <c r="E23" s="598"/>
      <c r="F23" s="152"/>
      <c r="H23" s="152"/>
      <c r="I23" s="152"/>
    </row>
    <row r="24" spans="1:10">
      <c r="A24" s="443" t="s">
        <v>6</v>
      </c>
      <c r="B24" s="519" t="s">
        <v>7</v>
      </c>
      <c r="C24" s="444" t="s">
        <v>8</v>
      </c>
      <c r="D24" s="445"/>
      <c r="E24" s="180" t="s">
        <v>9</v>
      </c>
      <c r="F24" s="157" t="s">
        <v>10</v>
      </c>
      <c r="G24" s="180" t="s">
        <v>11</v>
      </c>
      <c r="H24" s="157" t="s">
        <v>12</v>
      </c>
      <c r="I24" s="181" t="s">
        <v>12</v>
      </c>
    </row>
    <row r="25" spans="1:10">
      <c r="A25" s="446" t="s">
        <v>13</v>
      </c>
      <c r="B25" s="447" t="s">
        <v>14</v>
      </c>
      <c r="C25" s="461" t="s">
        <v>15</v>
      </c>
      <c r="D25" s="448" t="s">
        <v>16</v>
      </c>
      <c r="E25" s="183" t="s">
        <v>17</v>
      </c>
      <c r="F25" s="161" t="s">
        <v>18</v>
      </c>
      <c r="G25" s="183" t="s">
        <v>487</v>
      </c>
      <c r="H25" s="161" t="s">
        <v>19</v>
      </c>
      <c r="I25" s="184" t="s">
        <v>20</v>
      </c>
    </row>
    <row r="26" spans="1:10" ht="15.75" thickBot="1">
      <c r="A26" s="449" t="s">
        <v>21</v>
      </c>
      <c r="B26" s="451" t="s">
        <v>22</v>
      </c>
      <c r="C26" s="450"/>
      <c r="D26" s="452"/>
      <c r="E26" s="186" t="s">
        <v>290</v>
      </c>
      <c r="F26" s="166" t="s">
        <v>290</v>
      </c>
      <c r="G26" s="689"/>
      <c r="H26" s="169"/>
      <c r="I26" s="187"/>
    </row>
    <row r="27" spans="1:10" ht="15.75">
      <c r="A27" s="1091" t="s">
        <v>53</v>
      </c>
      <c r="B27" s="1092"/>
      <c r="C27" s="1093"/>
      <c r="D27" s="364"/>
      <c r="E27" s="463"/>
      <c r="F27" s="22"/>
      <c r="G27" s="675"/>
      <c r="H27" s="22"/>
      <c r="I27" s="111"/>
    </row>
    <row r="28" spans="1:10">
      <c r="A28" s="369" t="s">
        <v>40</v>
      </c>
      <c r="B28" s="591" t="s">
        <v>405</v>
      </c>
      <c r="C28" s="370"/>
      <c r="D28" s="370"/>
      <c r="E28" s="397">
        <f>SUM(E29:E34)</f>
        <v>20308</v>
      </c>
      <c r="F28" s="843">
        <f>SUM(F29:F35)</f>
        <v>22608</v>
      </c>
      <c r="G28" s="843">
        <f>SUM(G29:G35)</f>
        <v>7261</v>
      </c>
      <c r="H28" s="268">
        <f t="shared" ref="H28" si="8">G28/E28*100</f>
        <v>35.754382509355921</v>
      </c>
      <c r="I28" s="269">
        <f t="shared" ref="I28" si="9">G28/F28*100</f>
        <v>32.116949752300073</v>
      </c>
    </row>
    <row r="29" spans="1:10">
      <c r="A29" s="371"/>
      <c r="B29" s="372"/>
      <c r="C29" s="372" t="s">
        <v>408</v>
      </c>
      <c r="D29" s="372" t="s">
        <v>409</v>
      </c>
      <c r="E29" s="351">
        <v>9204</v>
      </c>
      <c r="F29" s="763">
        <v>9204</v>
      </c>
      <c r="G29" s="850">
        <v>1645</v>
      </c>
      <c r="H29" s="830">
        <f t="shared" ref="H29:H34" si="10">G29/E29*100</f>
        <v>17.872664059104736</v>
      </c>
      <c r="I29" s="824">
        <f t="shared" ref="I29:I35" si="11">G29/F29*100</f>
        <v>17.872664059104736</v>
      </c>
    </row>
    <row r="30" spans="1:10">
      <c r="A30" s="374"/>
      <c r="B30" s="372"/>
      <c r="C30" s="372" t="s">
        <v>410</v>
      </c>
      <c r="D30" s="372" t="s">
        <v>49</v>
      </c>
      <c r="E30" s="351">
        <v>3000</v>
      </c>
      <c r="F30" s="763">
        <v>3000</v>
      </c>
      <c r="G30" s="850">
        <v>0</v>
      </c>
      <c r="H30" s="830">
        <f t="shared" si="10"/>
        <v>0</v>
      </c>
      <c r="I30" s="824">
        <f t="shared" si="11"/>
        <v>0</v>
      </c>
    </row>
    <row r="31" spans="1:10">
      <c r="A31" s="374"/>
      <c r="B31" s="372"/>
      <c r="C31" s="372" t="s">
        <v>550</v>
      </c>
      <c r="D31" s="372" t="s">
        <v>49</v>
      </c>
      <c r="E31" s="351">
        <v>1031</v>
      </c>
      <c r="F31" s="763">
        <v>1031</v>
      </c>
      <c r="G31" s="850">
        <v>0</v>
      </c>
      <c r="H31" s="830">
        <f t="shared" si="10"/>
        <v>0</v>
      </c>
      <c r="I31" s="824">
        <f t="shared" si="11"/>
        <v>0</v>
      </c>
    </row>
    <row r="32" spans="1:10">
      <c r="A32" s="374"/>
      <c r="B32" s="372"/>
      <c r="C32" s="372" t="s">
        <v>411</v>
      </c>
      <c r="D32" s="372" t="s">
        <v>49</v>
      </c>
      <c r="E32" s="351">
        <v>6000</v>
      </c>
      <c r="F32" s="763">
        <v>6000</v>
      </c>
      <c r="G32" s="850">
        <v>5275</v>
      </c>
      <c r="H32" s="830">
        <f t="shared" si="10"/>
        <v>87.916666666666671</v>
      </c>
      <c r="I32" s="824">
        <f t="shared" si="11"/>
        <v>87.916666666666671</v>
      </c>
    </row>
    <row r="33" spans="1:9">
      <c r="A33" s="592"/>
      <c r="B33" s="512"/>
      <c r="C33" s="372" t="s">
        <v>412</v>
      </c>
      <c r="D33" s="372" t="s">
        <v>49</v>
      </c>
      <c r="E33" s="351">
        <v>522</v>
      </c>
      <c r="F33" s="763">
        <v>522</v>
      </c>
      <c r="G33" s="850">
        <v>0</v>
      </c>
      <c r="H33" s="830">
        <f t="shared" si="10"/>
        <v>0</v>
      </c>
      <c r="I33" s="824">
        <f t="shared" si="11"/>
        <v>0</v>
      </c>
    </row>
    <row r="34" spans="1:9">
      <c r="A34" s="376"/>
      <c r="B34" s="377"/>
      <c r="C34" s="378" t="s">
        <v>289</v>
      </c>
      <c r="D34" s="378" t="s">
        <v>49</v>
      </c>
      <c r="E34" s="351">
        <v>551</v>
      </c>
      <c r="F34" s="763">
        <v>551</v>
      </c>
      <c r="G34" s="850">
        <v>341</v>
      </c>
      <c r="H34" s="830">
        <f t="shared" si="10"/>
        <v>61.887477313974593</v>
      </c>
      <c r="I34" s="824">
        <f t="shared" si="11"/>
        <v>61.887477313974593</v>
      </c>
    </row>
    <row r="35" spans="1:9">
      <c r="A35" s="376"/>
      <c r="B35" s="377"/>
      <c r="C35" s="378" t="s">
        <v>492</v>
      </c>
      <c r="D35" s="378" t="s">
        <v>49</v>
      </c>
      <c r="E35" s="351">
        <v>0</v>
      </c>
      <c r="F35" s="763">
        <v>2300</v>
      </c>
      <c r="G35" s="850">
        <v>0</v>
      </c>
      <c r="H35" s="830"/>
      <c r="I35" s="824">
        <f t="shared" si="11"/>
        <v>0</v>
      </c>
    </row>
    <row r="36" spans="1:9">
      <c r="A36" s="592"/>
      <c r="B36" s="377"/>
      <c r="C36" s="378"/>
      <c r="D36" s="378"/>
      <c r="E36" s="328"/>
      <c r="F36" s="726"/>
      <c r="G36" s="850"/>
      <c r="H36" s="831"/>
      <c r="I36" s="832"/>
    </row>
    <row r="37" spans="1:9">
      <c r="A37" s="333" t="s">
        <v>407</v>
      </c>
      <c r="B37" s="334" t="s">
        <v>279</v>
      </c>
      <c r="C37" s="335"/>
      <c r="D37" s="593"/>
      <c r="E37" s="349">
        <f>E39</f>
        <v>51297</v>
      </c>
      <c r="F37" s="765">
        <f>F39</f>
        <v>95902.9</v>
      </c>
      <c r="G37" s="844">
        <f>G39</f>
        <v>514</v>
      </c>
      <c r="H37" s="268">
        <f t="shared" ref="H37" si="12">G37/E37*100</f>
        <v>1.0020079146928671</v>
      </c>
      <c r="I37" s="269">
        <f t="shared" ref="I37" si="13">G37/F37*100</f>
        <v>0.5359587666274952</v>
      </c>
    </row>
    <row r="38" spans="1:9">
      <c r="A38" s="391"/>
      <c r="B38" s="593"/>
      <c r="C38" s="337" t="s">
        <v>324</v>
      </c>
      <c r="D38" s="334"/>
      <c r="E38" s="349"/>
      <c r="F38" s="765"/>
      <c r="G38" s="850"/>
      <c r="H38" s="831"/>
      <c r="I38" s="832"/>
    </row>
    <row r="39" spans="1:9" ht="15.75" thickBot="1">
      <c r="A39" s="607"/>
      <c r="B39" s="608"/>
      <c r="C39" s="394" t="s">
        <v>413</v>
      </c>
      <c r="D39" s="611" t="s">
        <v>49</v>
      </c>
      <c r="E39" s="612">
        <v>51297</v>
      </c>
      <c r="F39" s="859">
        <v>95902.9</v>
      </c>
      <c r="G39" s="860">
        <v>514</v>
      </c>
      <c r="H39" s="861">
        <f t="shared" ref="H39" si="14">G39/E39*100</f>
        <v>1.0020079146928671</v>
      </c>
      <c r="I39" s="862">
        <f t="shared" ref="I39" si="15">G39/F39*100</f>
        <v>0.5359587666274952</v>
      </c>
    </row>
    <row r="40" spans="1:9" ht="16.5" thickBot="1">
      <c r="A40" s="1094" t="s">
        <v>54</v>
      </c>
      <c r="B40" s="1095"/>
      <c r="C40" s="1096"/>
      <c r="D40" s="439"/>
      <c r="E40" s="399">
        <f>E28+E37</f>
        <v>71605</v>
      </c>
      <c r="F40" s="863">
        <f>F28+F37</f>
        <v>118510.9</v>
      </c>
      <c r="G40" s="864">
        <f>G28+G37</f>
        <v>7775</v>
      </c>
      <c r="H40" s="835">
        <f>G40/E40*100</f>
        <v>10.85818029467216</v>
      </c>
      <c r="I40" s="825">
        <f>G40/F40*100</f>
        <v>6.5605779721527728</v>
      </c>
    </row>
    <row r="41" spans="1:9" ht="15.75" thickBot="1">
      <c r="A41" s="305"/>
      <c r="B41" s="305"/>
      <c r="C41" s="305"/>
      <c r="D41" s="305"/>
      <c r="E41" s="305"/>
      <c r="F41" s="731"/>
      <c r="G41" s="732"/>
      <c r="H41" s="150"/>
      <c r="I41" s="150"/>
    </row>
    <row r="42" spans="1:9" ht="16.5" thickBot="1">
      <c r="A42" s="306" t="s">
        <v>55</v>
      </c>
      <c r="B42" s="381"/>
      <c r="C42" s="458"/>
      <c r="D42" s="458"/>
      <c r="E42" s="317">
        <f>E22+E40</f>
        <v>127756</v>
      </c>
      <c r="F42" s="902">
        <f>F22+F40</f>
        <v>172225.5</v>
      </c>
      <c r="G42" s="903">
        <f>G22+G40</f>
        <v>21727</v>
      </c>
      <c r="H42" s="835">
        <f>G42/E42*100</f>
        <v>17.006637653026079</v>
      </c>
      <c r="I42" s="825">
        <f>G42/F42*100</f>
        <v>12.615437319096184</v>
      </c>
    </row>
    <row r="74" ht="30.75" customHeight="1"/>
    <row r="78" ht="27" customHeight="1"/>
  </sheetData>
  <mergeCells count="3">
    <mergeCell ref="A22:C22"/>
    <mergeCell ref="A27:C27"/>
    <mergeCell ref="A40:C40"/>
  </mergeCells>
  <printOptions horizontalCentered="1"/>
  <pageMargins left="0.39370078740157483" right="0.19685039370078741" top="0.39370078740157483" bottom="0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M17" sqref="M17"/>
    </sheetView>
  </sheetViews>
  <sheetFormatPr defaultRowHeight="15"/>
  <cols>
    <col min="1" max="1" width="8.140625" customWidth="1"/>
    <col min="2" max="2" width="9.5703125" customWidth="1"/>
    <col min="3" max="3" width="46.85546875" customWidth="1"/>
    <col min="4" max="4" width="39.7109375" customWidth="1"/>
    <col min="5" max="5" width="12.7109375" customWidth="1"/>
    <col min="6" max="6" width="14" customWidth="1"/>
    <col min="7" max="7" width="11" style="688" customWidth="1"/>
  </cols>
  <sheetData>
    <row r="1" spans="1:9" ht="18">
      <c r="C1" s="11"/>
    </row>
    <row r="2" spans="1:9" ht="15.75">
      <c r="A2" s="10" t="s">
        <v>56</v>
      </c>
    </row>
    <row r="3" spans="1:9" ht="16.5" thickBot="1">
      <c r="A3" s="152"/>
      <c r="B3" s="153"/>
      <c r="C3" s="152"/>
      <c r="D3" s="152"/>
      <c r="E3" s="155"/>
      <c r="F3" s="152"/>
      <c r="H3" s="152"/>
      <c r="I3" s="13" t="s">
        <v>420</v>
      </c>
    </row>
    <row r="4" spans="1:9">
      <c r="A4" s="179" t="s">
        <v>6</v>
      </c>
      <c r="B4" s="157" t="s">
        <v>7</v>
      </c>
      <c r="C4" s="180" t="s">
        <v>8</v>
      </c>
      <c r="D4" s="157"/>
      <c r="E4" s="180" t="s">
        <v>9</v>
      </c>
      <c r="F4" s="157" t="s">
        <v>10</v>
      </c>
      <c r="G4" s="180" t="s">
        <v>11</v>
      </c>
      <c r="H4" s="157" t="s">
        <v>12</v>
      </c>
      <c r="I4" s="181" t="s">
        <v>12</v>
      </c>
    </row>
    <row r="5" spans="1:9">
      <c r="A5" s="182" t="s">
        <v>13</v>
      </c>
      <c r="B5" s="161" t="s">
        <v>14</v>
      </c>
      <c r="C5" s="183" t="s">
        <v>15</v>
      </c>
      <c r="D5" s="163" t="s">
        <v>16</v>
      </c>
      <c r="E5" s="183" t="s">
        <v>17</v>
      </c>
      <c r="F5" s="161" t="s">
        <v>18</v>
      </c>
      <c r="G5" s="183" t="s">
        <v>487</v>
      </c>
      <c r="H5" s="161" t="s">
        <v>19</v>
      </c>
      <c r="I5" s="184" t="s">
        <v>20</v>
      </c>
    </row>
    <row r="6" spans="1:9" ht="15.75" thickBot="1">
      <c r="A6" s="185" t="s">
        <v>21</v>
      </c>
      <c r="B6" s="166" t="s">
        <v>22</v>
      </c>
      <c r="C6" s="186"/>
      <c r="D6" s="168"/>
      <c r="E6" s="186" t="s">
        <v>290</v>
      </c>
      <c r="F6" s="166" t="s">
        <v>290</v>
      </c>
      <c r="G6" s="689"/>
      <c r="H6" s="169"/>
      <c r="I6" s="187"/>
    </row>
    <row r="7" spans="1:9" ht="15.75">
      <c r="A7" s="189" t="s">
        <v>23</v>
      </c>
      <c r="B7" s="190"/>
      <c r="C7" s="191"/>
      <c r="D7" s="192"/>
      <c r="E7" s="188"/>
      <c r="F7" s="188"/>
      <c r="G7" s="690"/>
      <c r="H7" s="188"/>
      <c r="I7" s="176"/>
    </row>
    <row r="8" spans="1:9">
      <c r="A8" s="410" t="s">
        <v>57</v>
      </c>
      <c r="B8" s="432" t="s">
        <v>58</v>
      </c>
      <c r="C8" s="433"/>
      <c r="D8" s="586"/>
      <c r="E8" s="627">
        <f>SUM(E9+E11+E13+E14+E21+E22+E23)</f>
        <v>33705</v>
      </c>
      <c r="F8" s="627">
        <f>SUM(F9+F11+F13+F14+F21+F22+F23)</f>
        <v>33705</v>
      </c>
      <c r="G8" s="844">
        <f>SUM(G9+G11+G13+G14+G21+G22+G23)</f>
        <v>3255</v>
      </c>
      <c r="H8" s="268">
        <f t="shared" ref="H8" si="0">G8/E8*100</f>
        <v>9.657320872274143</v>
      </c>
      <c r="I8" s="269">
        <f t="shared" ref="I8" si="1">G8/F8*100</f>
        <v>9.657320872274143</v>
      </c>
    </row>
    <row r="9" spans="1:9">
      <c r="A9" s="374"/>
      <c r="B9" s="539"/>
      <c r="C9" s="587" t="s">
        <v>59</v>
      </c>
      <c r="D9" s="405" t="s">
        <v>60</v>
      </c>
      <c r="E9" s="351">
        <v>11105</v>
      </c>
      <c r="F9" s="763">
        <v>11105</v>
      </c>
      <c r="G9" s="850">
        <v>2662</v>
      </c>
      <c r="H9" s="830">
        <f t="shared" ref="H9:H23" si="2">G9/E9*100</f>
        <v>23.971184151283207</v>
      </c>
      <c r="I9" s="824">
        <f t="shared" ref="I9:I23" si="3">G9/F9*100</f>
        <v>23.971184151283207</v>
      </c>
    </row>
    <row r="10" spans="1:9" ht="15" customHeight="1">
      <c r="A10" s="374"/>
      <c r="B10" s="512"/>
      <c r="C10" s="403"/>
      <c r="D10" s="405"/>
      <c r="E10" s="330"/>
      <c r="F10" s="724"/>
      <c r="G10" s="719"/>
      <c r="H10" s="830"/>
      <c r="I10" s="824"/>
    </row>
    <row r="11" spans="1:9">
      <c r="A11" s="374"/>
      <c r="B11" s="512"/>
      <c r="C11" s="403" t="s">
        <v>61</v>
      </c>
      <c r="D11" s="405" t="s">
        <v>62</v>
      </c>
      <c r="E11" s="351">
        <v>7000</v>
      </c>
      <c r="F11" s="763">
        <v>7000</v>
      </c>
      <c r="G11" s="822">
        <v>0</v>
      </c>
      <c r="H11" s="830">
        <f t="shared" si="2"/>
        <v>0</v>
      </c>
      <c r="I11" s="824">
        <f t="shared" si="3"/>
        <v>0</v>
      </c>
    </row>
    <row r="12" spans="1:9">
      <c r="A12" s="374"/>
      <c r="B12" s="512"/>
      <c r="C12" s="403" t="s">
        <v>402</v>
      </c>
      <c r="D12" s="405"/>
      <c r="E12" s="330"/>
      <c r="F12" s="763"/>
      <c r="G12" s="719"/>
      <c r="H12" s="830"/>
      <c r="I12" s="824"/>
    </row>
    <row r="13" spans="1:9">
      <c r="A13" s="374"/>
      <c r="B13" s="512"/>
      <c r="C13" s="403" t="s">
        <v>63</v>
      </c>
      <c r="D13" s="405" t="s">
        <v>62</v>
      </c>
      <c r="E13" s="330">
        <v>500</v>
      </c>
      <c r="F13" s="763">
        <v>500</v>
      </c>
      <c r="G13" s="822">
        <v>0</v>
      </c>
      <c r="H13" s="830">
        <f t="shared" si="2"/>
        <v>0</v>
      </c>
      <c r="I13" s="824">
        <f t="shared" si="3"/>
        <v>0</v>
      </c>
    </row>
    <row r="14" spans="1:9">
      <c r="A14" s="374"/>
      <c r="B14" s="512"/>
      <c r="C14" s="403" t="s">
        <v>46</v>
      </c>
      <c r="D14" s="405" t="s">
        <v>62</v>
      </c>
      <c r="E14" s="626">
        <f>SUM(E15+E16+E17+E18+E19)</f>
        <v>4800</v>
      </c>
      <c r="F14" s="763">
        <f>SUM(F15+F16+F17+F18+F19)</f>
        <v>4800</v>
      </c>
      <c r="G14" s="661">
        <f>SUM(G15+G16+G17+G18+G19)</f>
        <v>593</v>
      </c>
      <c r="H14" s="830">
        <f t="shared" si="2"/>
        <v>12.354166666666666</v>
      </c>
      <c r="I14" s="824">
        <f t="shared" ref="I14:I19" si="4">G14/F14*100</f>
        <v>12.354166666666666</v>
      </c>
    </row>
    <row r="15" spans="1:9">
      <c r="A15" s="374"/>
      <c r="B15" s="686" t="s">
        <v>477</v>
      </c>
      <c r="C15" s="677" t="s">
        <v>476</v>
      </c>
      <c r="D15" s="679" t="s">
        <v>62</v>
      </c>
      <c r="E15" s="680">
        <v>500</v>
      </c>
      <c r="F15" s="801">
        <v>500</v>
      </c>
      <c r="G15" s="879">
        <v>182</v>
      </c>
      <c r="H15" s="880">
        <f t="shared" si="2"/>
        <v>36.4</v>
      </c>
      <c r="I15" s="876">
        <f t="shared" si="4"/>
        <v>36.4</v>
      </c>
    </row>
    <row r="16" spans="1:9">
      <c r="A16" s="374"/>
      <c r="B16" s="685" t="s">
        <v>478</v>
      </c>
      <c r="C16" s="678" t="s">
        <v>482</v>
      </c>
      <c r="D16" s="684" t="s">
        <v>62</v>
      </c>
      <c r="E16" s="555">
        <v>2300</v>
      </c>
      <c r="F16" s="802">
        <v>2300</v>
      </c>
      <c r="G16" s="879">
        <v>0</v>
      </c>
      <c r="H16" s="880">
        <f t="shared" si="2"/>
        <v>0</v>
      </c>
      <c r="I16" s="876">
        <f t="shared" si="4"/>
        <v>0</v>
      </c>
    </row>
    <row r="17" spans="1:9">
      <c r="A17" s="374"/>
      <c r="B17" s="686" t="s">
        <v>479</v>
      </c>
      <c r="C17" s="681" t="s">
        <v>483</v>
      </c>
      <c r="D17" s="679" t="s">
        <v>62</v>
      </c>
      <c r="E17" s="682">
        <v>1000</v>
      </c>
      <c r="F17" s="803">
        <v>1000</v>
      </c>
      <c r="G17" s="879">
        <v>0</v>
      </c>
      <c r="H17" s="880">
        <f t="shared" si="2"/>
        <v>0</v>
      </c>
      <c r="I17" s="876">
        <f t="shared" si="4"/>
        <v>0</v>
      </c>
    </row>
    <row r="18" spans="1:9">
      <c r="A18" s="374"/>
      <c r="B18" s="685" t="s">
        <v>480</v>
      </c>
      <c r="C18" s="683" t="s">
        <v>484</v>
      </c>
      <c r="D18" s="684" t="s">
        <v>62</v>
      </c>
      <c r="E18" s="555">
        <v>800</v>
      </c>
      <c r="F18" s="802">
        <v>800</v>
      </c>
      <c r="G18" s="879">
        <v>400</v>
      </c>
      <c r="H18" s="880">
        <f t="shared" si="2"/>
        <v>50</v>
      </c>
      <c r="I18" s="876">
        <f t="shared" si="4"/>
        <v>50</v>
      </c>
    </row>
    <row r="19" spans="1:9">
      <c r="A19" s="374"/>
      <c r="B19" s="1073" t="s">
        <v>481</v>
      </c>
      <c r="C19" s="1074" t="s">
        <v>485</v>
      </c>
      <c r="D19" s="679" t="s">
        <v>62</v>
      </c>
      <c r="E19" s="555">
        <v>200</v>
      </c>
      <c r="F19" s="802">
        <v>200</v>
      </c>
      <c r="G19" s="879">
        <v>11</v>
      </c>
      <c r="H19" s="880">
        <f t="shared" si="2"/>
        <v>5.5</v>
      </c>
      <c r="I19" s="876">
        <f t="shared" si="4"/>
        <v>5.5</v>
      </c>
    </row>
    <row r="20" spans="1:9">
      <c r="A20" s="374"/>
      <c r="B20" s="685"/>
      <c r="C20" s="683"/>
      <c r="D20" s="684"/>
      <c r="E20" s="682"/>
      <c r="F20" s="803"/>
      <c r="G20" s="1072"/>
      <c r="H20" s="880"/>
      <c r="I20" s="876"/>
    </row>
    <row r="21" spans="1:9">
      <c r="A21" s="374"/>
      <c r="B21" s="805" t="s">
        <v>497</v>
      </c>
      <c r="C21" s="589" t="s">
        <v>64</v>
      </c>
      <c r="D21" s="424" t="s">
        <v>62</v>
      </c>
      <c r="E21" s="676">
        <v>300</v>
      </c>
      <c r="F21" s="804">
        <v>300</v>
      </c>
      <c r="G21" s="139">
        <v>0</v>
      </c>
      <c r="H21" s="830">
        <f t="shared" si="2"/>
        <v>0</v>
      </c>
      <c r="I21" s="824">
        <f t="shared" si="3"/>
        <v>0</v>
      </c>
    </row>
    <row r="22" spans="1:9" ht="15" customHeight="1">
      <c r="A22" s="374"/>
      <c r="B22" s="512"/>
      <c r="C22" s="587" t="s">
        <v>403</v>
      </c>
      <c r="D22" s="405" t="s">
        <v>60</v>
      </c>
      <c r="E22" s="351">
        <v>8000</v>
      </c>
      <c r="F22" s="763">
        <v>8000</v>
      </c>
      <c r="G22" s="822">
        <v>0</v>
      </c>
      <c r="H22" s="830">
        <f t="shared" si="2"/>
        <v>0</v>
      </c>
      <c r="I22" s="824">
        <f t="shared" si="3"/>
        <v>0</v>
      </c>
    </row>
    <row r="23" spans="1:9" ht="15" customHeight="1" thickBot="1">
      <c r="A23" s="590"/>
      <c r="B23" s="588" t="s">
        <v>496</v>
      </c>
      <c r="C23" s="589" t="s">
        <v>404</v>
      </c>
      <c r="D23" s="428" t="s">
        <v>62</v>
      </c>
      <c r="E23" s="398">
        <v>2000</v>
      </c>
      <c r="F23" s="800">
        <v>2000</v>
      </c>
      <c r="G23" s="845">
        <v>0</v>
      </c>
      <c r="H23" s="881">
        <f t="shared" si="2"/>
        <v>0</v>
      </c>
      <c r="I23" s="882">
        <f t="shared" si="3"/>
        <v>0</v>
      </c>
    </row>
    <row r="24" spans="1:9" ht="15" customHeight="1" thickBot="1">
      <c r="A24" s="1097" t="s">
        <v>37</v>
      </c>
      <c r="B24" s="1095"/>
      <c r="C24" s="1096"/>
      <c r="D24" s="415"/>
      <c r="E24" s="399">
        <f>E8</f>
        <v>33705</v>
      </c>
      <c r="F24" s="863">
        <f>F8</f>
        <v>33705</v>
      </c>
      <c r="G24" s="864">
        <f>G8</f>
        <v>3255</v>
      </c>
      <c r="H24" s="835">
        <f>G24/E24*100</f>
        <v>9.657320872274143</v>
      </c>
      <c r="I24" s="825">
        <f>G24/F24*100</f>
        <v>9.657320872274143</v>
      </c>
    </row>
    <row r="28" spans="1:9">
      <c r="A28" s="152"/>
      <c r="B28" s="152"/>
      <c r="C28" s="152"/>
      <c r="D28" s="152"/>
      <c r="E28" s="152"/>
      <c r="F28" s="152"/>
      <c r="G28" s="131"/>
      <c r="H28" s="193"/>
      <c r="I28" s="193"/>
    </row>
  </sheetData>
  <mergeCells count="1">
    <mergeCell ref="A24:C24"/>
  </mergeCells>
  <pageMargins left="0.31496062992125984" right="0" top="0.39370078740157483" bottom="0.39370078740157483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7"/>
  <sheetViews>
    <sheetView topLeftCell="A19" zoomScaleNormal="100" workbookViewId="0">
      <selection activeCell="D183" sqref="D183"/>
    </sheetView>
  </sheetViews>
  <sheetFormatPr defaultRowHeight="15"/>
  <cols>
    <col min="2" max="2" width="10.28515625" customWidth="1"/>
    <col min="3" max="3" width="56.140625" customWidth="1"/>
    <col min="4" max="4" width="47.7109375" customWidth="1"/>
    <col min="5" max="5" width="12.28515625" style="150" customWidth="1"/>
    <col min="6" max="6" width="16" style="150" customWidth="1"/>
    <col min="7" max="7" width="10.85546875" style="131" customWidth="1"/>
    <col min="8" max="8" width="8.42578125" style="150" customWidth="1"/>
    <col min="9" max="9" width="7.85546875" style="150" customWidth="1"/>
  </cols>
  <sheetData>
    <row r="1" spans="1:9" ht="15.75">
      <c r="A1" s="40" t="s">
        <v>65</v>
      </c>
      <c r="B1" s="41"/>
      <c r="C1" s="41"/>
      <c r="D1" s="41"/>
      <c r="E1" s="198"/>
      <c r="F1" s="197"/>
      <c r="G1" s="691"/>
      <c r="H1" s="196"/>
      <c r="I1" s="196"/>
    </row>
    <row r="2" spans="1:9" ht="16.5" thickBot="1">
      <c r="A2" s="279"/>
      <c r="B2" s="40"/>
      <c r="C2" s="279"/>
      <c r="D2" s="279"/>
      <c r="E2" s="42"/>
      <c r="F2" s="197"/>
      <c r="G2" s="691"/>
      <c r="H2" s="196"/>
      <c r="I2" s="195" t="s">
        <v>421</v>
      </c>
    </row>
    <row r="3" spans="1:9">
      <c r="A3" s="43" t="s">
        <v>6</v>
      </c>
      <c r="B3" s="44" t="s">
        <v>7</v>
      </c>
      <c r="C3" s="45" t="s">
        <v>8</v>
      </c>
      <c r="D3" s="46"/>
      <c r="E3" s="24" t="s">
        <v>9</v>
      </c>
      <c r="F3" s="14" t="s">
        <v>10</v>
      </c>
      <c r="G3" s="180" t="s">
        <v>11</v>
      </c>
      <c r="H3" s="47" t="s">
        <v>67</v>
      </c>
      <c r="I3" s="48" t="s">
        <v>67</v>
      </c>
    </row>
    <row r="4" spans="1:9">
      <c r="A4" s="49" t="s">
        <v>13</v>
      </c>
      <c r="B4" s="50" t="s">
        <v>14</v>
      </c>
      <c r="C4" s="51" t="s">
        <v>15</v>
      </c>
      <c r="D4" s="52" t="s">
        <v>16</v>
      </c>
      <c r="E4" s="28" t="s">
        <v>17</v>
      </c>
      <c r="F4" s="18" t="s">
        <v>18</v>
      </c>
      <c r="G4" s="183" t="s">
        <v>487</v>
      </c>
      <c r="H4" s="53" t="s">
        <v>68</v>
      </c>
      <c r="I4" s="54" t="s">
        <v>68</v>
      </c>
    </row>
    <row r="5" spans="1:9" ht="15.75" thickBot="1">
      <c r="A5" s="55" t="s">
        <v>21</v>
      </c>
      <c r="B5" s="56" t="s">
        <v>22</v>
      </c>
      <c r="C5" s="57"/>
      <c r="D5" s="582"/>
      <c r="E5" s="32" t="s">
        <v>290</v>
      </c>
      <c r="F5" s="20" t="s">
        <v>290</v>
      </c>
      <c r="G5" s="689"/>
      <c r="H5" s="58" t="s">
        <v>19</v>
      </c>
      <c r="I5" s="59" t="s">
        <v>69</v>
      </c>
    </row>
    <row r="6" spans="1:9" ht="15.75">
      <c r="A6" s="280" t="s">
        <v>23</v>
      </c>
      <c r="B6" s="281"/>
      <c r="C6" s="281"/>
      <c r="D6" s="583"/>
      <c r="E6" s="583"/>
      <c r="F6" s="583"/>
      <c r="G6" s="692"/>
      <c r="H6" s="583"/>
      <c r="I6" s="584"/>
    </row>
    <row r="7" spans="1:9" ht="15.75">
      <c r="A7" s="369" t="s">
        <v>70</v>
      </c>
      <c r="B7" s="515" t="s">
        <v>71</v>
      </c>
      <c r="C7" s="411"/>
      <c r="D7" s="553"/>
      <c r="E7" s="397">
        <f>E8+E64+E94+E96+E107+E98</f>
        <v>180179</v>
      </c>
      <c r="F7" s="843">
        <f>F8+F64+F94+F96+F107+F98+F100+F102+F104</f>
        <v>206234.9</v>
      </c>
      <c r="G7" s="853">
        <f>G8+G64+G94+G96+G107+G98+G100+G102+G104</f>
        <v>91285</v>
      </c>
      <c r="H7" s="268">
        <f>G7/E7*100</f>
        <v>50.663506845969842</v>
      </c>
      <c r="I7" s="269">
        <f>G7/F7*100</f>
        <v>44.262634500756178</v>
      </c>
    </row>
    <row r="8" spans="1:9">
      <c r="A8" s="517"/>
      <c r="B8" s="538"/>
      <c r="C8" s="547" t="s">
        <v>72</v>
      </c>
      <c r="D8" s="671"/>
      <c r="E8" s="922">
        <f>E9+E11+E13+E14+E16+E18+E20+E21+E23+E24+E25+E27+E28+E29+E30+E31+E32+E33</f>
        <v>40420</v>
      </c>
      <c r="F8" s="923">
        <f>F9+F11+F13+F14+F16+F18+F20+F21+F23+F24+F25+F27+F28+F29+F30+F31+F32+F33</f>
        <v>43983.899999999994</v>
      </c>
      <c r="G8" s="924">
        <f>G9+G11+G13+G14+G16+G18+G20+G21+G23+G24+G25+G27+G28+G29+G30+G31+G32+G33</f>
        <v>20504</v>
      </c>
      <c r="H8" s="925">
        <f>G8/E8*100</f>
        <v>50.727362691736765</v>
      </c>
      <c r="I8" s="926">
        <f>G8/F8*100</f>
        <v>46.617057605169173</v>
      </c>
    </row>
    <row r="9" spans="1:9">
      <c r="A9" s="374"/>
      <c r="B9" s="539" t="s">
        <v>73</v>
      </c>
      <c r="C9" s="548" t="s">
        <v>74</v>
      </c>
      <c r="D9" s="372" t="s">
        <v>75</v>
      </c>
      <c r="E9" s="351">
        <v>4330</v>
      </c>
      <c r="F9" s="763">
        <v>4444.8999999999996</v>
      </c>
      <c r="G9" s="904">
        <v>2165</v>
      </c>
      <c r="H9" s="830">
        <f t="shared" ref="H9:H33" si="0">G9/E9*100</f>
        <v>50</v>
      </c>
      <c r="I9" s="824">
        <f t="shared" ref="I9:I33" si="1">G9/F9*100</f>
        <v>48.707507480483251</v>
      </c>
    </row>
    <row r="10" spans="1:9">
      <c r="A10" s="540"/>
      <c r="B10" s="541"/>
      <c r="C10" s="549" t="s">
        <v>373</v>
      </c>
      <c r="D10" s="554"/>
      <c r="E10" s="555">
        <v>1200</v>
      </c>
      <c r="F10" s="802">
        <v>1200</v>
      </c>
      <c r="G10" s="904">
        <v>600</v>
      </c>
      <c r="H10" s="880">
        <f t="shared" si="0"/>
        <v>50</v>
      </c>
      <c r="I10" s="876">
        <f t="shared" si="1"/>
        <v>50</v>
      </c>
    </row>
    <row r="11" spans="1:9">
      <c r="A11" s="374"/>
      <c r="B11" s="539" t="s">
        <v>76</v>
      </c>
      <c r="C11" s="550" t="s">
        <v>77</v>
      </c>
      <c r="D11" s="372" t="s">
        <v>75</v>
      </c>
      <c r="E11" s="351">
        <v>2455</v>
      </c>
      <c r="F11" s="763">
        <v>2540.6</v>
      </c>
      <c r="G11" s="904">
        <v>1228</v>
      </c>
      <c r="H11" s="830">
        <f t="shared" si="0"/>
        <v>50.020366598777997</v>
      </c>
      <c r="I11" s="824">
        <f t="shared" si="1"/>
        <v>48.335038967173112</v>
      </c>
    </row>
    <row r="12" spans="1:9">
      <c r="A12" s="540"/>
      <c r="B12" s="541"/>
      <c r="C12" s="551" t="s">
        <v>374</v>
      </c>
      <c r="D12" s="554"/>
      <c r="E12" s="555">
        <v>70</v>
      </c>
      <c r="F12" s="802">
        <v>70</v>
      </c>
      <c r="G12" s="904">
        <v>35</v>
      </c>
      <c r="H12" s="880">
        <f t="shared" si="0"/>
        <v>50</v>
      </c>
      <c r="I12" s="876">
        <f t="shared" si="1"/>
        <v>50</v>
      </c>
    </row>
    <row r="13" spans="1:9">
      <c r="A13" s="374"/>
      <c r="B13" s="539" t="s">
        <v>79</v>
      </c>
      <c r="C13" s="552" t="s">
        <v>80</v>
      </c>
      <c r="D13" s="372" t="s">
        <v>75</v>
      </c>
      <c r="E13" s="351">
        <v>2700</v>
      </c>
      <c r="F13" s="763">
        <v>2882.4</v>
      </c>
      <c r="G13" s="904">
        <v>1350</v>
      </c>
      <c r="H13" s="830">
        <f t="shared" si="0"/>
        <v>50</v>
      </c>
      <c r="I13" s="824">
        <f t="shared" si="1"/>
        <v>46.835970024979183</v>
      </c>
    </row>
    <row r="14" spans="1:9">
      <c r="A14" s="374"/>
      <c r="B14" s="539" t="s">
        <v>81</v>
      </c>
      <c r="C14" s="550" t="s">
        <v>82</v>
      </c>
      <c r="D14" s="372" t="s">
        <v>75</v>
      </c>
      <c r="E14" s="351">
        <v>2400</v>
      </c>
      <c r="F14" s="763">
        <v>2449</v>
      </c>
      <c r="G14" s="904">
        <v>900</v>
      </c>
      <c r="H14" s="830">
        <f t="shared" si="0"/>
        <v>37.5</v>
      </c>
      <c r="I14" s="824">
        <f t="shared" si="1"/>
        <v>36.749693752552062</v>
      </c>
    </row>
    <row r="15" spans="1:9">
      <c r="A15" s="540"/>
      <c r="B15" s="541"/>
      <c r="C15" s="551" t="s">
        <v>375</v>
      </c>
      <c r="D15" s="554"/>
      <c r="E15" s="555">
        <v>600</v>
      </c>
      <c r="F15" s="802">
        <v>600</v>
      </c>
      <c r="G15" s="904">
        <v>300</v>
      </c>
      <c r="H15" s="880">
        <f t="shared" si="0"/>
        <v>50</v>
      </c>
      <c r="I15" s="876">
        <f t="shared" si="1"/>
        <v>50</v>
      </c>
    </row>
    <row r="16" spans="1:9">
      <c r="A16" s="374"/>
      <c r="B16" s="539" t="s">
        <v>83</v>
      </c>
      <c r="C16" s="550" t="s">
        <v>84</v>
      </c>
      <c r="D16" s="372" t="s">
        <v>75</v>
      </c>
      <c r="E16" s="351">
        <v>1675</v>
      </c>
      <c r="F16" s="763">
        <v>1752.5</v>
      </c>
      <c r="G16" s="904">
        <v>837</v>
      </c>
      <c r="H16" s="830">
        <f t="shared" si="0"/>
        <v>49.970149253731343</v>
      </c>
      <c r="I16" s="824">
        <f t="shared" si="1"/>
        <v>47.760342368045649</v>
      </c>
    </row>
    <row r="17" spans="1:9">
      <c r="A17" s="540"/>
      <c r="B17" s="541"/>
      <c r="C17" s="551" t="s">
        <v>78</v>
      </c>
      <c r="D17" s="554"/>
      <c r="E17" s="555">
        <v>65</v>
      </c>
      <c r="F17" s="802">
        <v>65</v>
      </c>
      <c r="G17" s="904">
        <v>32</v>
      </c>
      <c r="H17" s="880">
        <f t="shared" si="0"/>
        <v>49.230769230769234</v>
      </c>
      <c r="I17" s="876">
        <f t="shared" si="1"/>
        <v>49.230769230769234</v>
      </c>
    </row>
    <row r="18" spans="1:9">
      <c r="A18" s="374"/>
      <c r="B18" s="539" t="s">
        <v>85</v>
      </c>
      <c r="C18" s="550" t="s">
        <v>86</v>
      </c>
      <c r="D18" s="372" t="s">
        <v>75</v>
      </c>
      <c r="E18" s="351">
        <v>1715</v>
      </c>
      <c r="F18" s="763">
        <v>1901.1</v>
      </c>
      <c r="G18" s="904">
        <v>857</v>
      </c>
      <c r="H18" s="830">
        <f t="shared" si="0"/>
        <v>49.970845481049565</v>
      </c>
      <c r="I18" s="824">
        <f t="shared" si="1"/>
        <v>45.079164694124458</v>
      </c>
    </row>
    <row r="19" spans="1:9">
      <c r="A19" s="540"/>
      <c r="B19" s="541"/>
      <c r="C19" s="551" t="s">
        <v>87</v>
      </c>
      <c r="D19" s="554"/>
      <c r="E19" s="555">
        <v>30</v>
      </c>
      <c r="F19" s="802">
        <v>30</v>
      </c>
      <c r="G19" s="904">
        <v>15</v>
      </c>
      <c r="H19" s="880">
        <f t="shared" si="0"/>
        <v>50</v>
      </c>
      <c r="I19" s="876">
        <f t="shared" si="1"/>
        <v>50</v>
      </c>
    </row>
    <row r="20" spans="1:9">
      <c r="A20" s="374"/>
      <c r="B20" s="539" t="s">
        <v>88</v>
      </c>
      <c r="C20" s="550" t="s">
        <v>89</v>
      </c>
      <c r="D20" s="372" t="s">
        <v>75</v>
      </c>
      <c r="E20" s="351">
        <v>2700</v>
      </c>
      <c r="F20" s="763">
        <v>2921.2</v>
      </c>
      <c r="G20" s="904">
        <v>1445</v>
      </c>
      <c r="H20" s="830">
        <f t="shared" si="0"/>
        <v>53.518518518518519</v>
      </c>
      <c r="I20" s="824">
        <f t="shared" si="1"/>
        <v>49.465972887854306</v>
      </c>
    </row>
    <row r="21" spans="1:9">
      <c r="A21" s="374"/>
      <c r="B21" s="539" t="s">
        <v>90</v>
      </c>
      <c r="C21" s="550" t="s">
        <v>91</v>
      </c>
      <c r="D21" s="372" t="s">
        <v>75</v>
      </c>
      <c r="E21" s="351">
        <v>1830</v>
      </c>
      <c r="F21" s="763">
        <v>1913.2</v>
      </c>
      <c r="G21" s="904">
        <v>915</v>
      </c>
      <c r="H21" s="830">
        <f t="shared" si="0"/>
        <v>50</v>
      </c>
      <c r="I21" s="824">
        <f t="shared" si="1"/>
        <v>47.825632448254233</v>
      </c>
    </row>
    <row r="22" spans="1:9">
      <c r="A22" s="540"/>
      <c r="B22" s="541"/>
      <c r="C22" s="551" t="s">
        <v>78</v>
      </c>
      <c r="D22" s="554"/>
      <c r="E22" s="555">
        <v>15</v>
      </c>
      <c r="F22" s="802">
        <v>15</v>
      </c>
      <c r="G22" s="904">
        <v>7</v>
      </c>
      <c r="H22" s="880">
        <f t="shared" si="0"/>
        <v>46.666666666666664</v>
      </c>
      <c r="I22" s="876">
        <f t="shared" si="1"/>
        <v>46.666666666666664</v>
      </c>
    </row>
    <row r="23" spans="1:9">
      <c r="A23" s="374"/>
      <c r="B23" s="539" t="s">
        <v>92</v>
      </c>
      <c r="C23" s="550" t="s">
        <v>93</v>
      </c>
      <c r="D23" s="372" t="s">
        <v>75</v>
      </c>
      <c r="E23" s="351">
        <v>2310</v>
      </c>
      <c r="F23" s="763">
        <v>2898.1</v>
      </c>
      <c r="G23" s="904">
        <v>1464</v>
      </c>
      <c r="H23" s="830">
        <f t="shared" si="0"/>
        <v>63.376623376623378</v>
      </c>
      <c r="I23" s="824">
        <f t="shared" si="1"/>
        <v>50.515855215486006</v>
      </c>
    </row>
    <row r="24" spans="1:9">
      <c r="A24" s="374"/>
      <c r="B24" s="539" t="s">
        <v>94</v>
      </c>
      <c r="C24" s="550" t="s">
        <v>95</v>
      </c>
      <c r="D24" s="372" t="s">
        <v>75</v>
      </c>
      <c r="E24" s="351">
        <v>1910</v>
      </c>
      <c r="F24" s="763">
        <v>2261.1999999999998</v>
      </c>
      <c r="G24" s="904">
        <v>1050</v>
      </c>
      <c r="H24" s="830">
        <f t="shared" si="0"/>
        <v>54.973821989528794</v>
      </c>
      <c r="I24" s="824">
        <f t="shared" si="1"/>
        <v>46.435520962320901</v>
      </c>
    </row>
    <row r="25" spans="1:9">
      <c r="A25" s="374"/>
      <c r="B25" s="539" t="s">
        <v>96</v>
      </c>
      <c r="C25" s="550" t="s">
        <v>97</v>
      </c>
      <c r="D25" s="372" t="s">
        <v>75</v>
      </c>
      <c r="E25" s="351">
        <v>1690</v>
      </c>
      <c r="F25" s="763">
        <v>1794.4</v>
      </c>
      <c r="G25" s="904">
        <v>845</v>
      </c>
      <c r="H25" s="830">
        <f t="shared" si="0"/>
        <v>50</v>
      </c>
      <c r="I25" s="824">
        <f t="shared" si="1"/>
        <v>47.090949621043244</v>
      </c>
    </row>
    <row r="26" spans="1:9">
      <c r="A26" s="540"/>
      <c r="B26" s="541"/>
      <c r="C26" s="551" t="s">
        <v>78</v>
      </c>
      <c r="D26" s="554"/>
      <c r="E26" s="555">
        <v>30</v>
      </c>
      <c r="F26" s="802">
        <v>30</v>
      </c>
      <c r="G26" s="904">
        <v>15</v>
      </c>
      <c r="H26" s="880">
        <f t="shared" si="0"/>
        <v>50</v>
      </c>
      <c r="I26" s="876">
        <f t="shared" si="1"/>
        <v>50</v>
      </c>
    </row>
    <row r="27" spans="1:9">
      <c r="A27" s="374"/>
      <c r="B27" s="539" t="s">
        <v>98</v>
      </c>
      <c r="C27" s="550" t="s">
        <v>99</v>
      </c>
      <c r="D27" s="372" t="s">
        <v>75</v>
      </c>
      <c r="E27" s="351">
        <v>1820</v>
      </c>
      <c r="F27" s="763">
        <v>2057.1</v>
      </c>
      <c r="G27" s="904">
        <v>910</v>
      </c>
      <c r="H27" s="830">
        <f t="shared" si="0"/>
        <v>50</v>
      </c>
      <c r="I27" s="824">
        <f t="shared" si="1"/>
        <v>44.237032715959366</v>
      </c>
    </row>
    <row r="28" spans="1:9">
      <c r="A28" s="374"/>
      <c r="B28" s="539" t="s">
        <v>100</v>
      </c>
      <c r="C28" s="550" t="s">
        <v>101</v>
      </c>
      <c r="D28" s="372" t="s">
        <v>75</v>
      </c>
      <c r="E28" s="351">
        <v>1610</v>
      </c>
      <c r="F28" s="763">
        <v>1681</v>
      </c>
      <c r="G28" s="904">
        <v>805</v>
      </c>
      <c r="H28" s="830">
        <f t="shared" si="0"/>
        <v>50</v>
      </c>
      <c r="I28" s="824">
        <f t="shared" si="1"/>
        <v>47.888161808447357</v>
      </c>
    </row>
    <row r="29" spans="1:9">
      <c r="A29" s="374"/>
      <c r="B29" s="539" t="s">
        <v>102</v>
      </c>
      <c r="C29" s="550" t="s">
        <v>103</v>
      </c>
      <c r="D29" s="372" t="s">
        <v>75</v>
      </c>
      <c r="E29" s="351">
        <v>1680</v>
      </c>
      <c r="F29" s="763">
        <v>1955.6</v>
      </c>
      <c r="G29" s="904">
        <v>840</v>
      </c>
      <c r="H29" s="830">
        <f t="shared" si="0"/>
        <v>50</v>
      </c>
      <c r="I29" s="824">
        <f t="shared" si="1"/>
        <v>42.953569237062794</v>
      </c>
    </row>
    <row r="30" spans="1:9">
      <c r="A30" s="374"/>
      <c r="B30" s="539" t="s">
        <v>104</v>
      </c>
      <c r="C30" s="550" t="s">
        <v>105</v>
      </c>
      <c r="D30" s="372" t="s">
        <v>75</v>
      </c>
      <c r="E30" s="351">
        <v>2660</v>
      </c>
      <c r="F30" s="763">
        <v>2971.2</v>
      </c>
      <c r="G30" s="904">
        <v>1330</v>
      </c>
      <c r="H30" s="830">
        <f t="shared" si="0"/>
        <v>50</v>
      </c>
      <c r="I30" s="824">
        <f t="shared" si="1"/>
        <v>44.763058696822831</v>
      </c>
    </row>
    <row r="31" spans="1:9">
      <c r="A31" s="374"/>
      <c r="B31" s="539" t="s">
        <v>106</v>
      </c>
      <c r="C31" s="550" t="s">
        <v>107</v>
      </c>
      <c r="D31" s="372" t="s">
        <v>75</v>
      </c>
      <c r="E31" s="351">
        <v>2040</v>
      </c>
      <c r="F31" s="763">
        <v>2243.1999999999998</v>
      </c>
      <c r="G31" s="904">
        <v>1115</v>
      </c>
      <c r="H31" s="830">
        <f t="shared" si="0"/>
        <v>54.656862745098032</v>
      </c>
      <c r="I31" s="824">
        <f t="shared" si="1"/>
        <v>49.705777460770335</v>
      </c>
    </row>
    <row r="32" spans="1:9">
      <c r="A32" s="374"/>
      <c r="B32" s="539" t="s">
        <v>108</v>
      </c>
      <c r="C32" s="550" t="s">
        <v>109</v>
      </c>
      <c r="D32" s="372" t="s">
        <v>75</v>
      </c>
      <c r="E32" s="351">
        <v>2145</v>
      </c>
      <c r="F32" s="763">
        <v>2427.6</v>
      </c>
      <c r="G32" s="904">
        <v>1073</v>
      </c>
      <c r="H32" s="830">
        <f t="shared" si="0"/>
        <v>50.023310023310017</v>
      </c>
      <c r="I32" s="824">
        <f t="shared" si="1"/>
        <v>44.200032954358214</v>
      </c>
    </row>
    <row r="33" spans="1:9" ht="15.75" thickBot="1">
      <c r="A33" s="545"/>
      <c r="B33" s="546" t="s">
        <v>110</v>
      </c>
      <c r="C33" s="672" t="s">
        <v>111</v>
      </c>
      <c r="D33" s="580" t="s">
        <v>75</v>
      </c>
      <c r="E33" s="673">
        <v>2750</v>
      </c>
      <c r="F33" s="768">
        <v>2889.6</v>
      </c>
      <c r="G33" s="905">
        <v>1375</v>
      </c>
      <c r="H33" s="906">
        <f t="shared" si="0"/>
        <v>50</v>
      </c>
      <c r="I33" s="907">
        <f t="shared" si="1"/>
        <v>47.584440753045406</v>
      </c>
    </row>
    <row r="34" spans="1:9">
      <c r="E34"/>
      <c r="F34"/>
      <c r="G34" s="688"/>
      <c r="H34"/>
      <c r="I34"/>
    </row>
    <row r="35" spans="1:9">
      <c r="E35"/>
      <c r="F35"/>
      <c r="G35" s="688"/>
      <c r="H35"/>
      <c r="I35"/>
    </row>
    <row r="36" spans="1:9">
      <c r="E36"/>
      <c r="F36"/>
      <c r="G36" s="688"/>
      <c r="H36"/>
      <c r="I36"/>
    </row>
    <row r="37" spans="1:9">
      <c r="E37"/>
      <c r="F37"/>
      <c r="G37" s="688"/>
      <c r="H37"/>
      <c r="I37"/>
    </row>
    <row r="38" spans="1:9">
      <c r="E38"/>
      <c r="F38"/>
      <c r="G38" s="688"/>
      <c r="H38"/>
      <c r="I38"/>
    </row>
    <row r="39" spans="1:9">
      <c r="E39"/>
      <c r="F39"/>
      <c r="G39" s="688"/>
      <c r="H39"/>
      <c r="I39"/>
    </row>
    <row r="40" spans="1:9">
      <c r="E40"/>
      <c r="F40"/>
      <c r="G40" s="688"/>
      <c r="H40"/>
      <c r="I40"/>
    </row>
    <row r="41" spans="1:9">
      <c r="A41" s="60"/>
      <c r="B41" s="60"/>
      <c r="C41" s="61"/>
      <c r="D41" s="62"/>
      <c r="E41" s="198"/>
      <c r="F41" s="197"/>
      <c r="G41" s="691"/>
      <c r="H41" s="196"/>
      <c r="I41" s="196"/>
    </row>
    <row r="42" spans="1:9">
      <c r="A42" s="60"/>
      <c r="B42" s="60"/>
      <c r="C42" s="61"/>
      <c r="D42" s="62"/>
      <c r="E42" s="198"/>
      <c r="F42" s="197"/>
      <c r="G42" s="691"/>
      <c r="H42" s="196"/>
      <c r="I42" s="196"/>
    </row>
    <row r="43" spans="1:9">
      <c r="A43" s="60"/>
      <c r="B43" s="60"/>
      <c r="C43" s="61"/>
      <c r="D43" s="62"/>
      <c r="E43" s="198"/>
      <c r="F43" s="197"/>
      <c r="G43" s="691"/>
      <c r="H43" s="196"/>
      <c r="I43" s="196"/>
    </row>
    <row r="44" spans="1:9">
      <c r="A44" s="60"/>
      <c r="B44" s="60"/>
      <c r="C44" s="61"/>
      <c r="D44" s="62"/>
      <c r="E44" s="198"/>
      <c r="F44" s="197"/>
      <c r="G44" s="691"/>
      <c r="H44" s="196"/>
      <c r="I44" s="196"/>
    </row>
    <row r="45" spans="1:9">
      <c r="A45" s="60"/>
      <c r="B45" s="60"/>
      <c r="C45" s="61"/>
      <c r="D45" s="62"/>
      <c r="E45" s="198"/>
      <c r="F45" s="197"/>
      <c r="G45" s="691"/>
      <c r="H45" s="196"/>
      <c r="I45" s="196"/>
    </row>
    <row r="46" spans="1:9">
      <c r="A46" s="60"/>
      <c r="B46" s="60"/>
      <c r="C46" s="61"/>
      <c r="D46" s="62"/>
      <c r="E46" s="198"/>
      <c r="F46" s="197"/>
      <c r="G46" s="691"/>
      <c r="H46" s="196"/>
      <c r="I46" s="196"/>
    </row>
    <row r="47" spans="1:9">
      <c r="A47" s="60"/>
      <c r="B47" s="60"/>
      <c r="C47" s="61"/>
      <c r="D47" s="62"/>
      <c r="E47" s="198"/>
      <c r="F47" s="197"/>
      <c r="G47" s="691"/>
      <c r="H47" s="196"/>
      <c r="I47" s="196"/>
    </row>
    <row r="48" spans="1:9">
      <c r="A48" s="60"/>
      <c r="B48" s="60"/>
      <c r="C48" s="61"/>
      <c r="D48" s="62"/>
      <c r="E48" s="198"/>
      <c r="F48" s="197"/>
      <c r="G48" s="691"/>
      <c r="H48" s="196"/>
      <c r="I48" s="196"/>
    </row>
    <row r="49" spans="1:9">
      <c r="A49" s="60"/>
      <c r="B49" s="60"/>
      <c r="C49" s="61"/>
      <c r="D49" s="62"/>
      <c r="E49" s="198"/>
      <c r="F49" s="197"/>
      <c r="G49" s="691"/>
      <c r="H49" s="196"/>
      <c r="I49" s="196"/>
    </row>
    <row r="50" spans="1:9">
      <c r="A50" s="60"/>
      <c r="B50" s="60"/>
      <c r="C50" s="61"/>
      <c r="D50" s="62"/>
      <c r="E50" s="198"/>
      <c r="F50" s="197"/>
      <c r="G50" s="691"/>
      <c r="H50" s="196"/>
      <c r="I50" s="196"/>
    </row>
    <row r="51" spans="1:9">
      <c r="A51" s="60"/>
      <c r="B51" s="60"/>
      <c r="C51" s="61"/>
      <c r="D51" s="62"/>
      <c r="E51" s="198"/>
      <c r="F51" s="197"/>
      <c r="G51" s="691"/>
      <c r="H51" s="196"/>
      <c r="I51" s="196"/>
    </row>
    <row r="52" spans="1:9">
      <c r="A52" s="60"/>
      <c r="B52" s="60"/>
      <c r="C52" s="61"/>
      <c r="D52" s="62"/>
      <c r="E52" s="198"/>
      <c r="F52" s="197"/>
      <c r="G52" s="691"/>
      <c r="H52" s="196"/>
      <c r="I52" s="196"/>
    </row>
    <row r="53" spans="1:9">
      <c r="A53" s="60"/>
      <c r="B53" s="60"/>
      <c r="C53" s="61"/>
      <c r="D53" s="62"/>
      <c r="E53" s="198"/>
      <c r="F53" s="197"/>
      <c r="G53" s="691"/>
      <c r="H53" s="196"/>
      <c r="I53" s="196"/>
    </row>
    <row r="54" spans="1:9">
      <c r="A54" s="60"/>
      <c r="B54" s="60"/>
      <c r="C54" s="61"/>
      <c r="D54" s="62"/>
      <c r="E54" s="198"/>
      <c r="F54" s="197"/>
      <c r="G54" s="691"/>
      <c r="H54" s="196"/>
      <c r="I54" s="196"/>
    </row>
    <row r="55" spans="1:9">
      <c r="A55" s="60"/>
      <c r="B55" s="60"/>
      <c r="C55" s="61"/>
      <c r="D55" s="62"/>
      <c r="E55" s="198"/>
      <c r="F55" s="197"/>
      <c r="G55" s="691"/>
      <c r="H55" s="196"/>
      <c r="I55" s="196"/>
    </row>
    <row r="56" spans="1:9">
      <c r="A56" s="60"/>
      <c r="B56" s="60"/>
      <c r="C56" s="61"/>
      <c r="D56" s="62"/>
      <c r="E56" s="198"/>
      <c r="F56" s="197"/>
      <c r="G56" s="691"/>
      <c r="H56" s="196"/>
      <c r="I56" s="196"/>
    </row>
    <row r="57" spans="1:9">
      <c r="A57" s="60"/>
      <c r="B57" s="60"/>
      <c r="C57" s="61"/>
      <c r="D57" s="62"/>
      <c r="E57" s="198"/>
      <c r="F57" s="197"/>
      <c r="G57" s="691"/>
      <c r="H57" s="196"/>
      <c r="I57" s="196"/>
    </row>
    <row r="58" spans="1:9">
      <c r="A58" s="60"/>
      <c r="B58" s="60"/>
      <c r="C58" s="61"/>
      <c r="D58" s="62"/>
      <c r="E58" s="198"/>
      <c r="F58" s="197"/>
      <c r="G58" s="691"/>
      <c r="H58" s="196"/>
      <c r="I58" s="196"/>
    </row>
    <row r="59" spans="1:9">
      <c r="A59" s="60"/>
      <c r="B59" s="60"/>
      <c r="C59" s="61"/>
      <c r="D59" s="62"/>
      <c r="E59" s="198"/>
      <c r="F59" s="197"/>
      <c r="G59" s="691"/>
      <c r="H59" s="196"/>
      <c r="I59" s="196"/>
    </row>
    <row r="60" spans="1:9" ht="15.75" thickBot="1">
      <c r="A60" s="60"/>
      <c r="B60" s="60"/>
      <c r="C60" s="61"/>
      <c r="D60" s="62"/>
      <c r="E60" s="198"/>
      <c r="F60" s="197"/>
      <c r="G60" s="691"/>
      <c r="H60" s="196"/>
      <c r="I60" s="195" t="s">
        <v>554</v>
      </c>
    </row>
    <row r="61" spans="1:9">
      <c r="A61" s="63" t="s">
        <v>6</v>
      </c>
      <c r="B61" s="64" t="s">
        <v>7</v>
      </c>
      <c r="C61" s="65" t="s">
        <v>8</v>
      </c>
      <c r="D61" s="66"/>
      <c r="E61" s="24" t="s">
        <v>9</v>
      </c>
      <c r="F61" s="14" t="s">
        <v>10</v>
      </c>
      <c r="G61" s="180" t="s">
        <v>11</v>
      </c>
      <c r="H61" s="47" t="s">
        <v>67</v>
      </c>
      <c r="I61" s="48" t="s">
        <v>67</v>
      </c>
    </row>
    <row r="62" spans="1:9">
      <c r="A62" s="67" t="s">
        <v>13</v>
      </c>
      <c r="B62" s="68" t="s">
        <v>14</v>
      </c>
      <c r="C62" s="69" t="s">
        <v>15</v>
      </c>
      <c r="D62" s="70" t="s">
        <v>16</v>
      </c>
      <c r="E62" s="28" t="s">
        <v>17</v>
      </c>
      <c r="F62" s="18" t="s">
        <v>18</v>
      </c>
      <c r="G62" s="183" t="s">
        <v>487</v>
      </c>
      <c r="H62" s="53" t="s">
        <v>68</v>
      </c>
      <c r="I62" s="54" t="s">
        <v>68</v>
      </c>
    </row>
    <row r="63" spans="1:9" ht="15.75" thickBot="1">
      <c r="A63" s="71" t="s">
        <v>21</v>
      </c>
      <c r="B63" s="72" t="s">
        <v>22</v>
      </c>
      <c r="C63" s="73"/>
      <c r="D63" s="74"/>
      <c r="E63" s="32" t="s">
        <v>290</v>
      </c>
      <c r="F63" s="20" t="s">
        <v>290</v>
      </c>
      <c r="G63" s="689"/>
      <c r="H63" s="58" t="s">
        <v>19</v>
      </c>
      <c r="I63" s="59" t="s">
        <v>69</v>
      </c>
    </row>
    <row r="64" spans="1:9">
      <c r="A64" s="576"/>
      <c r="B64" s="577"/>
      <c r="C64" s="516" t="s">
        <v>112</v>
      </c>
      <c r="D64" s="578"/>
      <c r="E64" s="585">
        <f>(SUM(E65:E92))-E67-E70-E72-E73-E74-E76-E79-E80-E82-E85-E87-E89-E92</f>
        <v>88459</v>
      </c>
      <c r="F64" s="927">
        <f>F65+F66+F68+F69+F71+F75+F77+F78+F81+F83+F84+F86+F88+F90+F91</f>
        <v>107632.59999999999</v>
      </c>
      <c r="G64" s="928">
        <f>G65+G66+G68+G69+G71+G75+G77+G78+G81+G83+G84+G86+G88+G90+G91</f>
        <v>45879</v>
      </c>
      <c r="H64" s="929">
        <f t="shared" ref="H64:H92" si="2">G64/E64*100</f>
        <v>51.864705682858727</v>
      </c>
      <c r="I64" s="930">
        <f t="shared" ref="I64:I92" si="3">G64/F64*100</f>
        <v>42.625561400542217</v>
      </c>
    </row>
    <row r="65" spans="1:9">
      <c r="A65" s="556"/>
      <c r="B65" s="557" t="s">
        <v>113</v>
      </c>
      <c r="C65" s="543" t="s">
        <v>114</v>
      </c>
      <c r="D65" s="373" t="s">
        <v>115</v>
      </c>
      <c r="E65" s="568">
        <v>5200</v>
      </c>
      <c r="F65" s="908">
        <v>5522.6</v>
      </c>
      <c r="G65" s="909">
        <v>2683</v>
      </c>
      <c r="H65" s="889">
        <f t="shared" si="2"/>
        <v>51.596153846153847</v>
      </c>
      <c r="I65" s="890">
        <f t="shared" si="3"/>
        <v>48.582189548401111</v>
      </c>
    </row>
    <row r="66" spans="1:9">
      <c r="A66" s="556"/>
      <c r="B66" s="557" t="s">
        <v>116</v>
      </c>
      <c r="C66" s="543" t="s">
        <v>117</v>
      </c>
      <c r="D66" s="373" t="s">
        <v>115</v>
      </c>
      <c r="E66" s="568">
        <v>5320</v>
      </c>
      <c r="F66" s="908">
        <v>6352.4</v>
      </c>
      <c r="G66" s="909">
        <v>2898</v>
      </c>
      <c r="H66" s="889">
        <f t="shared" si="2"/>
        <v>54.473684210526315</v>
      </c>
      <c r="I66" s="890">
        <f t="shared" si="3"/>
        <v>45.620552861910461</v>
      </c>
    </row>
    <row r="67" spans="1:9">
      <c r="A67" s="556"/>
      <c r="B67" s="557"/>
      <c r="C67" s="544" t="s">
        <v>78</v>
      </c>
      <c r="D67" s="542"/>
      <c r="E67" s="569">
        <v>200</v>
      </c>
      <c r="F67" s="910">
        <v>200</v>
      </c>
      <c r="G67" s="931">
        <v>100</v>
      </c>
      <c r="H67" s="911">
        <f t="shared" si="2"/>
        <v>50</v>
      </c>
      <c r="I67" s="912">
        <f t="shared" si="3"/>
        <v>50</v>
      </c>
    </row>
    <row r="68" spans="1:9">
      <c r="A68" s="556"/>
      <c r="B68" s="557" t="s">
        <v>118</v>
      </c>
      <c r="C68" s="543" t="s">
        <v>119</v>
      </c>
      <c r="D68" s="373" t="s">
        <v>115</v>
      </c>
      <c r="E68" s="568">
        <v>4500</v>
      </c>
      <c r="F68" s="908">
        <v>5171.2</v>
      </c>
      <c r="G68" s="909">
        <v>2250</v>
      </c>
      <c r="H68" s="889">
        <f t="shared" si="2"/>
        <v>50</v>
      </c>
      <c r="I68" s="890">
        <f t="shared" si="3"/>
        <v>43.510210396039604</v>
      </c>
    </row>
    <row r="69" spans="1:9">
      <c r="A69" s="556"/>
      <c r="B69" s="557" t="s">
        <v>120</v>
      </c>
      <c r="C69" s="543" t="s">
        <v>121</v>
      </c>
      <c r="D69" s="373" t="s">
        <v>115</v>
      </c>
      <c r="E69" s="568">
        <v>3776</v>
      </c>
      <c r="F69" s="908">
        <v>5989.8</v>
      </c>
      <c r="G69" s="909">
        <v>1888</v>
      </c>
      <c r="H69" s="889">
        <f t="shared" si="2"/>
        <v>50</v>
      </c>
      <c r="I69" s="890">
        <f t="shared" si="3"/>
        <v>31.520251093525658</v>
      </c>
    </row>
    <row r="70" spans="1:9" s="633" customFormat="1">
      <c r="A70" s="628"/>
      <c r="B70" s="629"/>
      <c r="C70" s="630" t="s">
        <v>376</v>
      </c>
      <c r="D70" s="631"/>
      <c r="E70" s="632">
        <v>1</v>
      </c>
      <c r="F70" s="932">
        <f>1253+746+1</f>
        <v>2000</v>
      </c>
      <c r="G70" s="933">
        <v>0</v>
      </c>
      <c r="H70" s="934">
        <f t="shared" si="2"/>
        <v>0</v>
      </c>
      <c r="I70" s="935">
        <f t="shared" si="3"/>
        <v>0</v>
      </c>
    </row>
    <row r="71" spans="1:9">
      <c r="A71" s="556"/>
      <c r="B71" s="557" t="s">
        <v>122</v>
      </c>
      <c r="C71" s="543" t="s">
        <v>123</v>
      </c>
      <c r="D71" s="373" t="s">
        <v>115</v>
      </c>
      <c r="E71" s="568">
        <v>8126</v>
      </c>
      <c r="F71" s="908">
        <v>9728.2999999999993</v>
      </c>
      <c r="G71" s="909">
        <v>3431</v>
      </c>
      <c r="H71" s="889">
        <f t="shared" si="2"/>
        <v>42.222495692837803</v>
      </c>
      <c r="I71" s="890">
        <f t="shared" si="3"/>
        <v>35.268238027198997</v>
      </c>
    </row>
    <row r="72" spans="1:9">
      <c r="A72" s="556"/>
      <c r="B72" s="557"/>
      <c r="C72" s="544" t="s">
        <v>78</v>
      </c>
      <c r="D72" s="542"/>
      <c r="E72" s="569">
        <v>170</v>
      </c>
      <c r="F72" s="910">
        <v>170</v>
      </c>
      <c r="G72" s="931">
        <v>85</v>
      </c>
      <c r="H72" s="911">
        <f t="shared" si="2"/>
        <v>50</v>
      </c>
      <c r="I72" s="912">
        <f t="shared" si="3"/>
        <v>50</v>
      </c>
    </row>
    <row r="73" spans="1:9">
      <c r="A73" s="556"/>
      <c r="B73" s="557"/>
      <c r="C73" s="544" t="s">
        <v>377</v>
      </c>
      <c r="D73" s="542"/>
      <c r="E73" s="569">
        <v>2400</v>
      </c>
      <c r="F73" s="910">
        <v>2400</v>
      </c>
      <c r="G73" s="931">
        <v>600</v>
      </c>
      <c r="H73" s="911">
        <f t="shared" si="2"/>
        <v>25</v>
      </c>
      <c r="I73" s="912">
        <f t="shared" si="3"/>
        <v>25</v>
      </c>
    </row>
    <row r="74" spans="1:9">
      <c r="A74" s="556"/>
      <c r="B74" s="557"/>
      <c r="C74" s="544" t="s">
        <v>378</v>
      </c>
      <c r="D74" s="542"/>
      <c r="E74" s="569">
        <v>600</v>
      </c>
      <c r="F74" s="910">
        <v>600</v>
      </c>
      <c r="G74" s="931">
        <v>300</v>
      </c>
      <c r="H74" s="911">
        <f t="shared" si="2"/>
        <v>50</v>
      </c>
      <c r="I74" s="912">
        <f t="shared" si="3"/>
        <v>50</v>
      </c>
    </row>
    <row r="75" spans="1:9">
      <c r="A75" s="556"/>
      <c r="B75" s="557" t="s">
        <v>124</v>
      </c>
      <c r="C75" s="543" t="s">
        <v>125</v>
      </c>
      <c r="D75" s="373" t="s">
        <v>115</v>
      </c>
      <c r="E75" s="568">
        <v>3700</v>
      </c>
      <c r="F75" s="908">
        <v>4465.5</v>
      </c>
      <c r="G75" s="909">
        <v>1850</v>
      </c>
      <c r="H75" s="889">
        <f t="shared" si="2"/>
        <v>50</v>
      </c>
      <c r="I75" s="890">
        <f t="shared" si="3"/>
        <v>41.428731385063259</v>
      </c>
    </row>
    <row r="76" spans="1:9">
      <c r="A76" s="556"/>
      <c r="B76" s="557"/>
      <c r="C76" s="544" t="s">
        <v>78</v>
      </c>
      <c r="D76" s="542"/>
      <c r="E76" s="569">
        <v>190</v>
      </c>
      <c r="F76" s="910">
        <v>190</v>
      </c>
      <c r="G76" s="909">
        <v>95</v>
      </c>
      <c r="H76" s="911">
        <f t="shared" si="2"/>
        <v>50</v>
      </c>
      <c r="I76" s="912">
        <f t="shared" si="3"/>
        <v>50</v>
      </c>
    </row>
    <row r="77" spans="1:9">
      <c r="A77" s="556"/>
      <c r="B77" s="557" t="s">
        <v>126</v>
      </c>
      <c r="C77" s="543" t="s">
        <v>379</v>
      </c>
      <c r="D77" s="373" t="s">
        <v>115</v>
      </c>
      <c r="E77" s="568">
        <v>5870</v>
      </c>
      <c r="F77" s="908">
        <v>7537.9</v>
      </c>
      <c r="G77" s="909">
        <v>3458</v>
      </c>
      <c r="H77" s="889">
        <f t="shared" si="2"/>
        <v>58.90971039182282</v>
      </c>
      <c r="I77" s="890">
        <f t="shared" si="3"/>
        <v>45.87484577932846</v>
      </c>
    </row>
    <row r="78" spans="1:9">
      <c r="A78" s="556"/>
      <c r="B78" s="557" t="s">
        <v>127</v>
      </c>
      <c r="C78" s="543" t="s">
        <v>128</v>
      </c>
      <c r="D78" s="373" t="s">
        <v>115</v>
      </c>
      <c r="E78" s="568">
        <v>6291</v>
      </c>
      <c r="F78" s="908">
        <v>10436.1</v>
      </c>
      <c r="G78" s="909">
        <v>3216</v>
      </c>
      <c r="H78" s="889">
        <f t="shared" si="2"/>
        <v>51.12064854554125</v>
      </c>
      <c r="I78" s="890">
        <f t="shared" si="3"/>
        <v>30.816109466179892</v>
      </c>
    </row>
    <row r="79" spans="1:9">
      <c r="A79" s="558"/>
      <c r="B79" s="559"/>
      <c r="C79" s="544" t="s">
        <v>78</v>
      </c>
      <c r="D79" s="542"/>
      <c r="E79" s="569">
        <v>40</v>
      </c>
      <c r="F79" s="910">
        <v>40</v>
      </c>
      <c r="G79" s="931">
        <v>20</v>
      </c>
      <c r="H79" s="911">
        <f t="shared" si="2"/>
        <v>50</v>
      </c>
      <c r="I79" s="912">
        <f t="shared" si="3"/>
        <v>50</v>
      </c>
    </row>
    <row r="80" spans="1:9" s="633" customFormat="1">
      <c r="A80" s="634"/>
      <c r="B80" s="635"/>
      <c r="C80" s="630" t="s">
        <v>380</v>
      </c>
      <c r="D80" s="631"/>
      <c r="E80" s="632">
        <v>1</v>
      </c>
      <c r="F80" s="932">
        <f>3749+1</f>
        <v>3750</v>
      </c>
      <c r="G80" s="933">
        <v>0</v>
      </c>
      <c r="H80" s="934">
        <f t="shared" si="2"/>
        <v>0</v>
      </c>
      <c r="I80" s="935">
        <f t="shared" si="3"/>
        <v>0</v>
      </c>
    </row>
    <row r="81" spans="1:9">
      <c r="A81" s="556"/>
      <c r="B81" s="557" t="s">
        <v>129</v>
      </c>
      <c r="C81" s="543" t="s">
        <v>130</v>
      </c>
      <c r="D81" s="373" t="s">
        <v>115</v>
      </c>
      <c r="E81" s="568">
        <v>4815</v>
      </c>
      <c r="F81" s="908">
        <v>5092.8999999999996</v>
      </c>
      <c r="G81" s="909">
        <v>2407</v>
      </c>
      <c r="H81" s="889">
        <f t="shared" si="2"/>
        <v>49.989615784008308</v>
      </c>
      <c r="I81" s="890">
        <f t="shared" si="3"/>
        <v>47.261874374128695</v>
      </c>
    </row>
    <row r="82" spans="1:9">
      <c r="A82" s="558"/>
      <c r="B82" s="559"/>
      <c r="C82" s="544" t="s">
        <v>78</v>
      </c>
      <c r="D82" s="542"/>
      <c r="E82" s="569">
        <v>35</v>
      </c>
      <c r="F82" s="910">
        <v>35</v>
      </c>
      <c r="G82" s="931">
        <v>17</v>
      </c>
      <c r="H82" s="911">
        <f t="shared" si="2"/>
        <v>48.571428571428569</v>
      </c>
      <c r="I82" s="912">
        <f t="shared" si="3"/>
        <v>48.571428571428569</v>
      </c>
    </row>
    <row r="83" spans="1:9">
      <c r="A83" s="556"/>
      <c r="B83" s="557" t="s">
        <v>131</v>
      </c>
      <c r="C83" s="543" t="s">
        <v>132</v>
      </c>
      <c r="D83" s="373" t="s">
        <v>115</v>
      </c>
      <c r="E83" s="568">
        <v>4740</v>
      </c>
      <c r="F83" s="908">
        <v>5230.3999999999996</v>
      </c>
      <c r="G83" s="909">
        <v>2607</v>
      </c>
      <c r="H83" s="889">
        <f t="shared" si="2"/>
        <v>55.000000000000007</v>
      </c>
      <c r="I83" s="890">
        <f t="shared" si="3"/>
        <v>49.843224227592543</v>
      </c>
    </row>
    <row r="84" spans="1:9">
      <c r="A84" s="556"/>
      <c r="B84" s="557" t="s">
        <v>133</v>
      </c>
      <c r="C84" s="543" t="s">
        <v>134</v>
      </c>
      <c r="D84" s="373" t="s">
        <v>115</v>
      </c>
      <c r="E84" s="568">
        <v>5800</v>
      </c>
      <c r="F84" s="908">
        <v>7058.2</v>
      </c>
      <c r="G84" s="909">
        <v>3457</v>
      </c>
      <c r="H84" s="889">
        <f t="shared" si="2"/>
        <v>59.603448275862071</v>
      </c>
      <c r="I84" s="890">
        <f t="shared" si="3"/>
        <v>48.978493100223851</v>
      </c>
    </row>
    <row r="85" spans="1:9">
      <c r="A85" s="558"/>
      <c r="B85" s="559"/>
      <c r="C85" s="544" t="s">
        <v>135</v>
      </c>
      <c r="D85" s="542"/>
      <c r="E85" s="569">
        <v>300</v>
      </c>
      <c r="F85" s="910">
        <v>300</v>
      </c>
      <c r="G85" s="931">
        <v>150</v>
      </c>
      <c r="H85" s="911">
        <f t="shared" si="2"/>
        <v>50</v>
      </c>
      <c r="I85" s="912">
        <f t="shared" si="3"/>
        <v>50</v>
      </c>
    </row>
    <row r="86" spans="1:9">
      <c r="A86" s="556"/>
      <c r="B86" s="557" t="s">
        <v>136</v>
      </c>
      <c r="C86" s="543" t="s">
        <v>137</v>
      </c>
      <c r="D86" s="373" t="s">
        <v>115</v>
      </c>
      <c r="E86" s="568">
        <v>3961</v>
      </c>
      <c r="F86" s="908">
        <v>7178.7</v>
      </c>
      <c r="G86" s="909">
        <v>2205</v>
      </c>
      <c r="H86" s="889">
        <f t="shared" si="2"/>
        <v>55.667760666498353</v>
      </c>
      <c r="I86" s="890">
        <f t="shared" si="3"/>
        <v>30.715867775502531</v>
      </c>
    </row>
    <row r="87" spans="1:9" s="633" customFormat="1">
      <c r="A87" s="634"/>
      <c r="B87" s="635"/>
      <c r="C87" s="630" t="s">
        <v>381</v>
      </c>
      <c r="D87" s="631"/>
      <c r="E87" s="632">
        <v>1</v>
      </c>
      <c r="F87" s="932">
        <f>2959+1</f>
        <v>2960</v>
      </c>
      <c r="G87" s="933">
        <v>200</v>
      </c>
      <c r="H87" s="934"/>
      <c r="I87" s="935">
        <f t="shared" si="3"/>
        <v>6.756756756756757</v>
      </c>
    </row>
    <row r="88" spans="1:9">
      <c r="A88" s="556"/>
      <c r="B88" s="557" t="s">
        <v>138</v>
      </c>
      <c r="C88" s="543" t="s">
        <v>139</v>
      </c>
      <c r="D88" s="373" t="s">
        <v>115</v>
      </c>
      <c r="E88" s="568">
        <v>8060</v>
      </c>
      <c r="F88" s="908">
        <v>8453</v>
      </c>
      <c r="G88" s="909">
        <v>4030</v>
      </c>
      <c r="H88" s="889">
        <f t="shared" si="2"/>
        <v>50</v>
      </c>
      <c r="I88" s="890">
        <f t="shared" si="3"/>
        <v>47.675381521353366</v>
      </c>
    </row>
    <row r="89" spans="1:9">
      <c r="A89" s="558"/>
      <c r="B89" s="559"/>
      <c r="C89" s="544" t="s">
        <v>78</v>
      </c>
      <c r="D89" s="542"/>
      <c r="E89" s="569">
        <v>30</v>
      </c>
      <c r="F89" s="910">
        <v>30</v>
      </c>
      <c r="G89" s="931">
        <v>15</v>
      </c>
      <c r="H89" s="911">
        <f t="shared" si="2"/>
        <v>50</v>
      </c>
      <c r="I89" s="912">
        <f t="shared" si="3"/>
        <v>50</v>
      </c>
    </row>
    <row r="90" spans="1:9">
      <c r="A90" s="556"/>
      <c r="B90" s="557" t="s">
        <v>140</v>
      </c>
      <c r="C90" s="543" t="s">
        <v>141</v>
      </c>
      <c r="D90" s="373" t="s">
        <v>115</v>
      </c>
      <c r="E90" s="568">
        <v>9500</v>
      </c>
      <c r="F90" s="908">
        <v>10127.4</v>
      </c>
      <c r="G90" s="909">
        <v>5016</v>
      </c>
      <c r="H90" s="889">
        <f t="shared" si="2"/>
        <v>52.800000000000004</v>
      </c>
      <c r="I90" s="890">
        <f t="shared" si="3"/>
        <v>49.529000533206947</v>
      </c>
    </row>
    <row r="91" spans="1:9">
      <c r="A91" s="556"/>
      <c r="B91" s="557" t="s">
        <v>142</v>
      </c>
      <c r="C91" s="543" t="s">
        <v>143</v>
      </c>
      <c r="D91" s="373" t="s">
        <v>115</v>
      </c>
      <c r="E91" s="568">
        <v>8800</v>
      </c>
      <c r="F91" s="908">
        <v>9288.2000000000007</v>
      </c>
      <c r="G91" s="909">
        <v>4483</v>
      </c>
      <c r="H91" s="889">
        <f t="shared" si="2"/>
        <v>50.943181818181813</v>
      </c>
      <c r="I91" s="890">
        <f t="shared" si="3"/>
        <v>48.265541224349171</v>
      </c>
    </row>
    <row r="92" spans="1:9">
      <c r="A92" s="558"/>
      <c r="B92" s="559"/>
      <c r="C92" s="544" t="s">
        <v>78</v>
      </c>
      <c r="D92" s="542"/>
      <c r="E92" s="569">
        <v>65</v>
      </c>
      <c r="F92" s="910">
        <v>65</v>
      </c>
      <c r="G92" s="931">
        <v>32</v>
      </c>
      <c r="H92" s="911">
        <f t="shared" si="2"/>
        <v>49.230769230769234</v>
      </c>
      <c r="I92" s="912">
        <f t="shared" si="3"/>
        <v>49.230769230769234</v>
      </c>
    </row>
    <row r="93" spans="1:9">
      <c r="A93" s="556"/>
      <c r="B93" s="557"/>
      <c r="C93" s="543"/>
      <c r="D93" s="373"/>
      <c r="E93" s="570"/>
      <c r="F93" s="936"/>
      <c r="G93" s="937"/>
      <c r="H93" s="938"/>
      <c r="I93" s="939"/>
    </row>
    <row r="94" spans="1:9">
      <c r="A94" s="643"/>
      <c r="B94" s="638"/>
      <c r="C94" s="645" t="s">
        <v>144</v>
      </c>
      <c r="D94" s="641" t="s">
        <v>115</v>
      </c>
      <c r="E94" s="647">
        <v>1000</v>
      </c>
      <c r="F94" s="913">
        <v>157</v>
      </c>
      <c r="G94" s="940">
        <v>0</v>
      </c>
      <c r="H94" s="941">
        <f>G94/E94*100</f>
        <v>0</v>
      </c>
      <c r="I94" s="942">
        <f>G94/F94*100</f>
        <v>0</v>
      </c>
    </row>
    <row r="95" spans="1:9">
      <c r="A95" s="576"/>
      <c r="B95" s="644"/>
      <c r="C95" s="646"/>
      <c r="D95" s="564" t="s">
        <v>502</v>
      </c>
      <c r="E95" s="571"/>
      <c r="F95" s="943"/>
      <c r="G95" s="944"/>
      <c r="H95" s="22"/>
      <c r="I95" s="111"/>
    </row>
    <row r="96" spans="1:9">
      <c r="A96" s="643"/>
      <c r="B96" s="638"/>
      <c r="C96" s="649" t="s">
        <v>146</v>
      </c>
      <c r="D96" s="641" t="s">
        <v>147</v>
      </c>
      <c r="E96" s="651">
        <v>1300</v>
      </c>
      <c r="F96" s="945">
        <v>1300</v>
      </c>
      <c r="G96" s="940">
        <v>0</v>
      </c>
      <c r="H96" s="941">
        <f>G96/E96*100</f>
        <v>0</v>
      </c>
      <c r="I96" s="942">
        <f>G96/F96*100</f>
        <v>0</v>
      </c>
    </row>
    <row r="97" spans="1:9">
      <c r="A97" s="648"/>
      <c r="B97" s="639"/>
      <c r="C97" s="650"/>
      <c r="D97" s="564" t="s">
        <v>148</v>
      </c>
      <c r="E97" s="572"/>
      <c r="F97" s="946"/>
      <c r="G97" s="944"/>
      <c r="H97" s="268"/>
      <c r="I97" s="269"/>
    </row>
    <row r="98" spans="1:9">
      <c r="A98" s="643"/>
      <c r="B98" s="638"/>
      <c r="C98" s="649" t="s">
        <v>452</v>
      </c>
      <c r="D98" s="641" t="s">
        <v>147</v>
      </c>
      <c r="E98" s="651">
        <v>0</v>
      </c>
      <c r="F98" s="945">
        <v>15</v>
      </c>
      <c r="G98" s="940">
        <v>0</v>
      </c>
      <c r="H98" s="941"/>
      <c r="I98" s="942">
        <f>G98/F98*100</f>
        <v>0</v>
      </c>
    </row>
    <row r="99" spans="1:9">
      <c r="A99" s="576"/>
      <c r="B99" s="644"/>
      <c r="C99" s="652"/>
      <c r="D99" s="564" t="s">
        <v>453</v>
      </c>
      <c r="E99" s="573"/>
      <c r="F99" s="947"/>
      <c r="G99" s="675"/>
      <c r="H99" s="22"/>
      <c r="I99" s="111"/>
    </row>
    <row r="100" spans="1:9">
      <c r="A100" s="948"/>
      <c r="B100" s="949"/>
      <c r="C100" s="950" t="s">
        <v>503</v>
      </c>
      <c r="D100" s="657" t="s">
        <v>147</v>
      </c>
      <c r="E100" s="951">
        <v>0</v>
      </c>
      <c r="F100" s="952">
        <v>20</v>
      </c>
      <c r="G100" s="953">
        <v>20</v>
      </c>
      <c r="H100" s="941"/>
      <c r="I100" s="942">
        <f>G100/F100*100</f>
        <v>100</v>
      </c>
    </row>
    <row r="101" spans="1:9">
      <c r="A101" s="576"/>
      <c r="B101" s="644"/>
      <c r="C101" s="652"/>
      <c r="D101" s="564" t="s">
        <v>504</v>
      </c>
      <c r="E101" s="573"/>
      <c r="F101" s="947"/>
      <c r="G101" s="944"/>
      <c r="H101" s="22"/>
      <c r="I101" s="111"/>
    </row>
    <row r="102" spans="1:9">
      <c r="A102" s="948"/>
      <c r="B102" s="949"/>
      <c r="C102" s="950" t="s">
        <v>505</v>
      </c>
      <c r="D102" s="657" t="s">
        <v>506</v>
      </c>
      <c r="E102" s="951">
        <v>0</v>
      </c>
      <c r="F102" s="952">
        <v>6</v>
      </c>
      <c r="G102" s="953">
        <v>0</v>
      </c>
      <c r="H102" s="941"/>
      <c r="I102" s="942">
        <f>G102/F102*100</f>
        <v>0</v>
      </c>
    </row>
    <row r="103" spans="1:9">
      <c r="A103" s="576"/>
      <c r="B103" s="644"/>
      <c r="C103" s="652"/>
      <c r="D103" s="564" t="s">
        <v>507</v>
      </c>
      <c r="E103" s="573"/>
      <c r="F103" s="947"/>
      <c r="G103" s="944"/>
      <c r="H103" s="22"/>
      <c r="I103" s="111"/>
    </row>
    <row r="104" spans="1:9">
      <c r="A104" s="948"/>
      <c r="B104" s="949"/>
      <c r="C104" s="950" t="s">
        <v>508</v>
      </c>
      <c r="D104" s="657" t="s">
        <v>199</v>
      </c>
      <c r="E104" s="951">
        <v>0</v>
      </c>
      <c r="F104" s="952">
        <v>420</v>
      </c>
      <c r="G104" s="953">
        <v>0</v>
      </c>
      <c r="H104" s="941"/>
      <c r="I104" s="942">
        <f>G104/F104*100</f>
        <v>0</v>
      </c>
    </row>
    <row r="105" spans="1:9">
      <c r="A105" s="948"/>
      <c r="B105" s="949"/>
      <c r="C105" s="954"/>
      <c r="D105" s="955" t="s">
        <v>507</v>
      </c>
      <c r="E105" s="951"/>
      <c r="F105" s="956"/>
      <c r="G105" s="687"/>
      <c r="H105" s="957"/>
      <c r="I105" s="958"/>
    </row>
    <row r="106" spans="1:9">
      <c r="A106" s="618"/>
      <c r="B106" s="638" t="s">
        <v>149</v>
      </c>
      <c r="C106" s="640" t="s">
        <v>382</v>
      </c>
      <c r="D106" s="641" t="s">
        <v>383</v>
      </c>
      <c r="E106" s="642"/>
      <c r="F106" s="959"/>
      <c r="G106" s="960"/>
      <c r="H106" s="961"/>
      <c r="I106" s="962"/>
    </row>
    <row r="107" spans="1:9">
      <c r="A107" s="653"/>
      <c r="B107" s="654"/>
      <c r="C107" s="655" t="s">
        <v>384</v>
      </c>
      <c r="D107" s="657" t="s">
        <v>385</v>
      </c>
      <c r="E107" s="658">
        <v>49000</v>
      </c>
      <c r="F107" s="914">
        <v>52700.4</v>
      </c>
      <c r="G107" s="963">
        <v>24882</v>
      </c>
      <c r="H107" s="915">
        <f>G107/E107*100</f>
        <v>50.779591836734696</v>
      </c>
      <c r="I107" s="916">
        <f>G107/F107*100</f>
        <v>47.214062891363248</v>
      </c>
    </row>
    <row r="108" spans="1:9">
      <c r="A108" s="369"/>
      <c r="B108" s="644"/>
      <c r="C108" s="656"/>
      <c r="D108" s="564" t="s">
        <v>386</v>
      </c>
      <c r="E108" s="574"/>
      <c r="F108" s="964"/>
      <c r="G108" s="675"/>
      <c r="H108" s="22"/>
      <c r="I108" s="111"/>
    </row>
    <row r="109" spans="1:9">
      <c r="A109" s="369" t="s">
        <v>447</v>
      </c>
      <c r="B109" s="1098" t="s">
        <v>364</v>
      </c>
      <c r="C109" s="1099"/>
      <c r="D109" s="564"/>
      <c r="E109" s="575">
        <f>SUM(E110:E112)</f>
        <v>0</v>
      </c>
      <c r="F109" s="965">
        <f t="shared" ref="F109:G109" si="4">SUM(F110:F112)</f>
        <v>11119.1</v>
      </c>
      <c r="G109" s="575">
        <f t="shared" si="4"/>
        <v>0</v>
      </c>
      <c r="H109" s="268"/>
      <c r="I109" s="269">
        <f>G109/F109*100</f>
        <v>0</v>
      </c>
    </row>
    <row r="110" spans="1:9">
      <c r="A110" s="369"/>
      <c r="B110" s="560"/>
      <c r="C110" s="563" t="s">
        <v>449</v>
      </c>
      <c r="D110" s="636" t="s">
        <v>448</v>
      </c>
      <c r="E110" s="574">
        <v>0</v>
      </c>
      <c r="F110" s="964">
        <v>9075.6</v>
      </c>
      <c r="G110" s="937">
        <v>0</v>
      </c>
      <c r="H110" s="268"/>
      <c r="I110" s="824">
        <f t="shared" ref="I110:I112" si="5">G110/F110*100</f>
        <v>0</v>
      </c>
    </row>
    <row r="111" spans="1:9">
      <c r="A111" s="369"/>
      <c r="B111" s="560"/>
      <c r="C111" s="563" t="s">
        <v>450</v>
      </c>
      <c r="D111" s="636" t="s">
        <v>448</v>
      </c>
      <c r="E111" s="574">
        <v>0</v>
      </c>
      <c r="F111" s="964">
        <v>1112.2</v>
      </c>
      <c r="G111" s="937">
        <v>0</v>
      </c>
      <c r="H111" s="268"/>
      <c r="I111" s="824">
        <f t="shared" si="5"/>
        <v>0</v>
      </c>
    </row>
    <row r="112" spans="1:9">
      <c r="A112" s="369"/>
      <c r="B112" s="562"/>
      <c r="C112" s="563" t="s">
        <v>451</v>
      </c>
      <c r="D112" s="561" t="s">
        <v>199</v>
      </c>
      <c r="E112" s="637">
        <v>0</v>
      </c>
      <c r="F112" s="966">
        <v>931.3</v>
      </c>
      <c r="G112" s="937">
        <v>0</v>
      </c>
      <c r="H112" s="268"/>
      <c r="I112" s="824">
        <f t="shared" si="5"/>
        <v>0</v>
      </c>
    </row>
    <row r="113" spans="1:9">
      <c r="A113" s="333" t="s">
        <v>387</v>
      </c>
      <c r="B113" s="334" t="s">
        <v>279</v>
      </c>
      <c r="C113" s="335"/>
      <c r="D113" s="565"/>
      <c r="E113" s="347">
        <f>SUM(E115:E116)</f>
        <v>1200</v>
      </c>
      <c r="F113" s="815">
        <f>SUM(F115:F116)</f>
        <v>227.8</v>
      </c>
      <c r="G113" s="841">
        <f>SUM(G115:G116)</f>
        <v>30</v>
      </c>
      <c r="H113" s="268">
        <f>G113/E113*100</f>
        <v>2.5</v>
      </c>
      <c r="I113" s="269">
        <f>G113/F113*100</f>
        <v>13.169446883230904</v>
      </c>
    </row>
    <row r="114" spans="1:9">
      <c r="A114" s="333"/>
      <c r="B114" s="334"/>
      <c r="C114" s="337" t="s">
        <v>324</v>
      </c>
      <c r="D114" s="565"/>
      <c r="E114" s="347"/>
      <c r="F114" s="716"/>
      <c r="G114" s="822"/>
      <c r="H114" s="831"/>
      <c r="I114" s="832"/>
    </row>
    <row r="115" spans="1:9">
      <c r="A115" s="566"/>
      <c r="B115" s="567"/>
      <c r="C115" s="518" t="s">
        <v>284</v>
      </c>
      <c r="D115" s="375" t="s">
        <v>115</v>
      </c>
      <c r="E115" s="459">
        <v>200</v>
      </c>
      <c r="F115" s="814">
        <v>200</v>
      </c>
      <c r="G115" s="822">
        <v>2</v>
      </c>
      <c r="H115" s="889">
        <f t="shared" ref="H115:H116" si="6">G115/E115*100</f>
        <v>1</v>
      </c>
      <c r="I115" s="890">
        <f t="shared" ref="I115:I116" si="7">G115/F115*100</f>
        <v>1</v>
      </c>
    </row>
    <row r="116" spans="1:9" ht="15.75" thickBot="1">
      <c r="A116" s="566"/>
      <c r="B116" s="567"/>
      <c r="C116" s="335" t="s">
        <v>285</v>
      </c>
      <c r="D116" s="375" t="s">
        <v>115</v>
      </c>
      <c r="E116" s="581">
        <v>1000</v>
      </c>
      <c r="F116" s="813">
        <v>27.8</v>
      </c>
      <c r="G116" s="845">
        <v>28</v>
      </c>
      <c r="H116" s="889">
        <f t="shared" si="6"/>
        <v>2.8000000000000003</v>
      </c>
      <c r="I116" s="890">
        <f t="shared" si="7"/>
        <v>100.71942446043165</v>
      </c>
    </row>
    <row r="117" spans="1:9" ht="16.5" thickBot="1">
      <c r="A117" s="917" t="s">
        <v>37</v>
      </c>
      <c r="B117" s="918"/>
      <c r="C117" s="918"/>
      <c r="D117" s="379"/>
      <c r="E117" s="385">
        <f>E7+E113+E109</f>
        <v>181379</v>
      </c>
      <c r="F117" s="967">
        <f>F7+F113+F109</f>
        <v>217581.8</v>
      </c>
      <c r="G117" s="828">
        <f>G7+G113+G109</f>
        <v>91315</v>
      </c>
      <c r="H117" s="835">
        <f>G117/E117*100</f>
        <v>50.344858004509895</v>
      </c>
      <c r="I117" s="825">
        <f>G117/F117*100</f>
        <v>41.968124172150425</v>
      </c>
    </row>
    <row r="118" spans="1:9" ht="15.75">
      <c r="A118" s="440"/>
      <c r="B118" s="440"/>
      <c r="C118" s="440"/>
      <c r="D118" s="441"/>
      <c r="E118" s="442"/>
      <c r="F118" s="712"/>
      <c r="G118" s="713"/>
      <c r="H118" s="475"/>
      <c r="I118" s="475"/>
    </row>
    <row r="119" spans="1:9" ht="15" customHeight="1" thickBot="1">
      <c r="A119" s="149"/>
      <c r="B119" s="204"/>
      <c r="C119" s="203"/>
      <c r="D119" s="202"/>
      <c r="E119" s="200"/>
      <c r="F119" s="201"/>
      <c r="G119" s="695"/>
      <c r="H119" s="199"/>
      <c r="I119" s="195" t="s">
        <v>422</v>
      </c>
    </row>
    <row r="120" spans="1:9" ht="15" customHeight="1">
      <c r="A120" s="63" t="s">
        <v>6</v>
      </c>
      <c r="B120" s="64" t="s">
        <v>7</v>
      </c>
      <c r="C120" s="65" t="s">
        <v>8</v>
      </c>
      <c r="D120" s="66"/>
      <c r="E120" s="24" t="s">
        <v>9</v>
      </c>
      <c r="F120" s="14" t="s">
        <v>10</v>
      </c>
      <c r="G120" s="180" t="s">
        <v>11</v>
      </c>
      <c r="H120" s="47" t="s">
        <v>67</v>
      </c>
      <c r="I120" s="48" t="s">
        <v>67</v>
      </c>
    </row>
    <row r="121" spans="1:9" ht="15" customHeight="1">
      <c r="A121" s="67" t="s">
        <v>13</v>
      </c>
      <c r="B121" s="68" t="s">
        <v>14</v>
      </c>
      <c r="C121" s="69" t="s">
        <v>15</v>
      </c>
      <c r="D121" s="70" t="s">
        <v>16</v>
      </c>
      <c r="E121" s="28" t="s">
        <v>17</v>
      </c>
      <c r="F121" s="18" t="s">
        <v>18</v>
      </c>
      <c r="G121" s="183" t="s">
        <v>487</v>
      </c>
      <c r="H121" s="53" t="s">
        <v>68</v>
      </c>
      <c r="I121" s="54" t="s">
        <v>68</v>
      </c>
    </row>
    <row r="122" spans="1:9" ht="15" customHeight="1" thickBot="1">
      <c r="A122" s="71" t="s">
        <v>21</v>
      </c>
      <c r="B122" s="72" t="s">
        <v>22</v>
      </c>
      <c r="C122" s="73"/>
      <c r="D122" s="74"/>
      <c r="E122" s="32" t="s">
        <v>290</v>
      </c>
      <c r="F122" s="20" t="s">
        <v>290</v>
      </c>
      <c r="G122" s="689"/>
      <c r="H122" s="58" t="s">
        <v>19</v>
      </c>
      <c r="I122" s="59" t="s">
        <v>69</v>
      </c>
    </row>
    <row r="123" spans="1:9" ht="15.75">
      <c r="A123" s="1100" t="s">
        <v>53</v>
      </c>
      <c r="B123" s="1101"/>
      <c r="C123" s="1102"/>
      <c r="D123" s="364"/>
      <c r="E123" s="536"/>
      <c r="F123" s="22"/>
      <c r="G123" s="675"/>
      <c r="H123" s="22"/>
      <c r="I123" s="111"/>
    </row>
    <row r="124" spans="1:9" ht="15.75">
      <c r="A124" s="361" t="s">
        <v>387</v>
      </c>
      <c r="B124" s="362" t="s">
        <v>446</v>
      </c>
      <c r="C124" s="921"/>
      <c r="D124" s="364"/>
      <c r="E124" s="382">
        <f>SUM(E126:E129)</f>
        <v>2885</v>
      </c>
      <c r="F124" s="893">
        <f>SUM(F126:F129)</f>
        <v>65023</v>
      </c>
      <c r="G124" s="894">
        <f>SUM(G126:G129)</f>
        <v>73</v>
      </c>
      <c r="H124" s="268">
        <f>G124/E124*100</f>
        <v>2.5303292894280762</v>
      </c>
      <c r="I124" s="269">
        <f>G124/F124*100</f>
        <v>0.11226796671946851</v>
      </c>
    </row>
    <row r="125" spans="1:9">
      <c r="A125" s="361"/>
      <c r="B125" s="362"/>
      <c r="C125" s="334" t="s">
        <v>324</v>
      </c>
      <c r="D125" s="334"/>
      <c r="E125" s="382"/>
      <c r="F125" s="893"/>
      <c r="G125" s="894"/>
      <c r="H125" s="268"/>
      <c r="I125" s="269"/>
    </row>
    <row r="126" spans="1:9" ht="15.75">
      <c r="A126" s="920"/>
      <c r="B126" s="366"/>
      <c r="C126" s="367" t="s">
        <v>388</v>
      </c>
      <c r="D126" s="368" t="s">
        <v>115</v>
      </c>
      <c r="E126" s="383">
        <v>2800</v>
      </c>
      <c r="F126" s="891">
        <v>2800</v>
      </c>
      <c r="G126" s="822">
        <v>0</v>
      </c>
      <c r="H126" s="830">
        <f t="shared" ref="H126:H129" si="8">G126/E126*100</f>
        <v>0</v>
      </c>
      <c r="I126" s="824">
        <f t="shared" ref="I126:I133" si="9">G126/F126*100</f>
        <v>0</v>
      </c>
    </row>
    <row r="127" spans="1:9" ht="15" customHeight="1">
      <c r="A127" s="920"/>
      <c r="B127" s="366"/>
      <c r="C127" s="367" t="s">
        <v>389</v>
      </c>
      <c r="D127" s="368" t="s">
        <v>75</v>
      </c>
      <c r="E127" s="383">
        <v>30</v>
      </c>
      <c r="F127" s="891">
        <v>22708</v>
      </c>
      <c r="G127" s="892">
        <v>23</v>
      </c>
      <c r="H127" s="830">
        <f t="shared" si="8"/>
        <v>76.666666666666671</v>
      </c>
      <c r="I127" s="824">
        <f t="shared" si="9"/>
        <v>0.10128589043508895</v>
      </c>
    </row>
    <row r="128" spans="1:9" ht="15.75">
      <c r="A128" s="920"/>
      <c r="B128" s="366"/>
      <c r="C128" s="367" t="s">
        <v>390</v>
      </c>
      <c r="D128" s="368" t="s">
        <v>75</v>
      </c>
      <c r="E128" s="383">
        <v>30</v>
      </c>
      <c r="F128" s="891">
        <v>21754</v>
      </c>
      <c r="G128" s="892">
        <v>26</v>
      </c>
      <c r="H128" s="830">
        <f t="shared" si="8"/>
        <v>86.666666666666671</v>
      </c>
      <c r="I128" s="824">
        <f t="shared" si="9"/>
        <v>0.11951824951733014</v>
      </c>
    </row>
    <row r="129" spans="1:9" ht="15.75">
      <c r="A129" s="920"/>
      <c r="B129" s="366"/>
      <c r="C129" s="367" t="s">
        <v>391</v>
      </c>
      <c r="D129" s="368" t="s">
        <v>75</v>
      </c>
      <c r="E129" s="383">
        <v>25</v>
      </c>
      <c r="F129" s="891">
        <v>17761</v>
      </c>
      <c r="G129" s="892">
        <v>24</v>
      </c>
      <c r="H129" s="830">
        <f t="shared" si="8"/>
        <v>96</v>
      </c>
      <c r="I129" s="824">
        <f t="shared" si="9"/>
        <v>0.1351275266032318</v>
      </c>
    </row>
    <row r="130" spans="1:9">
      <c r="A130" s="361" t="s">
        <v>553</v>
      </c>
      <c r="B130" s="1103" t="s">
        <v>306</v>
      </c>
      <c r="C130" s="1104"/>
      <c r="D130" s="368"/>
      <c r="E130" s="382">
        <f xml:space="preserve"> SUM(E131:E133)</f>
        <v>0</v>
      </c>
      <c r="F130" s="893">
        <f xml:space="preserve"> SUM(F131:F133)</f>
        <v>862</v>
      </c>
      <c r="G130" s="894">
        <f>SUM(G131:G133)</f>
        <v>0</v>
      </c>
      <c r="H130" s="830"/>
      <c r="I130" s="824">
        <f t="shared" si="9"/>
        <v>0</v>
      </c>
    </row>
    <row r="131" spans="1:9">
      <c r="A131" s="361"/>
      <c r="B131" s="362"/>
      <c r="C131" s="367" t="s">
        <v>389</v>
      </c>
      <c r="D131" s="1077" t="s">
        <v>75</v>
      </c>
      <c r="E131" s="383">
        <v>0</v>
      </c>
      <c r="F131" s="891">
        <v>322</v>
      </c>
      <c r="G131" s="892">
        <v>0</v>
      </c>
      <c r="H131" s="830"/>
      <c r="I131" s="824">
        <f t="shared" si="9"/>
        <v>0</v>
      </c>
    </row>
    <row r="132" spans="1:9" ht="15.75">
      <c r="A132" s="361"/>
      <c r="B132" s="366"/>
      <c r="C132" s="367" t="s">
        <v>390</v>
      </c>
      <c r="D132" s="1077" t="s">
        <v>75</v>
      </c>
      <c r="E132" s="383">
        <v>0</v>
      </c>
      <c r="F132" s="891">
        <v>276</v>
      </c>
      <c r="G132" s="892">
        <v>0</v>
      </c>
      <c r="H132" s="830"/>
      <c r="I132" s="824">
        <f t="shared" si="9"/>
        <v>0</v>
      </c>
    </row>
    <row r="133" spans="1:9" ht="15.75">
      <c r="A133" s="361"/>
      <c r="B133" s="366"/>
      <c r="C133" s="367" t="s">
        <v>391</v>
      </c>
      <c r="D133" s="1077" t="s">
        <v>75</v>
      </c>
      <c r="E133" s="383">
        <v>0</v>
      </c>
      <c r="F133" s="891">
        <v>264</v>
      </c>
      <c r="G133" s="892">
        <v>0</v>
      </c>
      <c r="H133" s="830"/>
      <c r="I133" s="824">
        <f t="shared" si="9"/>
        <v>0</v>
      </c>
    </row>
    <row r="134" spans="1:9">
      <c r="A134" s="369" t="s">
        <v>70</v>
      </c>
      <c r="B134" s="1103" t="s">
        <v>71</v>
      </c>
      <c r="C134" s="1104"/>
      <c r="D134" s="370"/>
      <c r="E134" s="384">
        <f>SUM(E135:E145)</f>
        <v>7216</v>
      </c>
      <c r="F134" s="968">
        <f>SUM(F135:F145)</f>
        <v>3591.2000000000003</v>
      </c>
      <c r="G134" s="826">
        <f>SUM(G135:G145)</f>
        <v>1216</v>
      </c>
      <c r="H134" s="268">
        <f>G134/E134*100</f>
        <v>16.851441241685144</v>
      </c>
      <c r="I134" s="269">
        <f>G134/F134*100</f>
        <v>33.860548006237465</v>
      </c>
    </row>
    <row r="135" spans="1:9">
      <c r="A135" s="372"/>
      <c r="B135" s="372"/>
      <c r="C135" s="372" t="s">
        <v>392</v>
      </c>
      <c r="D135" s="373" t="s">
        <v>75</v>
      </c>
      <c r="E135" s="348">
        <v>170</v>
      </c>
      <c r="F135" s="969">
        <v>170</v>
      </c>
      <c r="G135" s="892">
        <v>170</v>
      </c>
      <c r="H135" s="830">
        <f t="shared" ref="H135:H143" si="10">G135/E135*100</f>
        <v>100</v>
      </c>
      <c r="I135" s="824">
        <f t="shared" ref="I135:I142" si="11">G135/F135*100</f>
        <v>100</v>
      </c>
    </row>
    <row r="136" spans="1:9">
      <c r="A136" s="372"/>
      <c r="B136" s="372"/>
      <c r="C136" s="372" t="s">
        <v>509</v>
      </c>
      <c r="D136" s="970" t="s">
        <v>75</v>
      </c>
      <c r="E136" s="348">
        <v>0</v>
      </c>
      <c r="F136" s="969">
        <v>124.8</v>
      </c>
      <c r="G136" s="892">
        <v>0</v>
      </c>
      <c r="H136" s="830"/>
      <c r="I136" s="824">
        <f t="shared" si="11"/>
        <v>0</v>
      </c>
    </row>
    <row r="137" spans="1:9">
      <c r="A137" s="372"/>
      <c r="B137" s="372"/>
      <c r="C137" s="372" t="s">
        <v>510</v>
      </c>
      <c r="D137" s="970" t="s">
        <v>75</v>
      </c>
      <c r="E137" s="348">
        <v>0</v>
      </c>
      <c r="F137" s="969">
        <v>200</v>
      </c>
      <c r="G137" s="892">
        <v>0</v>
      </c>
      <c r="H137" s="830"/>
      <c r="I137" s="824">
        <f t="shared" si="11"/>
        <v>0</v>
      </c>
    </row>
    <row r="138" spans="1:9">
      <c r="A138" s="372"/>
      <c r="B138" s="372"/>
      <c r="C138" s="372" t="s">
        <v>511</v>
      </c>
      <c r="D138" s="970" t="s">
        <v>75</v>
      </c>
      <c r="E138" s="348">
        <v>0</v>
      </c>
      <c r="F138" s="969">
        <v>260</v>
      </c>
      <c r="G138" s="892">
        <v>0</v>
      </c>
      <c r="H138" s="830"/>
      <c r="I138" s="824">
        <f t="shared" si="11"/>
        <v>0</v>
      </c>
    </row>
    <row r="139" spans="1:9">
      <c r="A139" s="372"/>
      <c r="B139" s="372"/>
      <c r="C139" s="372" t="s">
        <v>512</v>
      </c>
      <c r="D139" s="970" t="s">
        <v>75</v>
      </c>
      <c r="E139" s="348">
        <v>0</v>
      </c>
      <c r="F139" s="969">
        <v>85</v>
      </c>
      <c r="G139" s="892">
        <v>0</v>
      </c>
      <c r="H139" s="830"/>
      <c r="I139" s="824">
        <f t="shared" si="11"/>
        <v>0</v>
      </c>
    </row>
    <row r="140" spans="1:9">
      <c r="A140" s="372"/>
      <c r="B140" s="372"/>
      <c r="C140" s="372" t="s">
        <v>513</v>
      </c>
      <c r="D140" s="970" t="s">
        <v>75</v>
      </c>
      <c r="E140" s="348">
        <v>0</v>
      </c>
      <c r="F140" s="969">
        <v>500</v>
      </c>
      <c r="G140" s="892">
        <v>0</v>
      </c>
      <c r="H140" s="830"/>
      <c r="I140" s="824">
        <f t="shared" si="11"/>
        <v>0</v>
      </c>
    </row>
    <row r="141" spans="1:9">
      <c r="A141" s="374"/>
      <c r="B141" s="372"/>
      <c r="C141" s="372" t="s">
        <v>393</v>
      </c>
      <c r="D141" s="375" t="s">
        <v>115</v>
      </c>
      <c r="E141" s="348">
        <v>146</v>
      </c>
      <c r="F141" s="969">
        <v>146</v>
      </c>
      <c r="G141" s="892">
        <v>146</v>
      </c>
      <c r="H141" s="830">
        <f t="shared" si="10"/>
        <v>100</v>
      </c>
      <c r="I141" s="824">
        <f t="shared" si="11"/>
        <v>100</v>
      </c>
    </row>
    <row r="142" spans="1:9">
      <c r="A142" s="374"/>
      <c r="B142" s="372"/>
      <c r="C142" s="372" t="s">
        <v>394</v>
      </c>
      <c r="D142" s="372" t="s">
        <v>115</v>
      </c>
      <c r="E142" s="348">
        <v>900</v>
      </c>
      <c r="F142" s="969">
        <v>900</v>
      </c>
      <c r="G142" s="892">
        <v>900</v>
      </c>
      <c r="H142" s="830">
        <f t="shared" si="10"/>
        <v>100</v>
      </c>
      <c r="I142" s="824">
        <f t="shared" si="11"/>
        <v>100</v>
      </c>
    </row>
    <row r="143" spans="1:9">
      <c r="A143" s="374"/>
      <c r="B143" s="372"/>
      <c r="C143" s="372" t="s">
        <v>395</v>
      </c>
      <c r="D143" s="372" t="s">
        <v>115</v>
      </c>
      <c r="E143" s="348">
        <v>6000</v>
      </c>
      <c r="F143" s="969">
        <v>0</v>
      </c>
      <c r="G143" s="892">
        <v>0</v>
      </c>
      <c r="H143" s="830">
        <f t="shared" si="10"/>
        <v>0</v>
      </c>
      <c r="I143" s="824"/>
    </row>
    <row r="144" spans="1:9">
      <c r="A144" s="374"/>
      <c r="B144" s="372"/>
      <c r="C144" s="372" t="s">
        <v>514</v>
      </c>
      <c r="D144" s="372" t="s">
        <v>115</v>
      </c>
      <c r="E144" s="348">
        <v>0</v>
      </c>
      <c r="F144" s="969">
        <v>687.3</v>
      </c>
      <c r="G144" s="892">
        <v>0</v>
      </c>
      <c r="H144" s="830"/>
      <c r="I144" s="824"/>
    </row>
    <row r="145" spans="1:9">
      <c r="A145" s="374"/>
      <c r="B145" s="372"/>
      <c r="C145" s="372" t="s">
        <v>546</v>
      </c>
      <c r="D145" s="372" t="s">
        <v>115</v>
      </c>
      <c r="E145" s="348">
        <v>0</v>
      </c>
      <c r="F145" s="969">
        <v>518.1</v>
      </c>
      <c r="G145" s="892">
        <v>0</v>
      </c>
      <c r="H145" s="830"/>
      <c r="I145" s="824"/>
    </row>
    <row r="146" spans="1:9">
      <c r="A146" s="391" t="s">
        <v>70</v>
      </c>
      <c r="B146" s="1105" t="s">
        <v>150</v>
      </c>
      <c r="C146" s="1106"/>
      <c r="D146" s="1104"/>
      <c r="E146" s="347">
        <f>SUM(E147:E173)</f>
        <v>103596</v>
      </c>
      <c r="F146" s="815">
        <f>SUM(F147:F173)</f>
        <v>122194.00000000001</v>
      </c>
      <c r="G146" s="841">
        <f>SUM(G147:G173)</f>
        <v>5932</v>
      </c>
      <c r="H146" s="268">
        <f>G146/E146*100</f>
        <v>5.7260898104173901</v>
      </c>
      <c r="I146" s="269">
        <f>G146/F146*100</f>
        <v>4.8545755110725564</v>
      </c>
    </row>
    <row r="147" spans="1:9">
      <c r="A147" s="376"/>
      <c r="B147" s="377"/>
      <c r="C147" s="378" t="s">
        <v>396</v>
      </c>
      <c r="D147" s="378" t="s">
        <v>397</v>
      </c>
      <c r="E147" s="971">
        <v>38096</v>
      </c>
      <c r="F147" s="816">
        <v>45191.3</v>
      </c>
      <c r="G147" s="972">
        <v>1096</v>
      </c>
      <c r="H147" s="830">
        <f t="shared" ref="H147:H153" si="12">G147/E147*100</f>
        <v>2.8769424611507768</v>
      </c>
      <c r="I147" s="824">
        <f t="shared" ref="I147:I151" si="13">G147/F147*100</f>
        <v>2.4252455671777531</v>
      </c>
    </row>
    <row r="148" spans="1:9">
      <c r="A148" s="376"/>
      <c r="B148" s="377"/>
      <c r="C148" s="378" t="s">
        <v>151</v>
      </c>
      <c r="D148" s="378" t="s">
        <v>397</v>
      </c>
      <c r="E148" s="971">
        <v>12000</v>
      </c>
      <c r="F148" s="816">
        <v>12000</v>
      </c>
      <c r="G148" s="972">
        <v>3500</v>
      </c>
      <c r="H148" s="830">
        <f t="shared" si="12"/>
        <v>29.166666666666668</v>
      </c>
      <c r="I148" s="824">
        <f t="shared" si="13"/>
        <v>29.166666666666668</v>
      </c>
    </row>
    <row r="149" spans="1:9">
      <c r="A149" s="376"/>
      <c r="B149" s="377"/>
      <c r="C149" s="378" t="s">
        <v>398</v>
      </c>
      <c r="D149" s="378" t="s">
        <v>397</v>
      </c>
      <c r="E149" s="971">
        <v>24500</v>
      </c>
      <c r="F149" s="816">
        <v>14784</v>
      </c>
      <c r="G149" s="972">
        <v>500</v>
      </c>
      <c r="H149" s="830">
        <f t="shared" si="12"/>
        <v>2.0408163265306123</v>
      </c>
      <c r="I149" s="824">
        <f t="shared" si="13"/>
        <v>3.3820346320346322</v>
      </c>
    </row>
    <row r="150" spans="1:9">
      <c r="A150" s="376"/>
      <c r="B150" s="377"/>
      <c r="C150" s="378" t="s">
        <v>399</v>
      </c>
      <c r="D150" s="378" t="s">
        <v>397</v>
      </c>
      <c r="E150" s="971">
        <v>6500</v>
      </c>
      <c r="F150" s="816">
        <v>12500</v>
      </c>
      <c r="G150" s="972">
        <v>570</v>
      </c>
      <c r="H150" s="830">
        <f t="shared" si="12"/>
        <v>8.7692307692307701</v>
      </c>
      <c r="I150" s="824">
        <f t="shared" si="13"/>
        <v>4.5600000000000005</v>
      </c>
    </row>
    <row r="151" spans="1:9">
      <c r="A151" s="376"/>
      <c r="B151" s="377"/>
      <c r="C151" s="378" t="s">
        <v>400</v>
      </c>
      <c r="D151" s="378" t="s">
        <v>397</v>
      </c>
      <c r="E151" s="971">
        <v>10000</v>
      </c>
      <c r="F151" s="816">
        <v>1200</v>
      </c>
      <c r="G151" s="972">
        <v>0</v>
      </c>
      <c r="H151" s="830">
        <f t="shared" si="12"/>
        <v>0</v>
      </c>
      <c r="I151" s="824">
        <f t="shared" si="13"/>
        <v>0</v>
      </c>
    </row>
    <row r="152" spans="1:9">
      <c r="A152" s="376"/>
      <c r="B152" s="377"/>
      <c r="C152" s="378" t="s">
        <v>401</v>
      </c>
      <c r="D152" s="378" t="s">
        <v>397</v>
      </c>
      <c r="E152" s="971">
        <v>3000</v>
      </c>
      <c r="F152" s="816">
        <v>0</v>
      </c>
      <c r="G152" s="972">
        <v>0</v>
      </c>
      <c r="H152" s="830">
        <f t="shared" si="12"/>
        <v>0</v>
      </c>
      <c r="I152" s="824"/>
    </row>
    <row r="153" spans="1:9">
      <c r="A153" s="376"/>
      <c r="B153" s="377"/>
      <c r="C153" s="378" t="s">
        <v>525</v>
      </c>
      <c r="D153" s="378" t="s">
        <v>397</v>
      </c>
      <c r="E153" s="973">
        <v>9500</v>
      </c>
      <c r="F153" s="813">
        <v>12500</v>
      </c>
      <c r="G153" s="974">
        <v>0</v>
      </c>
      <c r="H153" s="830">
        <f t="shared" si="12"/>
        <v>0</v>
      </c>
      <c r="I153" s="824">
        <f t="shared" ref="I153:I173" si="14">G153/F153*100</f>
        <v>0</v>
      </c>
    </row>
    <row r="154" spans="1:9">
      <c r="A154" s="376"/>
      <c r="B154" s="377"/>
      <c r="C154" s="378" t="s">
        <v>515</v>
      </c>
      <c r="D154" s="378" t="s">
        <v>397</v>
      </c>
      <c r="E154" s="973">
        <v>0</v>
      </c>
      <c r="F154" s="813">
        <v>6000</v>
      </c>
      <c r="G154" s="974">
        <v>0</v>
      </c>
      <c r="H154" s="830"/>
      <c r="I154" s="824">
        <f t="shared" si="14"/>
        <v>0</v>
      </c>
    </row>
    <row r="155" spans="1:9">
      <c r="A155" s="376"/>
      <c r="B155" s="377"/>
      <c r="C155" s="378" t="s">
        <v>516</v>
      </c>
      <c r="D155" s="378" t="s">
        <v>397</v>
      </c>
      <c r="E155" s="973">
        <v>0</v>
      </c>
      <c r="F155" s="813">
        <v>2767.6</v>
      </c>
      <c r="G155" s="974">
        <v>200</v>
      </c>
      <c r="H155" s="830"/>
      <c r="I155" s="824">
        <f t="shared" si="14"/>
        <v>7.2264778147131086</v>
      </c>
    </row>
    <row r="156" spans="1:9">
      <c r="A156" s="376"/>
      <c r="B156" s="377"/>
      <c r="C156" s="378" t="s">
        <v>526</v>
      </c>
      <c r="D156" s="378" t="s">
        <v>397</v>
      </c>
      <c r="E156" s="973">
        <v>0</v>
      </c>
      <c r="F156" s="813">
        <v>1449</v>
      </c>
      <c r="G156" s="974">
        <v>0</v>
      </c>
      <c r="H156" s="830"/>
      <c r="I156" s="824">
        <f t="shared" si="14"/>
        <v>0</v>
      </c>
    </row>
    <row r="157" spans="1:9">
      <c r="A157" s="376"/>
      <c r="B157" s="377"/>
      <c r="C157" s="378" t="s">
        <v>517</v>
      </c>
      <c r="D157" s="378" t="s">
        <v>397</v>
      </c>
      <c r="E157" s="973">
        <v>0</v>
      </c>
      <c r="F157" s="813">
        <v>2000</v>
      </c>
      <c r="G157" s="974">
        <v>0</v>
      </c>
      <c r="H157" s="830"/>
      <c r="I157" s="824">
        <f t="shared" si="14"/>
        <v>0</v>
      </c>
    </row>
    <row r="158" spans="1:9">
      <c r="A158" s="376"/>
      <c r="B158" s="377"/>
      <c r="C158" s="378" t="s">
        <v>527</v>
      </c>
      <c r="D158" s="378" t="s">
        <v>397</v>
      </c>
      <c r="E158" s="973">
        <v>0</v>
      </c>
      <c r="F158" s="813">
        <v>350</v>
      </c>
      <c r="G158" s="974">
        <v>0</v>
      </c>
      <c r="H158" s="830"/>
      <c r="I158" s="824">
        <f t="shared" si="14"/>
        <v>0</v>
      </c>
    </row>
    <row r="159" spans="1:9">
      <c r="A159" s="376"/>
      <c r="B159" s="377"/>
      <c r="C159" s="378" t="s">
        <v>528</v>
      </c>
      <c r="D159" s="378" t="s">
        <v>397</v>
      </c>
      <c r="E159" s="973">
        <v>0</v>
      </c>
      <c r="F159" s="813">
        <v>900</v>
      </c>
      <c r="G159" s="974">
        <v>0</v>
      </c>
      <c r="H159" s="830"/>
      <c r="I159" s="824">
        <f t="shared" si="14"/>
        <v>0</v>
      </c>
    </row>
    <row r="160" spans="1:9">
      <c r="A160" s="376"/>
      <c r="B160" s="377"/>
      <c r="C160" s="378" t="s">
        <v>529</v>
      </c>
      <c r="D160" s="378" t="s">
        <v>397</v>
      </c>
      <c r="E160" s="973">
        <v>0</v>
      </c>
      <c r="F160" s="813">
        <v>800</v>
      </c>
      <c r="G160" s="974">
        <v>0</v>
      </c>
      <c r="H160" s="830"/>
      <c r="I160" s="824">
        <f t="shared" si="14"/>
        <v>0</v>
      </c>
    </row>
    <row r="161" spans="1:9">
      <c r="A161" s="376"/>
      <c r="B161" s="377"/>
      <c r="C161" s="378" t="s">
        <v>530</v>
      </c>
      <c r="D161" s="378" t="s">
        <v>397</v>
      </c>
      <c r="E161" s="973">
        <v>0</v>
      </c>
      <c r="F161" s="813">
        <v>800</v>
      </c>
      <c r="G161" s="974">
        <v>0</v>
      </c>
      <c r="H161" s="830"/>
      <c r="I161" s="824">
        <f t="shared" si="14"/>
        <v>0</v>
      </c>
    </row>
    <row r="162" spans="1:9">
      <c r="A162" s="376"/>
      <c r="B162" s="377"/>
      <c r="C162" s="378" t="s">
        <v>518</v>
      </c>
      <c r="D162" s="378" t="s">
        <v>397</v>
      </c>
      <c r="E162" s="973">
        <v>0</v>
      </c>
      <c r="F162" s="813">
        <v>1500</v>
      </c>
      <c r="G162" s="974">
        <v>0</v>
      </c>
      <c r="H162" s="830"/>
      <c r="I162" s="824">
        <f t="shared" si="14"/>
        <v>0</v>
      </c>
    </row>
    <row r="163" spans="1:9">
      <c r="A163" s="376"/>
      <c r="B163" s="377"/>
      <c r="C163" s="378" t="s">
        <v>531</v>
      </c>
      <c r="D163" s="378" t="s">
        <v>397</v>
      </c>
      <c r="E163" s="973">
        <v>0</v>
      </c>
      <c r="F163" s="813">
        <v>1000</v>
      </c>
      <c r="G163" s="974">
        <v>0</v>
      </c>
      <c r="H163" s="830"/>
      <c r="I163" s="824">
        <f t="shared" si="14"/>
        <v>0</v>
      </c>
    </row>
    <row r="164" spans="1:9">
      <c r="A164" s="376"/>
      <c r="B164" s="377"/>
      <c r="C164" s="378" t="s">
        <v>532</v>
      </c>
      <c r="D164" s="378" t="s">
        <v>397</v>
      </c>
      <c r="E164" s="973">
        <v>0</v>
      </c>
      <c r="F164" s="813">
        <v>1200</v>
      </c>
      <c r="G164" s="974">
        <v>0</v>
      </c>
      <c r="H164" s="830"/>
      <c r="I164" s="824">
        <f t="shared" si="14"/>
        <v>0</v>
      </c>
    </row>
    <row r="165" spans="1:9">
      <c r="A165" s="376"/>
      <c r="B165" s="377"/>
      <c r="C165" s="378" t="s">
        <v>519</v>
      </c>
      <c r="D165" s="378" t="s">
        <v>397</v>
      </c>
      <c r="E165" s="973">
        <v>0</v>
      </c>
      <c r="F165" s="813">
        <v>1000</v>
      </c>
      <c r="G165" s="974">
        <v>0</v>
      </c>
      <c r="H165" s="830"/>
      <c r="I165" s="824">
        <f t="shared" si="14"/>
        <v>0</v>
      </c>
    </row>
    <row r="166" spans="1:9">
      <c r="A166" s="376"/>
      <c r="B166" s="377"/>
      <c r="C166" s="378" t="s">
        <v>545</v>
      </c>
      <c r="D166" s="378" t="s">
        <v>397</v>
      </c>
      <c r="E166" s="973">
        <v>0</v>
      </c>
      <c r="F166" s="813">
        <v>700</v>
      </c>
      <c r="G166" s="974">
        <v>0</v>
      </c>
      <c r="H166" s="830"/>
      <c r="I166" s="824">
        <f t="shared" si="14"/>
        <v>0</v>
      </c>
    </row>
    <row r="167" spans="1:9">
      <c r="A167" s="376"/>
      <c r="B167" s="377"/>
      <c r="C167" s="378" t="s">
        <v>520</v>
      </c>
      <c r="D167" s="378" t="s">
        <v>397</v>
      </c>
      <c r="E167" s="973">
        <v>0</v>
      </c>
      <c r="F167" s="813">
        <v>486.1</v>
      </c>
      <c r="G167" s="974">
        <v>0</v>
      </c>
      <c r="H167" s="830"/>
      <c r="I167" s="824">
        <f t="shared" si="14"/>
        <v>0</v>
      </c>
    </row>
    <row r="168" spans="1:9">
      <c r="A168" s="376"/>
      <c r="B168" s="377"/>
      <c r="C168" s="378" t="s">
        <v>533</v>
      </c>
      <c r="D168" s="378" t="s">
        <v>397</v>
      </c>
      <c r="E168" s="973">
        <v>0</v>
      </c>
      <c r="F168" s="813">
        <v>800</v>
      </c>
      <c r="G168" s="974">
        <v>0</v>
      </c>
      <c r="H168" s="830"/>
      <c r="I168" s="824">
        <f t="shared" si="14"/>
        <v>0</v>
      </c>
    </row>
    <row r="169" spans="1:9">
      <c r="A169" s="376"/>
      <c r="B169" s="377"/>
      <c r="C169" s="378" t="s">
        <v>534</v>
      </c>
      <c r="D169" s="378" t="s">
        <v>397</v>
      </c>
      <c r="E169" s="973">
        <v>0</v>
      </c>
      <c r="F169" s="813">
        <v>900</v>
      </c>
      <c r="G169" s="974">
        <v>0</v>
      </c>
      <c r="H169" s="830"/>
      <c r="I169" s="824">
        <f t="shared" si="14"/>
        <v>0</v>
      </c>
    </row>
    <row r="170" spans="1:9">
      <c r="A170" s="376"/>
      <c r="B170" s="377"/>
      <c r="C170" s="378" t="s">
        <v>535</v>
      </c>
      <c r="D170" s="378" t="s">
        <v>397</v>
      </c>
      <c r="E170" s="973">
        <v>0</v>
      </c>
      <c r="F170" s="813">
        <v>500</v>
      </c>
      <c r="G170" s="974">
        <v>0</v>
      </c>
      <c r="H170" s="830"/>
      <c r="I170" s="824">
        <f t="shared" si="14"/>
        <v>0</v>
      </c>
    </row>
    <row r="171" spans="1:9">
      <c r="A171" s="376"/>
      <c r="B171" s="377"/>
      <c r="C171" s="372" t="s">
        <v>536</v>
      </c>
      <c r="D171" s="378" t="s">
        <v>397</v>
      </c>
      <c r="E171" s="661">
        <v>0</v>
      </c>
      <c r="F171" s="763">
        <v>600</v>
      </c>
      <c r="G171" s="972">
        <v>0</v>
      </c>
      <c r="H171" s="830"/>
      <c r="I171" s="824">
        <f t="shared" si="14"/>
        <v>0</v>
      </c>
    </row>
    <row r="172" spans="1:9">
      <c r="A172" s="376"/>
      <c r="B172" s="377"/>
      <c r="C172" s="372" t="s">
        <v>544</v>
      </c>
      <c r="D172" s="378" t="s">
        <v>397</v>
      </c>
      <c r="E172" s="661">
        <v>0</v>
      </c>
      <c r="F172" s="763">
        <v>200</v>
      </c>
      <c r="G172" s="972">
        <v>0</v>
      </c>
      <c r="H172" s="830"/>
      <c r="I172" s="824">
        <f t="shared" si="14"/>
        <v>0</v>
      </c>
    </row>
    <row r="173" spans="1:9" ht="15.75" thickBot="1">
      <c r="A173" s="376"/>
      <c r="B173" s="377"/>
      <c r="C173" s="372" t="s">
        <v>521</v>
      </c>
      <c r="D173" s="378" t="s">
        <v>397</v>
      </c>
      <c r="E173" s="661">
        <v>0</v>
      </c>
      <c r="F173" s="763">
        <v>66</v>
      </c>
      <c r="G173" s="972">
        <v>66</v>
      </c>
      <c r="H173" s="830"/>
      <c r="I173" s="824">
        <f t="shared" si="14"/>
        <v>100</v>
      </c>
    </row>
    <row r="174" spans="1:9" ht="16.5" thickBot="1">
      <c r="A174" s="1094" t="s">
        <v>54</v>
      </c>
      <c r="B174" s="1095"/>
      <c r="C174" s="1095"/>
      <c r="D174" s="379"/>
      <c r="E174" s="385">
        <f>E124+E130+E134+E146</f>
        <v>113697</v>
      </c>
      <c r="F174" s="967">
        <f t="shared" ref="F174:G174" si="15">F124+F130+F134+F146</f>
        <v>191670.2</v>
      </c>
      <c r="G174" s="385">
        <f t="shared" si="15"/>
        <v>7221</v>
      </c>
      <c r="H174" s="835">
        <f>G174/E174*100</f>
        <v>6.3510910578115514</v>
      </c>
      <c r="I174" s="825">
        <f>G174/F174*100</f>
        <v>3.7674088095071641</v>
      </c>
    </row>
    <row r="175" spans="1:9" ht="15.75" thickBot="1">
      <c r="A175" s="305"/>
      <c r="B175" s="305"/>
      <c r="C175" s="305"/>
      <c r="D175" s="305"/>
      <c r="E175" s="305"/>
      <c r="F175" s="975"/>
      <c r="G175" s="691"/>
      <c r="H175" s="196"/>
      <c r="I175" s="196"/>
    </row>
    <row r="176" spans="1:9" ht="16.5" thickBot="1">
      <c r="A176" s="380" t="s">
        <v>55</v>
      </c>
      <c r="B176" s="381"/>
      <c r="C176" s="381"/>
      <c r="D176" s="381"/>
      <c r="E176" s="386">
        <f>E117+E174</f>
        <v>295076</v>
      </c>
      <c r="F176" s="976">
        <f>F117+F174</f>
        <v>409252</v>
      </c>
      <c r="G176" s="977">
        <f>G117+G174</f>
        <v>98536</v>
      </c>
      <c r="H176" s="835">
        <f>G176/E176*100</f>
        <v>33.393430844934862</v>
      </c>
      <c r="I176" s="825">
        <f>G176/F176*100</f>
        <v>24.077096752123385</v>
      </c>
    </row>
    <row r="177" spans="1:9" ht="15.75">
      <c r="A177" s="919"/>
      <c r="B177" s="919"/>
      <c r="C177" s="919"/>
      <c r="D177" s="75"/>
      <c r="E177" s="198"/>
      <c r="F177" s="197"/>
      <c r="G177" s="691"/>
      <c r="H177" s="196"/>
      <c r="I177" s="196"/>
    </row>
    <row r="178" spans="1:9" ht="15.75">
      <c r="A178" s="919"/>
      <c r="B178" s="919"/>
      <c r="C178" s="919"/>
      <c r="D178" s="75"/>
      <c r="E178" s="198"/>
      <c r="F178" s="197"/>
      <c r="G178" s="691"/>
      <c r="H178" s="196"/>
      <c r="I178" s="196"/>
    </row>
    <row r="179" spans="1:9" ht="15.75">
      <c r="A179" s="919"/>
      <c r="B179" s="919"/>
      <c r="C179" s="919"/>
      <c r="D179" s="75"/>
      <c r="E179" s="198"/>
      <c r="F179" s="197"/>
      <c r="G179" s="691"/>
      <c r="H179" s="196"/>
      <c r="I179" s="196"/>
    </row>
    <row r="180" spans="1:9" ht="15.75">
      <c r="A180" s="919"/>
      <c r="B180" s="919"/>
      <c r="C180" s="919"/>
      <c r="D180" s="75"/>
      <c r="E180" s="198"/>
      <c r="F180" s="197"/>
      <c r="G180" s="691"/>
      <c r="H180" s="196"/>
      <c r="I180" s="196"/>
    </row>
    <row r="181" spans="1:9" ht="15.75">
      <c r="A181" s="919"/>
      <c r="B181" s="919"/>
      <c r="C181" s="919"/>
      <c r="D181" s="75"/>
      <c r="E181" s="198"/>
      <c r="F181" s="197"/>
      <c r="G181" s="691"/>
      <c r="H181" s="196"/>
      <c r="I181" s="196"/>
    </row>
    <row r="182" spans="1:9" ht="15.75">
      <c r="A182" s="919"/>
      <c r="B182" s="919"/>
      <c r="C182" s="919"/>
      <c r="D182" s="75"/>
      <c r="E182" s="198"/>
      <c r="F182" s="197"/>
      <c r="G182" s="691"/>
      <c r="H182" s="196"/>
      <c r="I182" s="196"/>
    </row>
    <row r="183" spans="1:9" ht="15.75">
      <c r="A183" s="919"/>
      <c r="B183" s="919"/>
      <c r="C183" s="919"/>
      <c r="D183" s="75"/>
      <c r="E183" s="198"/>
      <c r="F183" s="197"/>
      <c r="G183" s="691"/>
      <c r="H183" s="196"/>
      <c r="I183" s="196"/>
    </row>
    <row r="184" spans="1:9" ht="15.75">
      <c r="A184" s="919"/>
      <c r="B184" s="919"/>
      <c r="C184" s="919"/>
      <c r="D184" s="75"/>
      <c r="E184" s="198"/>
      <c r="F184" s="197"/>
      <c r="G184" s="691"/>
      <c r="H184" s="196"/>
      <c r="I184" s="196"/>
    </row>
    <row r="185" spans="1:9" ht="15.75">
      <c r="A185" s="919"/>
      <c r="B185" s="919"/>
      <c r="C185" s="919"/>
      <c r="D185" s="75"/>
      <c r="E185" s="198"/>
      <c r="F185" s="197"/>
      <c r="G185" s="691"/>
      <c r="H185" s="196"/>
      <c r="I185" s="196"/>
    </row>
    <row r="186" spans="1:9" ht="15.75">
      <c r="A186" s="919"/>
      <c r="B186" s="919"/>
      <c r="C186" s="919"/>
      <c r="D186" s="75"/>
      <c r="E186" s="198"/>
      <c r="F186" s="197"/>
      <c r="G186" s="691"/>
      <c r="H186" s="196"/>
      <c r="I186" s="196"/>
    </row>
    <row r="187" spans="1:9" ht="15.75">
      <c r="A187" s="919"/>
      <c r="B187" s="919"/>
      <c r="C187" s="919"/>
      <c r="D187" s="75"/>
      <c r="E187" s="198"/>
      <c r="F187" s="197"/>
      <c r="G187" s="691"/>
      <c r="H187" s="196"/>
      <c r="I187" s="196"/>
    </row>
    <row r="188" spans="1:9" ht="15.75">
      <c r="A188" s="919"/>
      <c r="B188" s="919"/>
      <c r="C188" s="919"/>
      <c r="D188" s="75"/>
      <c r="E188" s="198"/>
      <c r="F188" s="197"/>
      <c r="G188" s="691"/>
      <c r="H188" s="196"/>
      <c r="I188" s="196"/>
    </row>
    <row r="189" spans="1:9" ht="15.75">
      <c r="A189" s="919"/>
      <c r="B189" s="919"/>
      <c r="C189" s="919"/>
      <c r="D189" s="75"/>
      <c r="E189" s="198"/>
      <c r="F189" s="197"/>
      <c r="G189" s="691"/>
      <c r="H189" s="196"/>
      <c r="I189" s="196"/>
    </row>
    <row r="190" spans="1:9" ht="15.75">
      <c r="A190" s="919"/>
      <c r="B190" s="919"/>
      <c r="C190" s="919"/>
      <c r="D190" s="75"/>
      <c r="E190" s="198"/>
      <c r="F190" s="197"/>
      <c r="G190" s="691"/>
      <c r="H190" s="196"/>
      <c r="I190" s="196"/>
    </row>
    <row r="191" spans="1:9" ht="15.75">
      <c r="A191" s="919"/>
      <c r="B191" s="919"/>
      <c r="C191" s="919"/>
      <c r="D191" s="75"/>
      <c r="E191" s="198"/>
      <c r="F191" s="197"/>
      <c r="G191" s="691"/>
      <c r="H191" s="196"/>
      <c r="I191" s="196"/>
    </row>
    <row r="192" spans="1:9" ht="15.75">
      <c r="A192" s="919"/>
      <c r="B192" s="919"/>
      <c r="C192" s="919"/>
      <c r="D192" s="75"/>
      <c r="E192" s="198"/>
      <c r="F192" s="197"/>
      <c r="G192" s="691"/>
      <c r="H192" s="196"/>
      <c r="I192" s="196"/>
    </row>
    <row r="193" spans="1:9" ht="15.75">
      <c r="A193" s="919"/>
      <c r="B193" s="919"/>
      <c r="C193" s="919"/>
      <c r="D193" s="75"/>
      <c r="E193" s="198"/>
      <c r="F193" s="197"/>
      <c r="G193" s="691"/>
      <c r="H193" s="196"/>
      <c r="I193" s="196"/>
    </row>
    <row r="194" spans="1:9" ht="15.75">
      <c r="A194" s="919"/>
      <c r="B194" s="919"/>
      <c r="C194" s="919"/>
      <c r="D194" s="75"/>
      <c r="E194" s="198"/>
      <c r="F194" s="197"/>
      <c r="G194" s="691"/>
      <c r="H194" s="196"/>
      <c r="I194" s="196"/>
    </row>
    <row r="195" spans="1:9" ht="15.75">
      <c r="A195" s="919"/>
      <c r="B195" s="919"/>
      <c r="C195" s="919"/>
      <c r="D195" s="75"/>
      <c r="E195" s="198"/>
      <c r="F195" s="197"/>
      <c r="G195" s="691"/>
      <c r="H195" s="196"/>
      <c r="I195" s="196"/>
    </row>
    <row r="196" spans="1:9" ht="15.75">
      <c r="A196" s="919"/>
      <c r="B196" s="919"/>
      <c r="C196" s="919"/>
      <c r="D196" s="75"/>
      <c r="E196" s="198"/>
      <c r="F196" s="197"/>
      <c r="G196" s="691"/>
      <c r="H196" s="196"/>
      <c r="I196" s="196"/>
    </row>
    <row r="197" spans="1:9" ht="15.75">
      <c r="A197" s="919"/>
      <c r="B197" s="919"/>
      <c r="C197" s="919"/>
      <c r="D197" s="75"/>
      <c r="E197" s="198"/>
      <c r="F197" s="197"/>
      <c r="G197" s="691"/>
      <c r="H197" s="196"/>
      <c r="I197" s="196"/>
    </row>
    <row r="198" spans="1:9" ht="15.75">
      <c r="A198" s="919"/>
      <c r="B198" s="919"/>
      <c r="C198" s="919"/>
      <c r="D198" s="75"/>
      <c r="E198" s="198"/>
      <c r="F198" s="197"/>
      <c r="G198" s="691"/>
      <c r="H198" s="196"/>
      <c r="I198" s="196"/>
    </row>
    <row r="199" spans="1:9" ht="15.75">
      <c r="A199" s="919"/>
      <c r="B199" s="919"/>
      <c r="C199" s="919"/>
      <c r="D199" s="75"/>
      <c r="E199" s="198"/>
      <c r="F199" s="197"/>
      <c r="G199" s="691"/>
      <c r="H199" s="196"/>
      <c r="I199" s="196"/>
    </row>
    <row r="200" spans="1:9" ht="15.75">
      <c r="A200" s="919"/>
      <c r="B200" s="919"/>
      <c r="C200" s="919"/>
      <c r="D200" s="75"/>
      <c r="E200" s="198"/>
      <c r="F200" s="197"/>
      <c r="G200" s="691"/>
      <c r="H200" s="196"/>
      <c r="I200" s="196"/>
    </row>
    <row r="201" spans="1:9" ht="15.75">
      <c r="A201" s="919"/>
      <c r="B201" s="919"/>
      <c r="C201" s="919"/>
      <c r="D201" s="75"/>
      <c r="E201" s="198"/>
      <c r="F201" s="197"/>
      <c r="G201" s="691"/>
      <c r="H201" s="196"/>
      <c r="I201" s="196"/>
    </row>
    <row r="202" spans="1:9" ht="15.75">
      <c r="A202" s="919"/>
      <c r="B202" s="919"/>
      <c r="C202" s="919"/>
      <c r="D202" s="75"/>
      <c r="E202" s="198"/>
      <c r="F202" s="197"/>
      <c r="G202" s="691"/>
      <c r="H202" s="196"/>
      <c r="I202" s="196"/>
    </row>
    <row r="203" spans="1:9" ht="15.75">
      <c r="A203" s="919"/>
      <c r="B203" s="919"/>
      <c r="C203" s="919"/>
      <c r="D203" s="75"/>
      <c r="E203" s="198"/>
      <c r="F203" s="197"/>
      <c r="G203" s="691"/>
      <c r="H203" s="196"/>
      <c r="I203" s="196"/>
    </row>
    <row r="204" spans="1:9" ht="15.75">
      <c r="A204" s="919"/>
      <c r="B204" s="919"/>
      <c r="C204" s="919"/>
      <c r="D204" s="75"/>
      <c r="E204" s="198"/>
      <c r="F204" s="197"/>
      <c r="G204" s="691"/>
      <c r="H204" s="196"/>
      <c r="I204" s="196"/>
    </row>
    <row r="205" spans="1:9" ht="15.75">
      <c r="A205" s="919"/>
      <c r="B205" s="919"/>
      <c r="C205" s="919"/>
      <c r="D205" s="75"/>
      <c r="E205" s="198"/>
      <c r="F205" s="197"/>
      <c r="G205" s="691"/>
      <c r="H205" s="196"/>
      <c r="I205" s="196"/>
    </row>
    <row r="206" spans="1:9" ht="15.75">
      <c r="A206" s="919"/>
      <c r="B206" s="919"/>
      <c r="C206" s="919"/>
      <c r="D206" s="75"/>
      <c r="E206" s="198"/>
      <c r="F206" s="197"/>
      <c r="G206" s="691"/>
      <c r="H206" s="196"/>
      <c r="I206" s="196"/>
    </row>
    <row r="207" spans="1:9" ht="15.75">
      <c r="A207" s="919"/>
      <c r="B207" s="919"/>
      <c r="C207" s="919"/>
      <c r="D207" s="75"/>
      <c r="E207" s="198"/>
      <c r="F207" s="197"/>
      <c r="G207" s="691"/>
      <c r="H207" s="196"/>
      <c r="I207" s="196"/>
    </row>
    <row r="208" spans="1:9" ht="15.75">
      <c r="A208" s="919"/>
      <c r="B208" s="919"/>
      <c r="C208" s="919"/>
      <c r="D208" s="75"/>
      <c r="E208" s="198"/>
      <c r="F208" s="197"/>
      <c r="G208" s="691"/>
      <c r="H208" s="196"/>
      <c r="I208" s="196"/>
    </row>
    <row r="209" spans="1:9" ht="15.75">
      <c r="A209" s="919"/>
      <c r="B209" s="919"/>
      <c r="C209" s="919"/>
      <c r="D209" s="75"/>
      <c r="E209" s="198"/>
      <c r="F209" s="197"/>
      <c r="G209" s="691"/>
      <c r="H209" s="196"/>
      <c r="I209" s="196"/>
    </row>
    <row r="210" spans="1:9" ht="15.75">
      <c r="A210" s="919"/>
      <c r="B210" s="919"/>
      <c r="C210" s="919"/>
      <c r="D210" s="75"/>
      <c r="E210" s="198"/>
      <c r="F210" s="197"/>
      <c r="G210" s="691"/>
      <c r="H210" s="196"/>
      <c r="I210" s="196"/>
    </row>
    <row r="211" spans="1:9" ht="15.75">
      <c r="A211" s="919"/>
      <c r="B211" s="919"/>
      <c r="C211" s="919"/>
      <c r="D211" s="75"/>
      <c r="E211" s="198"/>
      <c r="F211" s="197"/>
      <c r="G211" s="691"/>
      <c r="H211" s="196"/>
      <c r="I211" s="196"/>
    </row>
    <row r="212" spans="1:9">
      <c r="E212"/>
      <c r="F212"/>
      <c r="G212" s="688"/>
      <c r="H212"/>
      <c r="I212"/>
    </row>
    <row r="213" spans="1:9">
      <c r="E213"/>
      <c r="F213"/>
      <c r="G213" s="688"/>
      <c r="H213"/>
      <c r="I213"/>
    </row>
    <row r="214" spans="1:9">
      <c r="E214"/>
      <c r="F214"/>
      <c r="G214" s="688"/>
      <c r="H214"/>
      <c r="I214"/>
    </row>
    <row r="215" spans="1:9">
      <c r="E215"/>
      <c r="F215"/>
      <c r="G215" s="688"/>
      <c r="H215"/>
      <c r="I215"/>
    </row>
    <row r="216" spans="1:9">
      <c r="E216"/>
      <c r="F216"/>
      <c r="G216" s="688"/>
      <c r="H216"/>
      <c r="I216"/>
    </row>
    <row r="217" spans="1:9">
      <c r="E217"/>
      <c r="F217"/>
      <c r="G217" s="688"/>
      <c r="H217"/>
      <c r="I217"/>
    </row>
    <row r="218" spans="1:9">
      <c r="E218"/>
      <c r="F218"/>
      <c r="G218" s="688"/>
      <c r="H218"/>
      <c r="I218"/>
    </row>
    <row r="219" spans="1:9">
      <c r="E219"/>
      <c r="F219"/>
      <c r="G219" s="688"/>
      <c r="H219"/>
      <c r="I219"/>
    </row>
    <row r="220" spans="1:9">
      <c r="E220"/>
      <c r="F220"/>
      <c r="G220" s="688"/>
      <c r="H220"/>
      <c r="I220"/>
    </row>
    <row r="221" spans="1:9">
      <c r="E221"/>
      <c r="F221"/>
      <c r="G221" s="688"/>
      <c r="H221"/>
      <c r="I221"/>
    </row>
    <row r="222" spans="1:9">
      <c r="E222"/>
      <c r="F222"/>
      <c r="G222" s="688"/>
      <c r="H222"/>
      <c r="I222"/>
    </row>
    <row r="223" spans="1:9">
      <c r="E223"/>
      <c r="F223"/>
      <c r="G223" s="688"/>
      <c r="H223"/>
      <c r="I223"/>
    </row>
    <row r="224" spans="1:9">
      <c r="E224"/>
      <c r="F224"/>
      <c r="G224" s="688"/>
      <c r="H224"/>
      <c r="I224"/>
    </row>
    <row r="225" spans="5:9">
      <c r="E225"/>
      <c r="F225"/>
      <c r="G225" s="688"/>
      <c r="H225"/>
      <c r="I225"/>
    </row>
    <row r="226" spans="5:9">
      <c r="E226"/>
      <c r="F226"/>
      <c r="G226" s="688"/>
      <c r="H226"/>
      <c r="I226"/>
    </row>
    <row r="227" spans="5:9">
      <c r="E227"/>
      <c r="F227"/>
      <c r="G227" s="688"/>
      <c r="H227"/>
      <c r="I227"/>
    </row>
    <row r="228" spans="5:9">
      <c r="E228"/>
      <c r="F228"/>
      <c r="G228" s="688"/>
      <c r="H228"/>
      <c r="I228"/>
    </row>
    <row r="229" spans="5:9">
      <c r="E229"/>
      <c r="F229"/>
      <c r="G229" s="688"/>
      <c r="H229"/>
      <c r="I229"/>
    </row>
    <row r="230" spans="5:9">
      <c r="E230"/>
      <c r="F230"/>
      <c r="G230" s="688"/>
      <c r="H230"/>
      <c r="I230"/>
    </row>
    <row r="231" spans="5:9">
      <c r="E231"/>
      <c r="F231"/>
      <c r="G231" s="688"/>
      <c r="H231"/>
      <c r="I231"/>
    </row>
    <row r="232" spans="5:9">
      <c r="E232"/>
      <c r="F232"/>
      <c r="G232" s="688"/>
      <c r="H232"/>
      <c r="I232"/>
    </row>
    <row r="233" spans="5:9">
      <c r="E233"/>
      <c r="F233"/>
      <c r="G233" s="688"/>
      <c r="H233"/>
      <c r="I233"/>
    </row>
    <row r="234" spans="5:9">
      <c r="E234"/>
      <c r="F234"/>
      <c r="G234" s="688"/>
      <c r="H234"/>
      <c r="I234"/>
    </row>
    <row r="235" spans="5:9" ht="21.95" customHeight="1">
      <c r="E235"/>
      <c r="F235"/>
      <c r="G235" s="688"/>
      <c r="H235"/>
      <c r="I235"/>
    </row>
    <row r="236" spans="5:9" ht="21.95" customHeight="1">
      <c r="E236"/>
      <c r="F236"/>
      <c r="G236" s="688"/>
      <c r="H236"/>
      <c r="I236"/>
    </row>
    <row r="237" spans="5:9" ht="21.95" customHeight="1">
      <c r="E237"/>
      <c r="F237"/>
      <c r="G237" s="688"/>
      <c r="H237"/>
      <c r="I237"/>
    </row>
    <row r="238" spans="5:9" ht="21.95" customHeight="1">
      <c r="E238"/>
      <c r="F238"/>
      <c r="G238" s="688"/>
      <c r="H238"/>
      <c r="I238"/>
    </row>
    <row r="239" spans="5:9" ht="21.95" customHeight="1">
      <c r="E239"/>
      <c r="F239"/>
      <c r="G239" s="688"/>
      <c r="H239"/>
      <c r="I239"/>
    </row>
    <row r="240" spans="5:9" ht="21.95" customHeight="1">
      <c r="E240"/>
      <c r="F240"/>
      <c r="G240" s="688"/>
      <c r="H240"/>
      <c r="I240"/>
    </row>
    <row r="241" spans="5:9" ht="21.95" customHeight="1">
      <c r="E241"/>
      <c r="F241"/>
      <c r="G241" s="688"/>
      <c r="H241"/>
      <c r="I241"/>
    </row>
    <row r="242" spans="5:9" ht="21.95" customHeight="1">
      <c r="E242"/>
      <c r="F242"/>
      <c r="G242" s="688"/>
      <c r="H242"/>
      <c r="I242"/>
    </row>
    <row r="243" spans="5:9" ht="21.95" customHeight="1">
      <c r="E243"/>
      <c r="F243"/>
      <c r="G243" s="688"/>
      <c r="H243"/>
      <c r="I243"/>
    </row>
    <row r="244" spans="5:9" ht="21.95" customHeight="1">
      <c r="E244"/>
      <c r="F244"/>
      <c r="G244" s="688"/>
      <c r="H244"/>
      <c r="I244"/>
    </row>
    <row r="245" spans="5:9" ht="21.95" customHeight="1">
      <c r="E245"/>
      <c r="F245"/>
      <c r="G245" s="688"/>
      <c r="H245"/>
      <c r="I245"/>
    </row>
    <row r="246" spans="5:9" ht="21.95" customHeight="1">
      <c r="E246"/>
      <c r="F246"/>
      <c r="G246" s="688"/>
      <c r="H246"/>
      <c r="I246"/>
    </row>
    <row r="247" spans="5:9" ht="21.95" customHeight="1">
      <c r="E247"/>
      <c r="F247"/>
      <c r="G247" s="688"/>
      <c r="H247"/>
      <c r="I247"/>
    </row>
    <row r="248" spans="5:9" ht="21.95" customHeight="1">
      <c r="E248"/>
      <c r="F248"/>
      <c r="G248" s="688"/>
      <c r="H248"/>
      <c r="I248"/>
    </row>
    <row r="249" spans="5:9" ht="21.95" customHeight="1">
      <c r="E249"/>
      <c r="F249"/>
      <c r="G249" s="688"/>
      <c r="H249"/>
      <c r="I249"/>
    </row>
    <row r="250" spans="5:9" ht="21.95" customHeight="1">
      <c r="E250"/>
      <c r="F250"/>
      <c r="G250" s="688"/>
      <c r="H250"/>
      <c r="I250"/>
    </row>
    <row r="251" spans="5:9" ht="21.95" customHeight="1">
      <c r="E251"/>
      <c r="F251"/>
      <c r="G251" s="688"/>
      <c r="H251"/>
      <c r="I251"/>
    </row>
    <row r="252" spans="5:9" ht="21.95" customHeight="1">
      <c r="E252"/>
      <c r="F252"/>
      <c r="G252" s="688"/>
      <c r="H252"/>
      <c r="I252"/>
    </row>
    <row r="253" spans="5:9" ht="21.95" customHeight="1">
      <c r="E253"/>
      <c r="F253"/>
      <c r="G253" s="688"/>
      <c r="H253"/>
      <c r="I253"/>
    </row>
    <row r="254" spans="5:9" ht="21.95" customHeight="1">
      <c r="E254"/>
      <c r="F254"/>
      <c r="G254" s="688"/>
      <c r="H254"/>
      <c r="I254"/>
    </row>
    <row r="255" spans="5:9" ht="21.95" customHeight="1">
      <c r="E255"/>
      <c r="F255"/>
      <c r="G255" s="688"/>
      <c r="H255"/>
      <c r="I255"/>
    </row>
    <row r="256" spans="5:9" ht="21.95" customHeight="1">
      <c r="E256"/>
      <c r="F256"/>
      <c r="G256" s="688"/>
      <c r="H256"/>
      <c r="I256"/>
    </row>
    <row r="257" spans="5:9" ht="21.95" customHeight="1">
      <c r="E257"/>
      <c r="F257"/>
      <c r="G257" s="688"/>
      <c r="H257"/>
      <c r="I257"/>
    </row>
    <row r="258" spans="5:9" ht="21.95" customHeight="1">
      <c r="E258"/>
      <c r="F258"/>
      <c r="G258" s="688"/>
      <c r="H258"/>
      <c r="I258"/>
    </row>
    <row r="259" spans="5:9" ht="21.95" customHeight="1">
      <c r="E259"/>
      <c r="F259"/>
      <c r="G259" s="688"/>
      <c r="H259"/>
      <c r="I259"/>
    </row>
    <row r="260" spans="5:9" ht="21.95" customHeight="1">
      <c r="E260"/>
      <c r="F260"/>
      <c r="G260" s="688"/>
      <c r="H260"/>
      <c r="I260"/>
    </row>
    <row r="261" spans="5:9" ht="21.95" customHeight="1">
      <c r="E261"/>
      <c r="F261"/>
      <c r="G261" s="688"/>
      <c r="H261"/>
      <c r="I261"/>
    </row>
    <row r="262" spans="5:9" ht="27" customHeight="1">
      <c r="E262"/>
      <c r="F262"/>
      <c r="G262" s="688"/>
      <c r="H262"/>
      <c r="I262"/>
    </row>
    <row r="263" spans="5:9" ht="15" customHeight="1">
      <c r="E263"/>
      <c r="F263"/>
      <c r="G263" s="688"/>
      <c r="H263"/>
      <c r="I263"/>
    </row>
    <row r="264" spans="5:9" ht="15" customHeight="1">
      <c r="E264"/>
      <c r="F264"/>
      <c r="G264" s="688"/>
      <c r="H264"/>
      <c r="I264"/>
    </row>
    <row r="265" spans="5:9" ht="15" customHeight="1">
      <c r="E265"/>
      <c r="F265"/>
      <c r="G265" s="688"/>
      <c r="H265"/>
      <c r="I265"/>
    </row>
    <row r="266" spans="5:9">
      <c r="E266"/>
      <c r="F266"/>
      <c r="G266" s="688"/>
      <c r="H266"/>
      <c r="I266"/>
    </row>
    <row r="267" spans="5:9">
      <c r="E267"/>
      <c r="F267"/>
      <c r="G267" s="688"/>
      <c r="H267"/>
      <c r="I267"/>
    </row>
    <row r="268" spans="5:9">
      <c r="E268"/>
      <c r="F268"/>
      <c r="G268" s="688"/>
      <c r="H268"/>
      <c r="I268"/>
    </row>
    <row r="269" spans="5:9">
      <c r="E269"/>
      <c r="F269"/>
      <c r="G269" s="688"/>
      <c r="H269"/>
      <c r="I269"/>
    </row>
    <row r="270" spans="5:9">
      <c r="E270"/>
      <c r="F270"/>
      <c r="G270" s="688"/>
      <c r="H270"/>
      <c r="I270"/>
    </row>
    <row r="271" spans="5:9">
      <c r="E271"/>
      <c r="F271"/>
      <c r="G271" s="688"/>
      <c r="H271"/>
      <c r="I271"/>
    </row>
    <row r="272" spans="5:9">
      <c r="E272"/>
      <c r="F272"/>
      <c r="G272" s="688"/>
      <c r="H272"/>
      <c r="I272"/>
    </row>
    <row r="273" spans="5:9">
      <c r="E273"/>
      <c r="F273"/>
      <c r="G273" s="688"/>
      <c r="H273"/>
      <c r="I273"/>
    </row>
    <row r="274" spans="5:9">
      <c r="E274"/>
      <c r="F274"/>
      <c r="G274" s="688"/>
      <c r="H274"/>
      <c r="I274"/>
    </row>
    <row r="275" spans="5:9">
      <c r="E275"/>
      <c r="F275"/>
      <c r="G275" s="688"/>
      <c r="H275"/>
      <c r="I275"/>
    </row>
    <row r="276" spans="5:9">
      <c r="E276"/>
      <c r="F276"/>
      <c r="G276" s="688"/>
      <c r="H276"/>
      <c r="I276"/>
    </row>
    <row r="277" spans="5:9">
      <c r="E277"/>
      <c r="F277"/>
      <c r="G277" s="688"/>
      <c r="H277"/>
      <c r="I277"/>
    </row>
  </sheetData>
  <mergeCells count="6">
    <mergeCell ref="B109:C109"/>
    <mergeCell ref="A123:C123"/>
    <mergeCell ref="B134:C134"/>
    <mergeCell ref="B146:D146"/>
    <mergeCell ref="A174:C174"/>
    <mergeCell ref="B130:C130"/>
  </mergeCells>
  <printOptions horizontalCentered="1" verticalCentered="1"/>
  <pageMargins left="0.70866141732283472" right="0" top="0" bottom="0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35"/>
  <sheetViews>
    <sheetView workbookViewId="0">
      <selection activeCell="D132" sqref="D132"/>
    </sheetView>
  </sheetViews>
  <sheetFormatPr defaultRowHeight="15"/>
  <cols>
    <col min="1" max="1" width="7.5703125" customWidth="1"/>
    <col min="2" max="2" width="10.140625" customWidth="1"/>
    <col min="3" max="3" width="49.140625" customWidth="1"/>
    <col min="4" max="4" width="50.85546875" customWidth="1"/>
    <col min="5" max="5" width="12.28515625" customWidth="1"/>
    <col min="6" max="6" width="15.42578125" customWidth="1"/>
    <col min="7" max="7" width="11.7109375" style="688" customWidth="1"/>
    <col min="8" max="8" width="10" customWidth="1"/>
    <col min="9" max="9" width="10.140625" customWidth="1"/>
  </cols>
  <sheetData>
    <row r="1" spans="1:9">
      <c r="G1" s="701"/>
      <c r="H1" s="80"/>
    </row>
    <row r="2" spans="1:9" ht="18">
      <c r="A2" s="10" t="s">
        <v>152</v>
      </c>
      <c r="C2" s="11"/>
      <c r="D2" s="10"/>
      <c r="G2" s="701"/>
      <c r="H2" s="80"/>
    </row>
    <row r="3" spans="1:9" ht="15.75" thickBot="1">
      <c r="E3" s="12"/>
      <c r="G3" s="701"/>
      <c r="H3" s="80"/>
      <c r="I3" s="13" t="s">
        <v>425</v>
      </c>
    </row>
    <row r="4" spans="1:9" ht="15" customHeight="1">
      <c r="A4" s="81" t="s">
        <v>6</v>
      </c>
      <c r="B4" s="82" t="s">
        <v>7</v>
      </c>
      <c r="C4" s="83" t="s">
        <v>8</v>
      </c>
      <c r="D4" s="82"/>
      <c r="E4" s="24" t="s">
        <v>9</v>
      </c>
      <c r="F4" s="14" t="s">
        <v>10</v>
      </c>
      <c r="G4" s="696" t="s">
        <v>11</v>
      </c>
      <c r="H4" s="84" t="s">
        <v>12</v>
      </c>
      <c r="I4" s="85" t="s">
        <v>12</v>
      </c>
    </row>
    <row r="5" spans="1:9" ht="15" customHeight="1">
      <c r="A5" s="86" t="s">
        <v>13</v>
      </c>
      <c r="B5" s="87" t="s">
        <v>14</v>
      </c>
      <c r="C5" s="88" t="s">
        <v>15</v>
      </c>
      <c r="D5" s="89" t="s">
        <v>16</v>
      </c>
      <c r="E5" s="28" t="s">
        <v>17</v>
      </c>
      <c r="F5" s="18" t="s">
        <v>18</v>
      </c>
      <c r="G5" s="697" t="s">
        <v>487</v>
      </c>
      <c r="H5" s="90" t="s">
        <v>19</v>
      </c>
      <c r="I5" s="91" t="s">
        <v>20</v>
      </c>
    </row>
    <row r="6" spans="1:9" ht="15" customHeight="1" thickBot="1">
      <c r="A6" s="92" t="s">
        <v>21</v>
      </c>
      <c r="B6" s="93" t="s">
        <v>22</v>
      </c>
      <c r="C6" s="94"/>
      <c r="D6" s="95"/>
      <c r="E6" s="32" t="s">
        <v>290</v>
      </c>
      <c r="F6" s="20" t="s">
        <v>290</v>
      </c>
      <c r="G6" s="702"/>
      <c r="H6" s="96"/>
      <c r="I6" s="97"/>
    </row>
    <row r="7" spans="1:9" ht="15.75">
      <c r="A7" s="98" t="s">
        <v>23</v>
      </c>
      <c r="B7" s="99"/>
      <c r="C7" s="99"/>
      <c r="D7" s="100"/>
      <c r="E7" s="22"/>
      <c r="F7" s="22"/>
      <c r="G7" s="703"/>
      <c r="H7" s="101"/>
      <c r="I7" s="102"/>
    </row>
    <row r="8" spans="1:9">
      <c r="A8" s="333" t="s">
        <v>323</v>
      </c>
      <c r="B8" s="334" t="s">
        <v>279</v>
      </c>
      <c r="C8" s="335"/>
      <c r="D8" s="336"/>
      <c r="E8" s="349">
        <f>E10</f>
        <v>250</v>
      </c>
      <c r="F8" s="765">
        <f>F10</f>
        <v>250</v>
      </c>
      <c r="G8" s="844">
        <f>G10</f>
        <v>0</v>
      </c>
      <c r="H8" s="268">
        <f>G8/E8*100</f>
        <v>0</v>
      </c>
      <c r="I8" s="269">
        <f>G8/F8*100</f>
        <v>0</v>
      </c>
    </row>
    <row r="9" spans="1:9">
      <c r="A9" s="333"/>
      <c r="B9" s="334"/>
      <c r="C9" s="337" t="s">
        <v>324</v>
      </c>
      <c r="D9" s="338"/>
      <c r="E9" s="349"/>
      <c r="F9" s="765"/>
      <c r="G9" s="822"/>
      <c r="H9" s="831"/>
      <c r="I9" s="832"/>
    </row>
    <row r="10" spans="1:9">
      <c r="A10" s="392"/>
      <c r="B10" s="339"/>
      <c r="C10" s="357" t="s">
        <v>158</v>
      </c>
      <c r="D10" s="340" t="s">
        <v>159</v>
      </c>
      <c r="E10" s="351">
        <v>250</v>
      </c>
      <c r="F10" s="763">
        <v>250</v>
      </c>
      <c r="G10" s="822">
        <v>0</v>
      </c>
      <c r="H10" s="830">
        <f>G10/E10*100</f>
        <v>0</v>
      </c>
      <c r="I10" s="824">
        <f>G10/F10*100</f>
        <v>0</v>
      </c>
    </row>
    <row r="11" spans="1:9" ht="15.75">
      <c r="A11" s="355"/>
      <c r="B11" s="99"/>
      <c r="C11" s="99"/>
      <c r="D11" s="356"/>
      <c r="E11" s="22"/>
      <c r="F11" s="766"/>
      <c r="G11" s="738"/>
      <c r="H11" s="739"/>
      <c r="I11" s="740"/>
    </row>
    <row r="12" spans="1:9">
      <c r="A12" s="324" t="s">
        <v>319</v>
      </c>
      <c r="B12" s="1107" t="s">
        <v>320</v>
      </c>
      <c r="C12" s="1108"/>
      <c r="D12" s="325"/>
      <c r="E12" s="349">
        <f>E14+E54</f>
        <v>76257</v>
      </c>
      <c r="F12" s="765">
        <f t="shared" ref="F12:G12" si="0">F14+F54</f>
        <v>86534.6</v>
      </c>
      <c r="G12" s="844">
        <f t="shared" si="0"/>
        <v>31684</v>
      </c>
      <c r="H12" s="268">
        <f>G12/E12*100</f>
        <v>41.548972553339361</v>
      </c>
      <c r="I12" s="269">
        <f>G12/F12*100</f>
        <v>36.614256031691369</v>
      </c>
    </row>
    <row r="13" spans="1:9">
      <c r="A13" s="324"/>
      <c r="B13" s="1006"/>
      <c r="C13" s="1007"/>
      <c r="D13" s="325"/>
      <c r="E13" s="349"/>
      <c r="F13" s="765"/>
      <c r="G13" s="844"/>
      <c r="H13" s="831"/>
      <c r="I13" s="832"/>
    </row>
    <row r="14" spans="1:9">
      <c r="A14" s="324"/>
      <c r="B14" s="1006"/>
      <c r="C14" s="1007"/>
      <c r="D14" s="325"/>
      <c r="E14" s="349">
        <f>SUM(E15:E19)</f>
        <v>460</v>
      </c>
      <c r="F14" s="765">
        <f t="shared" ref="F14" si="1">SUM(F15:F19)</f>
        <v>2972.5</v>
      </c>
      <c r="G14" s="844">
        <f>SUM(G15:G20)</f>
        <v>101</v>
      </c>
      <c r="H14" s="268">
        <f>G14/E14*100</f>
        <v>21.956521739130437</v>
      </c>
      <c r="I14" s="269">
        <f>G14/F14*100</f>
        <v>3.3978132884777121</v>
      </c>
    </row>
    <row r="15" spans="1:9">
      <c r="A15" s="326"/>
      <c r="B15" s="327"/>
      <c r="C15" s="328" t="s">
        <v>153</v>
      </c>
      <c r="D15" s="329" t="s">
        <v>154</v>
      </c>
      <c r="E15" s="350">
        <v>50</v>
      </c>
      <c r="F15" s="767">
        <v>50</v>
      </c>
      <c r="G15" s="822">
        <v>21</v>
      </c>
      <c r="H15" s="830">
        <f t="shared" ref="H15:H19" si="2">G15/E15*100</f>
        <v>42</v>
      </c>
      <c r="I15" s="824">
        <f t="shared" ref="I15:I19" si="3">G15/F15*100</f>
        <v>42</v>
      </c>
    </row>
    <row r="16" spans="1:9">
      <c r="A16" s="326"/>
      <c r="B16" s="327"/>
      <c r="C16" s="330" t="s">
        <v>155</v>
      </c>
      <c r="D16" s="331" t="s">
        <v>154</v>
      </c>
      <c r="E16" s="351">
        <v>200</v>
      </c>
      <c r="F16" s="763">
        <v>200</v>
      </c>
      <c r="G16" s="822">
        <v>52</v>
      </c>
      <c r="H16" s="830">
        <f t="shared" si="2"/>
        <v>26</v>
      </c>
      <c r="I16" s="824">
        <f t="shared" si="3"/>
        <v>26</v>
      </c>
    </row>
    <row r="17" spans="1:9">
      <c r="A17" s="326"/>
      <c r="B17" s="327"/>
      <c r="C17" s="330" t="s">
        <v>156</v>
      </c>
      <c r="D17" s="331" t="s">
        <v>157</v>
      </c>
      <c r="E17" s="351">
        <v>5</v>
      </c>
      <c r="F17" s="763">
        <v>5</v>
      </c>
      <c r="G17" s="822">
        <v>0</v>
      </c>
      <c r="H17" s="830">
        <f t="shared" si="2"/>
        <v>0</v>
      </c>
      <c r="I17" s="824">
        <f t="shared" si="3"/>
        <v>0</v>
      </c>
    </row>
    <row r="18" spans="1:9">
      <c r="A18" s="326"/>
      <c r="B18" s="327"/>
      <c r="C18" s="330" t="s">
        <v>458</v>
      </c>
      <c r="D18" s="331" t="s">
        <v>157</v>
      </c>
      <c r="E18" s="351">
        <v>0</v>
      </c>
      <c r="F18" s="763">
        <v>2412.5</v>
      </c>
      <c r="G18" s="822">
        <v>5</v>
      </c>
      <c r="H18" s="830"/>
      <c r="I18" s="824">
        <f t="shared" si="3"/>
        <v>0.20725388601036268</v>
      </c>
    </row>
    <row r="19" spans="1:9">
      <c r="A19" s="332"/>
      <c r="B19" s="328"/>
      <c r="C19" s="330" t="s">
        <v>321</v>
      </c>
      <c r="D19" s="330" t="s">
        <v>322</v>
      </c>
      <c r="E19" s="351">
        <v>205</v>
      </c>
      <c r="F19" s="763">
        <v>305</v>
      </c>
      <c r="G19" s="822">
        <v>21</v>
      </c>
      <c r="H19" s="830">
        <f t="shared" si="2"/>
        <v>10.24390243902439</v>
      </c>
      <c r="I19" s="824">
        <f t="shared" si="3"/>
        <v>6.8852459016393448</v>
      </c>
    </row>
    <row r="20" spans="1:9" ht="15.75" thickBot="1">
      <c r="A20" s="393"/>
      <c r="B20" s="346"/>
      <c r="C20" s="394" t="s">
        <v>537</v>
      </c>
      <c r="D20" s="394" t="s">
        <v>322</v>
      </c>
      <c r="E20" s="394">
        <v>0</v>
      </c>
      <c r="F20" s="768">
        <v>0</v>
      </c>
      <c r="G20" s="827">
        <v>2</v>
      </c>
      <c r="H20" s="833"/>
      <c r="I20" s="834"/>
    </row>
    <row r="49" spans="1:9" ht="15.75" thickBot="1">
      <c r="A49" s="103"/>
      <c r="B49" s="103"/>
      <c r="C49" s="103"/>
      <c r="D49" s="103"/>
      <c r="E49" s="103"/>
      <c r="F49" s="103"/>
      <c r="G49" s="704"/>
      <c r="H49" s="103"/>
      <c r="I49" s="715" t="s">
        <v>424</v>
      </c>
    </row>
    <row r="50" spans="1:9" ht="15" customHeight="1">
      <c r="A50" s="81" t="s">
        <v>6</v>
      </c>
      <c r="B50" s="82" t="s">
        <v>7</v>
      </c>
      <c r="C50" s="83" t="s">
        <v>8</v>
      </c>
      <c r="D50" s="82"/>
      <c r="E50" s="24" t="s">
        <v>9</v>
      </c>
      <c r="F50" s="14" t="s">
        <v>10</v>
      </c>
      <c r="G50" s="696" t="s">
        <v>11</v>
      </c>
      <c r="H50" s="84" t="s">
        <v>12</v>
      </c>
      <c r="I50" s="714" t="s">
        <v>12</v>
      </c>
    </row>
    <row r="51" spans="1:9" ht="15" customHeight="1">
      <c r="A51" s="86" t="s">
        <v>13</v>
      </c>
      <c r="B51" s="87" t="s">
        <v>14</v>
      </c>
      <c r="C51" s="88" t="s">
        <v>15</v>
      </c>
      <c r="D51" s="89" t="s">
        <v>16</v>
      </c>
      <c r="E51" s="28" t="s">
        <v>17</v>
      </c>
      <c r="F51" s="18" t="s">
        <v>18</v>
      </c>
      <c r="G51" s="697" t="s">
        <v>487</v>
      </c>
      <c r="H51" s="90" t="s">
        <v>19</v>
      </c>
      <c r="I51" s="91" t="s">
        <v>20</v>
      </c>
    </row>
    <row r="52" spans="1:9" ht="15" customHeight="1" thickBot="1">
      <c r="A52" s="92" t="s">
        <v>21</v>
      </c>
      <c r="B52" s="93" t="s">
        <v>22</v>
      </c>
      <c r="C52" s="94"/>
      <c r="D52" s="95"/>
      <c r="E52" s="32" t="s">
        <v>290</v>
      </c>
      <c r="F52" s="20" t="s">
        <v>290</v>
      </c>
      <c r="G52" s="702"/>
      <c r="H52" s="96"/>
      <c r="I52" s="97"/>
    </row>
    <row r="53" spans="1:9" ht="15" customHeight="1">
      <c r="A53" s="324" t="s">
        <v>319</v>
      </c>
      <c r="B53" s="1107" t="s">
        <v>320</v>
      </c>
      <c r="C53" s="1112"/>
      <c r="D53" s="358"/>
      <c r="E53" s="28"/>
      <c r="F53" s="18"/>
      <c r="G53" s="705"/>
      <c r="H53" s="359"/>
      <c r="I53" s="390"/>
    </row>
    <row r="54" spans="1:9">
      <c r="A54" s="391"/>
      <c r="B54" s="1006"/>
      <c r="C54" s="360" t="s">
        <v>330</v>
      </c>
      <c r="D54" s="360"/>
      <c r="E54" s="225">
        <f>SUM(E55+E58+E65+E69+E73+E82)</f>
        <v>75797</v>
      </c>
      <c r="F54" s="769">
        <f>SUM(F55+F58+F65+F69+F73+F82)</f>
        <v>83562.100000000006</v>
      </c>
      <c r="G54" s="698">
        <f>SUM(G55+G58+G65+G69+G73+G82)</f>
        <v>31583</v>
      </c>
      <c r="H54" s="1008">
        <f>G54/E54*100</f>
        <v>41.667876037310187</v>
      </c>
      <c r="I54" s="1009">
        <f>G54/F54*100</f>
        <v>37.795842852202135</v>
      </c>
    </row>
    <row r="55" spans="1:9">
      <c r="A55" s="289"/>
      <c r="B55" s="216"/>
      <c r="C55" s="208" t="s">
        <v>325</v>
      </c>
      <c r="D55" s="209" t="s">
        <v>160</v>
      </c>
      <c r="E55" s="226">
        <f>SUM(E56:E57)</f>
        <v>200</v>
      </c>
      <c r="F55" s="770">
        <f>SUM(F56:F57)</f>
        <v>220</v>
      </c>
      <c r="G55" s="1010">
        <f>SUM(G56:G57)</f>
        <v>12</v>
      </c>
      <c r="H55" s="875">
        <f t="shared" ref="H55:H63" si="4">G55/E55*100</f>
        <v>6</v>
      </c>
      <c r="I55" s="900">
        <f t="shared" ref="I55:I63" si="5">G55/F55*100</f>
        <v>5.4545454545454541</v>
      </c>
    </row>
    <row r="56" spans="1:9">
      <c r="A56" s="289"/>
      <c r="B56" s="216"/>
      <c r="C56" s="208"/>
      <c r="D56" s="210" t="s">
        <v>161</v>
      </c>
      <c r="E56" s="270">
        <v>170</v>
      </c>
      <c r="F56" s="764">
        <v>170</v>
      </c>
      <c r="G56" s="879">
        <v>0</v>
      </c>
      <c r="H56" s="877">
        <f t="shared" si="4"/>
        <v>0</v>
      </c>
      <c r="I56" s="878">
        <f t="shared" si="5"/>
        <v>0</v>
      </c>
    </row>
    <row r="57" spans="1:9">
      <c r="A57" s="289"/>
      <c r="B57" s="216"/>
      <c r="C57" s="208"/>
      <c r="D57" s="210" t="s">
        <v>162</v>
      </c>
      <c r="E57" s="270">
        <v>30</v>
      </c>
      <c r="F57" s="764">
        <v>50</v>
      </c>
      <c r="G57" s="879">
        <v>12</v>
      </c>
      <c r="H57" s="877">
        <f t="shared" si="4"/>
        <v>40</v>
      </c>
      <c r="I57" s="878">
        <f t="shared" si="5"/>
        <v>24</v>
      </c>
    </row>
    <row r="58" spans="1:9">
      <c r="A58" s="289"/>
      <c r="B58" s="216"/>
      <c r="C58" s="208" t="s">
        <v>163</v>
      </c>
      <c r="D58" s="211" t="s">
        <v>164</v>
      </c>
      <c r="E58" s="226">
        <f>SUM(E59:E63)</f>
        <v>401</v>
      </c>
      <c r="F58" s="770">
        <f>SUM(F59:F63)</f>
        <v>1126</v>
      </c>
      <c r="G58" s="1010">
        <f>SUM(G59:G63)</f>
        <v>110</v>
      </c>
      <c r="H58" s="875">
        <f t="shared" si="4"/>
        <v>27.431421446384043</v>
      </c>
      <c r="I58" s="900">
        <f t="shared" si="5"/>
        <v>9.769094138543517</v>
      </c>
    </row>
    <row r="59" spans="1:9">
      <c r="A59" s="289"/>
      <c r="B59" s="216"/>
      <c r="C59" s="208" t="s">
        <v>165</v>
      </c>
      <c r="D59" s="212" t="s">
        <v>166</v>
      </c>
      <c r="E59" s="270">
        <v>5</v>
      </c>
      <c r="F59" s="764">
        <v>5</v>
      </c>
      <c r="G59" s="879">
        <v>0</v>
      </c>
      <c r="H59" s="877">
        <f t="shared" si="4"/>
        <v>0</v>
      </c>
      <c r="I59" s="878">
        <f t="shared" si="5"/>
        <v>0</v>
      </c>
    </row>
    <row r="60" spans="1:9">
      <c r="A60" s="289"/>
      <c r="B60" s="216"/>
      <c r="C60" s="208"/>
      <c r="D60" s="212" t="s">
        <v>167</v>
      </c>
      <c r="E60" s="270">
        <v>20</v>
      </c>
      <c r="F60" s="764">
        <v>0</v>
      </c>
      <c r="G60" s="879">
        <v>0</v>
      </c>
      <c r="H60" s="877">
        <f t="shared" si="4"/>
        <v>0</v>
      </c>
      <c r="I60" s="878"/>
    </row>
    <row r="61" spans="1:9">
      <c r="A61" s="289"/>
      <c r="B61" s="216"/>
      <c r="C61" s="208"/>
      <c r="D61" s="212" t="s">
        <v>168</v>
      </c>
      <c r="E61" s="270">
        <v>25</v>
      </c>
      <c r="F61" s="764">
        <v>20</v>
      </c>
      <c r="G61" s="879">
        <v>0</v>
      </c>
      <c r="H61" s="877">
        <f t="shared" si="4"/>
        <v>0</v>
      </c>
      <c r="I61" s="878">
        <f t="shared" si="5"/>
        <v>0</v>
      </c>
    </row>
    <row r="62" spans="1:9">
      <c r="A62" s="289"/>
      <c r="B62" s="216"/>
      <c r="C62" s="208"/>
      <c r="D62" s="212" t="s">
        <v>169</v>
      </c>
      <c r="E62" s="270">
        <v>350</v>
      </c>
      <c r="F62" s="764">
        <v>400</v>
      </c>
      <c r="G62" s="879">
        <v>110</v>
      </c>
      <c r="H62" s="877">
        <f t="shared" si="4"/>
        <v>31.428571428571427</v>
      </c>
      <c r="I62" s="878">
        <f t="shared" si="5"/>
        <v>27.500000000000004</v>
      </c>
    </row>
    <row r="63" spans="1:9">
      <c r="A63" s="289"/>
      <c r="B63" s="216"/>
      <c r="C63" s="213" t="s">
        <v>326</v>
      </c>
      <c r="D63" s="212" t="s">
        <v>327</v>
      </c>
      <c r="E63" s="270">
        <v>1</v>
      </c>
      <c r="F63" s="764">
        <v>701</v>
      </c>
      <c r="G63" s="879">
        <v>0</v>
      </c>
      <c r="H63" s="877">
        <f t="shared" si="4"/>
        <v>0</v>
      </c>
      <c r="I63" s="878">
        <f t="shared" si="5"/>
        <v>0</v>
      </c>
    </row>
    <row r="64" spans="1:9">
      <c r="A64" s="289"/>
      <c r="B64" s="216"/>
      <c r="C64" s="208"/>
      <c r="D64" s="212"/>
      <c r="E64" s="270"/>
      <c r="F64" s="764"/>
      <c r="G64" s="719"/>
      <c r="H64" s="720"/>
      <c r="I64" s="721"/>
    </row>
    <row r="65" spans="1:9">
      <c r="A65" s="289"/>
      <c r="B65" s="216"/>
      <c r="C65" s="208"/>
      <c r="D65" s="211" t="s">
        <v>170</v>
      </c>
      <c r="E65" s="226">
        <f>SUM(E66:E68)</f>
        <v>8</v>
      </c>
      <c r="F65" s="770">
        <f>SUM(F66:F68)</f>
        <v>13</v>
      </c>
      <c r="G65" s="1010">
        <f>SUM(G66:G68)</f>
        <v>4</v>
      </c>
      <c r="H65" s="830">
        <f>G65/E65*100</f>
        <v>50</v>
      </c>
      <c r="I65" s="824">
        <f>G65/F65*100</f>
        <v>30.76923076923077</v>
      </c>
    </row>
    <row r="66" spans="1:9">
      <c r="A66" s="289"/>
      <c r="B66" s="216"/>
      <c r="C66" s="341" t="s">
        <v>171</v>
      </c>
      <c r="D66" s="212" t="s">
        <v>172</v>
      </c>
      <c r="E66" s="270">
        <v>8</v>
      </c>
      <c r="F66" s="764">
        <v>8</v>
      </c>
      <c r="G66" s="879">
        <v>4</v>
      </c>
      <c r="H66" s="880">
        <f>G66/E66*100</f>
        <v>50</v>
      </c>
      <c r="I66" s="876">
        <f>G66/F66*100</f>
        <v>50</v>
      </c>
    </row>
    <row r="67" spans="1:9">
      <c r="A67" s="289"/>
      <c r="B67" s="216"/>
      <c r="C67" s="213" t="s">
        <v>538</v>
      </c>
      <c r="E67" s="352"/>
      <c r="F67" s="762"/>
      <c r="G67" s="719"/>
      <c r="H67" s="720"/>
      <c r="I67" s="876"/>
    </row>
    <row r="68" spans="1:9">
      <c r="A68" s="289"/>
      <c r="B68" s="216"/>
      <c r="C68" s="213" t="s">
        <v>539</v>
      </c>
      <c r="D68" s="239" t="s">
        <v>220</v>
      </c>
      <c r="E68" s="1011">
        <v>0</v>
      </c>
      <c r="F68" s="788">
        <v>5</v>
      </c>
      <c r="G68" s="879">
        <v>0</v>
      </c>
      <c r="H68" s="747"/>
      <c r="I68" s="876">
        <f t="shared" ref="I68" si="6">G68/F68*100</f>
        <v>0</v>
      </c>
    </row>
    <row r="69" spans="1:9">
      <c r="A69" s="289"/>
      <c r="B69" s="216"/>
      <c r="C69" s="213"/>
      <c r="D69" s="211" t="s">
        <v>174</v>
      </c>
      <c r="E69" s="226">
        <f>SUM(E70:E71)</f>
        <v>17100</v>
      </c>
      <c r="F69" s="770">
        <f>SUM(F70:F71)</f>
        <v>18119.599999999999</v>
      </c>
      <c r="G69" s="1010">
        <f>SUM(G70:G71)</f>
        <v>8550</v>
      </c>
      <c r="H69" s="830">
        <f>G69/E69*100</f>
        <v>50</v>
      </c>
      <c r="I69" s="824">
        <f>G69/F69*100</f>
        <v>47.186472107552049</v>
      </c>
    </row>
    <row r="70" spans="1:9">
      <c r="A70" s="289"/>
      <c r="B70" s="219">
        <v>501</v>
      </c>
      <c r="C70" s="213" t="s">
        <v>175</v>
      </c>
      <c r="D70" s="342" t="s">
        <v>176</v>
      </c>
      <c r="E70" s="270">
        <v>17100</v>
      </c>
      <c r="F70" s="764">
        <v>17103.599999999999</v>
      </c>
      <c r="G70" s="1012">
        <v>8550</v>
      </c>
      <c r="H70" s="880">
        <f>G70/E70*100</f>
        <v>50</v>
      </c>
      <c r="I70" s="876">
        <f>G70/F70*100</f>
        <v>49.989475899810571</v>
      </c>
    </row>
    <row r="71" spans="1:9">
      <c r="A71" s="289"/>
      <c r="B71" s="219">
        <v>501</v>
      </c>
      <c r="C71" s="213" t="s">
        <v>177</v>
      </c>
      <c r="D71" s="758" t="s">
        <v>488</v>
      </c>
      <c r="E71" s="1013">
        <v>0</v>
      </c>
      <c r="F71" s="788">
        <v>1016</v>
      </c>
      <c r="G71" s="1012">
        <v>0</v>
      </c>
      <c r="H71" s="734"/>
      <c r="I71" s="1014">
        <f>G71/F71*100</f>
        <v>0</v>
      </c>
    </row>
    <row r="72" spans="1:9">
      <c r="A72" s="289"/>
      <c r="B72" s="215"/>
      <c r="C72" s="208"/>
      <c r="D72" s="342"/>
      <c r="E72" s="352"/>
      <c r="F72" s="762"/>
      <c r="G72" s="725"/>
      <c r="H72" s="720"/>
      <c r="I72" s="721"/>
    </row>
    <row r="73" spans="1:9">
      <c r="A73" s="289"/>
      <c r="B73" s="208"/>
      <c r="C73" s="208"/>
      <c r="D73" s="209" t="s">
        <v>178</v>
      </c>
      <c r="E73" s="226">
        <f>SUM(E75:E80)</f>
        <v>57608</v>
      </c>
      <c r="F73" s="770">
        <f>SUM(F75:F80)</f>
        <v>63428</v>
      </c>
      <c r="G73" s="1010">
        <f>SUM(G75:G80)</f>
        <v>22803</v>
      </c>
      <c r="H73" s="830">
        <f>G73/E73*100</f>
        <v>39.58304402166366</v>
      </c>
      <c r="I73" s="824">
        <f>G73/F73*100</f>
        <v>35.950999558554578</v>
      </c>
    </row>
    <row r="74" spans="1:9">
      <c r="A74" s="289"/>
      <c r="B74" s="219"/>
      <c r="C74" s="208"/>
      <c r="D74" s="209" t="s">
        <v>179</v>
      </c>
      <c r="E74" s="352"/>
      <c r="F74" s="762"/>
      <c r="G74" s="725"/>
      <c r="H74" s="720"/>
      <c r="I74" s="721"/>
    </row>
    <row r="75" spans="1:9">
      <c r="A75" s="289"/>
      <c r="B75" s="343" t="s">
        <v>180</v>
      </c>
      <c r="C75" s="221" t="s">
        <v>181</v>
      </c>
      <c r="D75" s="212" t="s">
        <v>176</v>
      </c>
      <c r="E75" s="270">
        <v>45607</v>
      </c>
      <c r="F75" s="764">
        <v>46477</v>
      </c>
      <c r="G75" s="1012">
        <v>22803</v>
      </c>
      <c r="H75" s="880">
        <f>G75/E75*100</f>
        <v>49.998903677067119</v>
      </c>
      <c r="I75" s="876">
        <f>G75/F75*100</f>
        <v>49.062977386664372</v>
      </c>
    </row>
    <row r="76" spans="1:9">
      <c r="A76" s="289"/>
      <c r="B76" s="219">
        <v>502</v>
      </c>
      <c r="C76" s="213" t="s">
        <v>182</v>
      </c>
      <c r="D76" s="758" t="s">
        <v>488</v>
      </c>
      <c r="E76" s="353">
        <v>0</v>
      </c>
      <c r="F76" s="762">
        <v>2950</v>
      </c>
      <c r="G76" s="850">
        <v>0</v>
      </c>
      <c r="H76" s="1015"/>
      <c r="I76" s="876">
        <f>G76/F76*100</f>
        <v>0</v>
      </c>
    </row>
    <row r="77" spans="1:9">
      <c r="A77" s="289"/>
      <c r="B77" s="219"/>
      <c r="C77" s="213"/>
      <c r="D77" s="759"/>
      <c r="E77" s="353"/>
      <c r="F77" s="762"/>
      <c r="G77" s="725"/>
      <c r="H77" s="760"/>
      <c r="I77" s="761"/>
    </row>
    <row r="78" spans="1:9">
      <c r="A78" s="289"/>
      <c r="B78" s="219"/>
      <c r="C78" s="213"/>
      <c r="D78" s="239" t="s">
        <v>328</v>
      </c>
      <c r="E78" s="270">
        <v>12000</v>
      </c>
      <c r="F78" s="764">
        <v>11780</v>
      </c>
      <c r="G78" s="1012">
        <v>0</v>
      </c>
      <c r="H78" s="880">
        <f>G78/E78*100</f>
        <v>0</v>
      </c>
      <c r="I78" s="876">
        <f>G78/F78*100</f>
        <v>0</v>
      </c>
    </row>
    <row r="79" spans="1:9">
      <c r="A79" s="289"/>
      <c r="B79" s="219"/>
      <c r="C79" s="213"/>
      <c r="D79" s="224" t="s">
        <v>173</v>
      </c>
      <c r="E79" s="270">
        <v>0</v>
      </c>
      <c r="F79" s="764">
        <v>220</v>
      </c>
      <c r="G79" s="746"/>
      <c r="H79" s="735"/>
      <c r="I79" s="736"/>
    </row>
    <row r="80" spans="1:9">
      <c r="A80" s="289"/>
      <c r="B80" s="219"/>
      <c r="C80" s="214" t="s">
        <v>329</v>
      </c>
      <c r="D80" s="214" t="s">
        <v>327</v>
      </c>
      <c r="E80" s="270">
        <v>1</v>
      </c>
      <c r="F80" s="764">
        <v>2001</v>
      </c>
      <c r="G80" s="1012">
        <v>0</v>
      </c>
      <c r="H80" s="880">
        <f>G80/E80*100</f>
        <v>0</v>
      </c>
      <c r="I80" s="876">
        <f>G80/F80*100</f>
        <v>0</v>
      </c>
    </row>
    <row r="81" spans="1:9">
      <c r="A81" s="289"/>
      <c r="B81" s="219"/>
      <c r="C81" s="222"/>
      <c r="D81" s="344"/>
      <c r="E81" s="354"/>
      <c r="F81" s="771"/>
      <c r="G81" s="725"/>
      <c r="H81" s="720"/>
      <c r="I81" s="721"/>
    </row>
    <row r="82" spans="1:9">
      <c r="A82" s="289"/>
      <c r="B82" s="219"/>
      <c r="C82" s="222"/>
      <c r="D82" s="251" t="s">
        <v>183</v>
      </c>
      <c r="E82" s="226">
        <f>E83</f>
        <v>480</v>
      </c>
      <c r="F82" s="770">
        <f>F83</f>
        <v>655.5</v>
      </c>
      <c r="G82" s="1010">
        <f>G83</f>
        <v>104</v>
      </c>
      <c r="H82" s="830">
        <f>G82/E82*100</f>
        <v>21.666666666666668</v>
      </c>
      <c r="I82" s="824">
        <f>G82/F82*100</f>
        <v>15.865751334858885</v>
      </c>
    </row>
    <row r="83" spans="1:9">
      <c r="A83" s="289"/>
      <c r="B83" s="219"/>
      <c r="C83" s="214"/>
      <c r="D83" s="224" t="s">
        <v>145</v>
      </c>
      <c r="E83" s="271">
        <v>480</v>
      </c>
      <c r="F83" s="772">
        <v>655.5</v>
      </c>
      <c r="G83" s="850">
        <v>104</v>
      </c>
      <c r="H83" s="880">
        <f>G83/E83*100</f>
        <v>21.666666666666668</v>
      </c>
      <c r="I83" s="876">
        <f>G83/F83*100</f>
        <v>15.865751334858885</v>
      </c>
    </row>
    <row r="84" spans="1:9" ht="15.75" thickBot="1">
      <c r="A84" s="387"/>
      <c r="B84" s="388"/>
      <c r="C84" s="345"/>
      <c r="D84" s="389"/>
      <c r="E84" s="389"/>
      <c r="F84" s="773"/>
      <c r="G84" s="748"/>
      <c r="H84" s="728"/>
      <c r="I84" s="729"/>
    </row>
    <row r="85" spans="1:9" ht="16.5" thickBot="1">
      <c r="A85" s="1109" t="s">
        <v>37</v>
      </c>
      <c r="B85" s="1110"/>
      <c r="C85" s="1111"/>
      <c r="D85" s="104"/>
      <c r="E85" s="316">
        <f>E12+E8</f>
        <v>76507</v>
      </c>
      <c r="F85" s="774">
        <f t="shared" ref="F85:G85" si="7">F12+F8</f>
        <v>86784.6</v>
      </c>
      <c r="G85" s="823">
        <f t="shared" si="7"/>
        <v>31684</v>
      </c>
      <c r="H85" s="835">
        <f>G85/E85*100</f>
        <v>41.413204020547141</v>
      </c>
      <c r="I85" s="825">
        <f>G85/F85*100</f>
        <v>36.508781511927232</v>
      </c>
    </row>
    <row r="97" spans="1:9">
      <c r="F97" s="105"/>
      <c r="G97" s="701"/>
      <c r="H97" s="80"/>
    </row>
    <row r="98" spans="1:9" ht="15.75" thickBot="1">
      <c r="F98" s="105"/>
      <c r="G98" s="701"/>
      <c r="H98" s="80"/>
      <c r="I98" s="13" t="s">
        <v>423</v>
      </c>
    </row>
    <row r="99" spans="1:9">
      <c r="A99" s="81" t="s">
        <v>6</v>
      </c>
      <c r="B99" s="82" t="s">
        <v>7</v>
      </c>
      <c r="C99" s="83" t="s">
        <v>8</v>
      </c>
      <c r="D99" s="82"/>
      <c r="E99" s="24" t="s">
        <v>9</v>
      </c>
      <c r="F99" s="106" t="s">
        <v>10</v>
      </c>
      <c r="G99" s="699" t="s">
        <v>11</v>
      </c>
      <c r="H99" s="84" t="s">
        <v>12</v>
      </c>
      <c r="I99" s="25" t="s">
        <v>12</v>
      </c>
    </row>
    <row r="100" spans="1:9">
      <c r="A100" s="86" t="s">
        <v>13</v>
      </c>
      <c r="B100" s="87" t="s">
        <v>14</v>
      </c>
      <c r="C100" s="88" t="s">
        <v>15</v>
      </c>
      <c r="D100" s="89" t="s">
        <v>16</v>
      </c>
      <c r="E100" s="28" t="s">
        <v>184</v>
      </c>
      <c r="F100" s="107" t="s">
        <v>18</v>
      </c>
      <c r="G100" s="700" t="s">
        <v>487</v>
      </c>
      <c r="H100" s="90" t="s">
        <v>19</v>
      </c>
      <c r="I100" s="29" t="s">
        <v>20</v>
      </c>
    </row>
    <row r="101" spans="1:9" ht="15" customHeight="1" thickBot="1">
      <c r="A101" s="92" t="s">
        <v>21</v>
      </c>
      <c r="B101" s="93" t="s">
        <v>22</v>
      </c>
      <c r="C101" s="94"/>
      <c r="D101" s="95"/>
      <c r="E101" s="32" t="s">
        <v>290</v>
      </c>
      <c r="F101" s="108" t="s">
        <v>290</v>
      </c>
      <c r="G101" s="706"/>
      <c r="H101" s="96"/>
      <c r="I101" s="33"/>
    </row>
    <row r="102" spans="1:9" ht="15.75">
      <c r="A102" s="98" t="s">
        <v>53</v>
      </c>
      <c r="B102" s="99"/>
      <c r="C102" s="99"/>
      <c r="D102" s="109"/>
      <c r="E102" s="22"/>
      <c r="F102" s="110"/>
      <c r="G102" s="703"/>
      <c r="H102" s="101"/>
      <c r="I102" s="111"/>
    </row>
    <row r="103" spans="1:9" ht="15.75">
      <c r="A103" s="361" t="s">
        <v>323</v>
      </c>
      <c r="B103" s="362" t="s">
        <v>446</v>
      </c>
      <c r="C103" s="363"/>
      <c r="D103" s="364"/>
      <c r="E103" s="395">
        <f>SUM(E105:E107)</f>
        <v>21066</v>
      </c>
      <c r="F103" s="775">
        <f>SUM(F105:F107)</f>
        <v>52706.6</v>
      </c>
      <c r="G103" s="895">
        <f>SUM(G105:G107)</f>
        <v>58</v>
      </c>
      <c r="H103" s="268">
        <f>G103/E103*100</f>
        <v>0.27532516851799105</v>
      </c>
      <c r="I103" s="269">
        <f>G103/F103*100</f>
        <v>0.11004314450182709</v>
      </c>
    </row>
    <row r="104" spans="1:9">
      <c r="A104" s="361"/>
      <c r="B104" s="362"/>
      <c r="C104" s="334" t="s">
        <v>324</v>
      </c>
      <c r="D104" s="334"/>
      <c r="E104" s="624"/>
      <c r="F104" s="776"/>
      <c r="G104" s="749"/>
      <c r="H104" s="717"/>
      <c r="I104" s="718"/>
    </row>
    <row r="105" spans="1:9" ht="15" customHeight="1">
      <c r="A105" s="365"/>
      <c r="B105" s="366"/>
      <c r="C105" s="367" t="s">
        <v>185</v>
      </c>
      <c r="D105" s="368" t="s">
        <v>159</v>
      </c>
      <c r="E105" s="396">
        <v>21000</v>
      </c>
      <c r="F105" s="777">
        <v>29043.599999999999</v>
      </c>
      <c r="G105" s="822">
        <v>0</v>
      </c>
      <c r="H105" s="830">
        <f>G105/E105*100</f>
        <v>0</v>
      </c>
      <c r="I105" s="824">
        <f>G105/F105*100</f>
        <v>0</v>
      </c>
    </row>
    <row r="106" spans="1:9" ht="15" customHeight="1">
      <c r="A106" s="365"/>
      <c r="B106" s="366"/>
      <c r="C106" s="367" t="s">
        <v>547</v>
      </c>
      <c r="D106" s="368" t="s">
        <v>174</v>
      </c>
      <c r="E106" s="396">
        <v>36</v>
      </c>
      <c r="F106" s="777">
        <v>9885</v>
      </c>
      <c r="G106" s="822">
        <v>33</v>
      </c>
      <c r="H106" s="830">
        <f t="shared" ref="H106:H107" si="8">G106/E106*100</f>
        <v>91.666666666666657</v>
      </c>
      <c r="I106" s="824">
        <f t="shared" ref="I106:I107" si="9">G106/F106*100</f>
        <v>0.33383915022761762</v>
      </c>
    </row>
    <row r="107" spans="1:9" ht="15" customHeight="1">
      <c r="A107" s="365"/>
      <c r="B107" s="366"/>
      <c r="C107" s="367" t="s">
        <v>548</v>
      </c>
      <c r="D107" s="368" t="s">
        <v>331</v>
      </c>
      <c r="E107" s="396">
        <v>30</v>
      </c>
      <c r="F107" s="777">
        <v>13778</v>
      </c>
      <c r="G107" s="822">
        <v>25</v>
      </c>
      <c r="H107" s="830">
        <f t="shared" si="8"/>
        <v>83.333333333333343</v>
      </c>
      <c r="I107" s="824">
        <f t="shared" si="9"/>
        <v>0.18144868631151109</v>
      </c>
    </row>
    <row r="108" spans="1:9" ht="15" customHeight="1">
      <c r="A108" s="365"/>
      <c r="B108" s="366"/>
      <c r="C108" s="367"/>
      <c r="D108" s="368"/>
      <c r="E108" s="396"/>
      <c r="F108" s="767"/>
      <c r="G108" s="750"/>
      <c r="H108" s="720"/>
      <c r="I108" s="721"/>
    </row>
    <row r="109" spans="1:9" ht="15" customHeight="1">
      <c r="A109" s="206" t="s">
        <v>540</v>
      </c>
      <c r="B109" s="1113" t="s">
        <v>306</v>
      </c>
      <c r="C109" s="1114"/>
      <c r="D109" s="368"/>
      <c r="E109" s="395">
        <f>SUM(E111:E113)</f>
        <v>0</v>
      </c>
      <c r="F109" s="775">
        <f>SUM(F110:F111)</f>
        <v>403</v>
      </c>
      <c r="G109" s="895">
        <f>SUM(G111:G113)</f>
        <v>0</v>
      </c>
      <c r="H109" s="268"/>
      <c r="I109" s="269">
        <f>G109/F109*100</f>
        <v>0</v>
      </c>
    </row>
    <row r="110" spans="1:9" ht="15" customHeight="1">
      <c r="A110" s="1004"/>
      <c r="B110" s="366"/>
      <c r="C110" s="367" t="s">
        <v>541</v>
      </c>
      <c r="D110" s="368" t="s">
        <v>174</v>
      </c>
      <c r="E110" s="396">
        <v>0</v>
      </c>
      <c r="F110" s="777">
        <v>151</v>
      </c>
      <c r="G110" s="822">
        <v>0</v>
      </c>
      <c r="H110" s="830"/>
      <c r="I110" s="824">
        <f t="shared" ref="I110:I111" si="10">G110/F110*100</f>
        <v>0</v>
      </c>
    </row>
    <row r="111" spans="1:9" ht="15" customHeight="1">
      <c r="A111" s="1004"/>
      <c r="B111" s="366"/>
      <c r="C111" s="367" t="s">
        <v>549</v>
      </c>
      <c r="D111" s="368" t="s">
        <v>331</v>
      </c>
      <c r="E111" s="396">
        <v>0</v>
      </c>
      <c r="F111" s="777">
        <v>252</v>
      </c>
      <c r="G111" s="822">
        <v>0</v>
      </c>
      <c r="H111" s="830"/>
      <c r="I111" s="824">
        <f t="shared" si="10"/>
        <v>0</v>
      </c>
    </row>
    <row r="112" spans="1:9" ht="15" customHeight="1">
      <c r="A112" s="1004"/>
      <c r="B112" s="366"/>
      <c r="C112" s="367"/>
      <c r="D112" s="368"/>
      <c r="E112" s="396"/>
      <c r="F112" s="767"/>
      <c r="G112" s="750"/>
      <c r="H112" s="722"/>
      <c r="I112" s="723"/>
    </row>
    <row r="113" spans="1:9" ht="15" customHeight="1">
      <c r="A113" s="1004"/>
      <c r="B113" s="366"/>
      <c r="C113" s="367"/>
      <c r="D113" s="368"/>
      <c r="E113" s="396"/>
      <c r="F113" s="767"/>
      <c r="G113" s="750"/>
      <c r="H113" s="720"/>
      <c r="I113" s="721"/>
    </row>
    <row r="114" spans="1:9" ht="15" customHeight="1">
      <c r="A114" s="369" t="s">
        <v>319</v>
      </c>
      <c r="B114" s="1103" t="s">
        <v>320</v>
      </c>
      <c r="C114" s="1104"/>
      <c r="D114" s="370"/>
      <c r="E114" s="397">
        <f>SUM(E115:E126)</f>
        <v>145620</v>
      </c>
      <c r="F114" s="778">
        <f>SUM(F115:F126)</f>
        <v>145620</v>
      </c>
      <c r="G114" s="1016">
        <f>SUM(G115:G126)</f>
        <v>18957</v>
      </c>
      <c r="H114" s="268">
        <f>G114/E114*100</f>
        <v>13.018129377832716</v>
      </c>
      <c r="I114" s="269">
        <f>G114/F114*100</f>
        <v>13.018129377832716</v>
      </c>
    </row>
    <row r="115" spans="1:9" ht="15" customHeight="1">
      <c r="A115" s="371"/>
      <c r="B115" s="512" t="s">
        <v>459</v>
      </c>
      <c r="C115" s="372" t="s">
        <v>332</v>
      </c>
      <c r="D115" s="373" t="s">
        <v>333</v>
      </c>
      <c r="E115" s="351">
        <v>43</v>
      </c>
      <c r="F115" s="779">
        <v>43</v>
      </c>
      <c r="G115" s="850">
        <v>24</v>
      </c>
      <c r="H115" s="830">
        <f>G115/E115*100</f>
        <v>55.813953488372093</v>
      </c>
      <c r="I115" s="824">
        <f>G115/F115*100</f>
        <v>55.813953488372093</v>
      </c>
    </row>
    <row r="116" spans="1:9" ht="15" customHeight="1">
      <c r="A116" s="374"/>
      <c r="B116" s="512" t="s">
        <v>460</v>
      </c>
      <c r="C116" s="372" t="s">
        <v>334</v>
      </c>
      <c r="D116" s="375" t="s">
        <v>170</v>
      </c>
      <c r="E116" s="351">
        <v>1600</v>
      </c>
      <c r="F116" s="779">
        <v>1600</v>
      </c>
      <c r="G116" s="850">
        <v>1531</v>
      </c>
      <c r="H116" s="830">
        <f t="shared" ref="H116:H126" si="11">G116/E116*100</f>
        <v>95.6875</v>
      </c>
      <c r="I116" s="824">
        <f t="shared" ref="I116:I126" si="12">G116/F116*100</f>
        <v>95.6875</v>
      </c>
    </row>
    <row r="117" spans="1:9" ht="15" customHeight="1">
      <c r="A117" s="374"/>
      <c r="B117" s="512" t="s">
        <v>461</v>
      </c>
      <c r="C117" s="372" t="s">
        <v>335</v>
      </c>
      <c r="D117" s="372" t="s">
        <v>170</v>
      </c>
      <c r="E117" s="351">
        <v>200</v>
      </c>
      <c r="F117" s="779">
        <v>200</v>
      </c>
      <c r="G117" s="850">
        <v>0</v>
      </c>
      <c r="H117" s="830">
        <f t="shared" si="11"/>
        <v>0</v>
      </c>
      <c r="I117" s="824">
        <f t="shared" si="12"/>
        <v>0</v>
      </c>
    </row>
    <row r="118" spans="1:9" ht="15" customHeight="1">
      <c r="A118" s="374"/>
      <c r="B118" s="512" t="s">
        <v>462</v>
      </c>
      <c r="C118" s="372" t="s">
        <v>336</v>
      </c>
      <c r="D118" s="372" t="s">
        <v>174</v>
      </c>
      <c r="E118" s="351">
        <v>8</v>
      </c>
      <c r="F118" s="779">
        <v>8</v>
      </c>
      <c r="G118" s="850">
        <v>0</v>
      </c>
      <c r="H118" s="830">
        <f t="shared" si="11"/>
        <v>0</v>
      </c>
      <c r="I118" s="824">
        <f t="shared" si="12"/>
        <v>0</v>
      </c>
    </row>
    <row r="119" spans="1:9" ht="15" customHeight="1">
      <c r="A119" s="376"/>
      <c r="B119" s="377" t="s">
        <v>463</v>
      </c>
      <c r="C119" s="378" t="s">
        <v>337</v>
      </c>
      <c r="D119" s="378" t="s">
        <v>338</v>
      </c>
      <c r="E119" s="351">
        <v>228</v>
      </c>
      <c r="F119" s="779">
        <v>228</v>
      </c>
      <c r="G119" s="850">
        <v>76</v>
      </c>
      <c r="H119" s="830">
        <f t="shared" si="11"/>
        <v>33.333333333333329</v>
      </c>
      <c r="I119" s="824">
        <f t="shared" si="12"/>
        <v>33.333333333333329</v>
      </c>
    </row>
    <row r="120" spans="1:9" ht="15" customHeight="1">
      <c r="A120" s="376"/>
      <c r="B120" s="377" t="s">
        <v>464</v>
      </c>
      <c r="C120" s="378" t="s">
        <v>339</v>
      </c>
      <c r="D120" s="378" t="s">
        <v>338</v>
      </c>
      <c r="E120" s="351">
        <v>347</v>
      </c>
      <c r="F120" s="779">
        <v>347</v>
      </c>
      <c r="G120" s="850">
        <v>141</v>
      </c>
      <c r="H120" s="830">
        <f t="shared" si="11"/>
        <v>40.634005763688762</v>
      </c>
      <c r="I120" s="824">
        <f t="shared" si="12"/>
        <v>40.634005763688762</v>
      </c>
    </row>
    <row r="121" spans="1:9" ht="15" customHeight="1">
      <c r="A121" s="376"/>
      <c r="B121" s="377" t="s">
        <v>465</v>
      </c>
      <c r="C121" s="378" t="s">
        <v>340</v>
      </c>
      <c r="D121" s="378" t="s">
        <v>338</v>
      </c>
      <c r="E121" s="351">
        <v>125709</v>
      </c>
      <c r="F121" s="779">
        <v>125709</v>
      </c>
      <c r="G121" s="850">
        <v>17185</v>
      </c>
      <c r="H121" s="830">
        <f t="shared" si="11"/>
        <v>13.670461144389026</v>
      </c>
      <c r="I121" s="824">
        <f t="shared" si="12"/>
        <v>13.670461144389026</v>
      </c>
    </row>
    <row r="122" spans="1:9" ht="15" customHeight="1">
      <c r="A122" s="376"/>
      <c r="B122" s="377" t="s">
        <v>466</v>
      </c>
      <c r="C122" s="378" t="s">
        <v>341</v>
      </c>
      <c r="D122" s="378" t="s">
        <v>170</v>
      </c>
      <c r="E122" s="351">
        <v>35</v>
      </c>
      <c r="F122" s="779">
        <v>35</v>
      </c>
      <c r="G122" s="850">
        <v>0</v>
      </c>
      <c r="H122" s="830">
        <f t="shared" si="11"/>
        <v>0</v>
      </c>
      <c r="I122" s="824">
        <f t="shared" si="12"/>
        <v>0</v>
      </c>
    </row>
    <row r="123" spans="1:9">
      <c r="A123" s="376"/>
      <c r="B123" s="377" t="s">
        <v>467</v>
      </c>
      <c r="C123" s="378" t="s">
        <v>468</v>
      </c>
      <c r="D123" s="378" t="s">
        <v>170</v>
      </c>
      <c r="E123" s="351">
        <v>6500</v>
      </c>
      <c r="F123" s="779">
        <v>6500</v>
      </c>
      <c r="G123" s="850">
        <v>0</v>
      </c>
      <c r="H123" s="830">
        <f t="shared" si="11"/>
        <v>0</v>
      </c>
      <c r="I123" s="824">
        <f t="shared" si="12"/>
        <v>0</v>
      </c>
    </row>
    <row r="124" spans="1:9" ht="15" customHeight="1">
      <c r="A124" s="376"/>
      <c r="B124" s="377" t="s">
        <v>469</v>
      </c>
      <c r="C124" s="378" t="s">
        <v>342</v>
      </c>
      <c r="D124" s="378" t="s">
        <v>170</v>
      </c>
      <c r="E124" s="351">
        <v>6000</v>
      </c>
      <c r="F124" s="779">
        <v>6000</v>
      </c>
      <c r="G124" s="850">
        <v>0</v>
      </c>
      <c r="H124" s="830">
        <f t="shared" si="11"/>
        <v>0</v>
      </c>
      <c r="I124" s="824">
        <f t="shared" si="12"/>
        <v>0</v>
      </c>
    </row>
    <row r="125" spans="1:9" ht="15" customHeight="1">
      <c r="A125" s="376"/>
      <c r="B125" s="377" t="s">
        <v>470</v>
      </c>
      <c r="C125" s="378" t="s">
        <v>343</v>
      </c>
      <c r="D125" s="378" t="s">
        <v>174</v>
      </c>
      <c r="E125" s="351">
        <v>4500</v>
      </c>
      <c r="F125" s="779">
        <v>4500</v>
      </c>
      <c r="G125" s="850">
        <v>0</v>
      </c>
      <c r="H125" s="830">
        <f t="shared" si="11"/>
        <v>0</v>
      </c>
      <c r="I125" s="824">
        <f t="shared" si="12"/>
        <v>0</v>
      </c>
    </row>
    <row r="126" spans="1:9" ht="15" customHeight="1" thickBot="1">
      <c r="A126" s="376"/>
      <c r="B126" s="377" t="s">
        <v>471</v>
      </c>
      <c r="C126" s="378" t="s">
        <v>344</v>
      </c>
      <c r="D126" s="378" t="s">
        <v>338</v>
      </c>
      <c r="E126" s="398">
        <v>450</v>
      </c>
      <c r="F126" s="780">
        <v>450</v>
      </c>
      <c r="G126" s="866">
        <v>0</v>
      </c>
      <c r="H126" s="830">
        <f t="shared" si="11"/>
        <v>0</v>
      </c>
      <c r="I126" s="824">
        <f t="shared" si="12"/>
        <v>0</v>
      </c>
    </row>
    <row r="127" spans="1:9" ht="15" customHeight="1" thickBot="1">
      <c r="A127" s="1094" t="s">
        <v>54</v>
      </c>
      <c r="B127" s="1095"/>
      <c r="C127" s="1095"/>
      <c r="D127" s="379"/>
      <c r="E127" s="399">
        <f>E103+E114</f>
        <v>166686</v>
      </c>
      <c r="F127" s="781">
        <f>F103+F109+F114</f>
        <v>198729.60000000001</v>
      </c>
      <c r="G127" s="864">
        <f t="shared" ref="G127" si="13">G103+G114</f>
        <v>19015</v>
      </c>
      <c r="H127" s="835">
        <f>G127/E127*100</f>
        <v>11.407676709501697</v>
      </c>
      <c r="I127" s="825">
        <f>G127/F127*100</f>
        <v>9.568277699950082</v>
      </c>
    </row>
    <row r="128" spans="1:9" ht="15.75" thickBot="1">
      <c r="A128" s="305"/>
      <c r="B128" s="305"/>
      <c r="C128" s="305"/>
      <c r="D128" s="305"/>
      <c r="E128" s="305"/>
      <c r="F128" s="782"/>
      <c r="G128" s="732"/>
      <c r="H128" s="733"/>
      <c r="I128" s="733"/>
    </row>
    <row r="129" spans="1:9" ht="16.5" thickBot="1">
      <c r="A129" s="380" t="s">
        <v>55</v>
      </c>
      <c r="B129" s="381"/>
      <c r="C129" s="381"/>
      <c r="D129" s="381"/>
      <c r="E129" s="400">
        <f>E85+E127</f>
        <v>243193</v>
      </c>
      <c r="F129" s="783">
        <f t="shared" ref="F129:G129" si="14">F85+F127</f>
        <v>285514.2</v>
      </c>
      <c r="G129" s="1017">
        <f t="shared" si="14"/>
        <v>50699</v>
      </c>
      <c r="H129" s="835">
        <f>G129/E129*100</f>
        <v>20.84722833305235</v>
      </c>
      <c r="I129" s="825">
        <f>G129/F129*100</f>
        <v>17.757085286826364</v>
      </c>
    </row>
    <row r="130" spans="1:9" ht="15" customHeight="1"/>
    <row r="131" spans="1:9" ht="15" customHeight="1"/>
    <row r="133" spans="1:9" ht="15" customHeight="1"/>
    <row r="134" spans="1:9" ht="15" customHeight="1"/>
    <row r="135" spans="1:9" ht="15" customHeight="1"/>
  </sheetData>
  <mergeCells count="6">
    <mergeCell ref="A127:C127"/>
    <mergeCell ref="B12:C12"/>
    <mergeCell ref="A85:C85"/>
    <mergeCell ref="B53:C53"/>
    <mergeCell ref="B109:C109"/>
    <mergeCell ref="B114:C114"/>
  </mergeCells>
  <pageMargins left="0.31496062992125984" right="0" top="0.39370078740157483" bottom="0.19685039370078741" header="0" footer="0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8"/>
  <sheetViews>
    <sheetView zoomScaleNormal="100" workbookViewId="0">
      <selection activeCell="K15" sqref="K15"/>
    </sheetView>
  </sheetViews>
  <sheetFormatPr defaultRowHeight="15"/>
  <cols>
    <col min="2" max="2" width="10.28515625" customWidth="1"/>
    <col min="3" max="3" width="54.28515625" customWidth="1"/>
    <col min="4" max="4" width="42" customWidth="1"/>
    <col min="5" max="5" width="12.7109375" customWidth="1"/>
    <col min="6" max="6" width="16" customWidth="1"/>
    <col min="7" max="7" width="11.140625" style="688" customWidth="1"/>
    <col min="8" max="8" width="11.140625" customWidth="1"/>
    <col min="9" max="9" width="10.85546875" customWidth="1"/>
  </cols>
  <sheetData>
    <row r="1" spans="1:9" ht="18">
      <c r="A1" s="112" t="s">
        <v>186</v>
      </c>
      <c r="B1" s="37"/>
      <c r="C1" s="113"/>
      <c r="D1" s="37"/>
      <c r="E1" s="37"/>
      <c r="F1" s="38"/>
      <c r="G1" s="691"/>
      <c r="H1" s="37"/>
      <c r="I1" s="37"/>
    </row>
    <row r="2" spans="1:9" ht="16.5" thickBot="1">
      <c r="A2" s="37"/>
      <c r="B2" s="112"/>
      <c r="C2" s="112"/>
      <c r="D2" s="37"/>
      <c r="E2" s="114"/>
      <c r="F2" s="38"/>
      <c r="G2" s="691"/>
      <c r="H2" s="37"/>
      <c r="I2" s="103" t="s">
        <v>426</v>
      </c>
    </row>
    <row r="3" spans="1:9">
      <c r="A3" s="63" t="s">
        <v>6</v>
      </c>
      <c r="B3" s="65" t="s">
        <v>7</v>
      </c>
      <c r="C3" s="64" t="s">
        <v>8</v>
      </c>
      <c r="D3" s="66"/>
      <c r="E3" s="115" t="s">
        <v>9</v>
      </c>
      <c r="F3" s="106" t="s">
        <v>10</v>
      </c>
      <c r="G3" s="693" t="s">
        <v>66</v>
      </c>
      <c r="H3" s="65" t="s">
        <v>67</v>
      </c>
      <c r="I3" s="116" t="s">
        <v>67</v>
      </c>
    </row>
    <row r="4" spans="1:9">
      <c r="A4" s="67" t="s">
        <v>13</v>
      </c>
      <c r="B4" s="69" t="s">
        <v>14</v>
      </c>
      <c r="C4" s="68" t="s">
        <v>15</v>
      </c>
      <c r="D4" s="70" t="s">
        <v>16</v>
      </c>
      <c r="E4" s="117" t="s">
        <v>187</v>
      </c>
      <c r="F4" s="107" t="s">
        <v>18</v>
      </c>
      <c r="G4" s="700" t="s">
        <v>487</v>
      </c>
      <c r="H4" s="69" t="s">
        <v>68</v>
      </c>
      <c r="I4" s="118" t="s">
        <v>68</v>
      </c>
    </row>
    <row r="5" spans="1:9" ht="15.75" thickBot="1">
      <c r="A5" s="119" t="s">
        <v>21</v>
      </c>
      <c r="B5" s="73" t="s">
        <v>22</v>
      </c>
      <c r="C5" s="76"/>
      <c r="D5" s="74"/>
      <c r="E5" s="120" t="s">
        <v>290</v>
      </c>
      <c r="F5" s="108" t="s">
        <v>290</v>
      </c>
      <c r="G5" s="694"/>
      <c r="H5" s="73" t="s">
        <v>19</v>
      </c>
      <c r="I5" s="121" t="s">
        <v>69</v>
      </c>
    </row>
    <row r="6" spans="1:9" ht="15.75">
      <c r="A6" s="532" t="s">
        <v>23</v>
      </c>
      <c r="B6" s="531"/>
      <c r="C6" s="531"/>
      <c r="D6" s="531"/>
      <c r="E6" s="531"/>
      <c r="F6" s="531"/>
      <c r="G6" s="707"/>
      <c r="H6" s="531"/>
      <c r="I6" s="533"/>
    </row>
    <row r="7" spans="1:9">
      <c r="A7" s="410" t="s">
        <v>188</v>
      </c>
      <c r="B7" s="513" t="s">
        <v>364</v>
      </c>
      <c r="C7" s="513"/>
      <c r="D7" s="434"/>
      <c r="E7" s="460">
        <f>SUM(E8:E19)</f>
        <v>12406</v>
      </c>
      <c r="F7" s="627">
        <f>SUM(F8:F19)</f>
        <v>13355</v>
      </c>
      <c r="G7" s="844">
        <f>SUM(G8:G19)</f>
        <v>5406</v>
      </c>
      <c r="H7" s="268">
        <f>G7/E7*100</f>
        <v>43.575689182653555</v>
      </c>
      <c r="I7" s="269">
        <f>G7/F7*100</f>
        <v>40.479221265443655</v>
      </c>
    </row>
    <row r="8" spans="1:9">
      <c r="A8" s="410"/>
      <c r="B8" s="529">
        <v>611</v>
      </c>
      <c r="C8" s="404" t="s">
        <v>189</v>
      </c>
      <c r="D8" s="372" t="s">
        <v>190</v>
      </c>
      <c r="E8" s="662">
        <v>1985</v>
      </c>
      <c r="F8" s="767">
        <v>1985</v>
      </c>
      <c r="G8" s="850">
        <v>1007</v>
      </c>
      <c r="H8" s="830">
        <f t="shared" ref="H8:H10" si="0">G8/E8*100</f>
        <v>50.730478589420656</v>
      </c>
      <c r="I8" s="824">
        <f t="shared" ref="I8:I10" si="1">G8/F8*100</f>
        <v>50.730478589420656</v>
      </c>
    </row>
    <row r="9" spans="1:9">
      <c r="A9" s="410"/>
      <c r="B9" s="512" t="s">
        <v>191</v>
      </c>
      <c r="C9" s="404" t="s">
        <v>192</v>
      </c>
      <c r="D9" s="511" t="s">
        <v>193</v>
      </c>
      <c r="E9" s="661">
        <v>2000</v>
      </c>
      <c r="F9" s="763">
        <v>2000</v>
      </c>
      <c r="G9" s="850">
        <v>1174</v>
      </c>
      <c r="H9" s="830">
        <f t="shared" si="0"/>
        <v>58.699999999999996</v>
      </c>
      <c r="I9" s="824">
        <f t="shared" si="1"/>
        <v>58.699999999999996</v>
      </c>
    </row>
    <row r="10" spans="1:9">
      <c r="A10" s="374"/>
      <c r="B10" s="512" t="s">
        <v>194</v>
      </c>
      <c r="C10" s="404" t="s">
        <v>195</v>
      </c>
      <c r="D10" s="511" t="s">
        <v>196</v>
      </c>
      <c r="E10" s="661">
        <v>3800</v>
      </c>
      <c r="F10" s="763">
        <v>3800</v>
      </c>
      <c r="G10" s="850">
        <v>1596</v>
      </c>
      <c r="H10" s="830">
        <f t="shared" si="0"/>
        <v>42</v>
      </c>
      <c r="I10" s="824">
        <f t="shared" si="1"/>
        <v>42</v>
      </c>
    </row>
    <row r="11" spans="1:9" ht="15" customHeight="1">
      <c r="A11" s="374"/>
      <c r="B11" s="512" t="s">
        <v>197</v>
      </c>
      <c r="C11" s="372" t="s">
        <v>198</v>
      </c>
      <c r="D11" s="404" t="s">
        <v>199</v>
      </c>
      <c r="E11" s="661">
        <v>210</v>
      </c>
      <c r="F11" s="763">
        <v>210</v>
      </c>
      <c r="G11" s="850">
        <v>51</v>
      </c>
      <c r="H11" s="830">
        <f>G11/E11*100</f>
        <v>24.285714285714285</v>
      </c>
      <c r="I11" s="824">
        <f>G11/F11*100</f>
        <v>24.285714285714285</v>
      </c>
    </row>
    <row r="12" spans="1:9">
      <c r="A12" s="517"/>
      <c r="B12" s="377"/>
      <c r="C12" s="378" t="s">
        <v>200</v>
      </c>
      <c r="D12" s="378" t="s">
        <v>365</v>
      </c>
      <c r="E12" s="663">
        <v>230</v>
      </c>
      <c r="F12" s="800">
        <v>1098.3</v>
      </c>
      <c r="G12" s="866">
        <v>131</v>
      </c>
      <c r="H12" s="981">
        <f>G12/E12*100</f>
        <v>56.956521739130437</v>
      </c>
      <c r="I12" s="982">
        <f>G12/F12*100</f>
        <v>11.927524355822635</v>
      </c>
    </row>
    <row r="13" spans="1:9">
      <c r="A13" s="406"/>
      <c r="B13" s="659"/>
      <c r="C13" s="424" t="s">
        <v>165</v>
      </c>
      <c r="D13" s="424" t="s">
        <v>366</v>
      </c>
      <c r="E13" s="664"/>
      <c r="F13" s="804"/>
      <c r="G13" s="898"/>
      <c r="H13" s="838"/>
      <c r="I13" s="839"/>
    </row>
    <row r="14" spans="1:9">
      <c r="A14" s="374"/>
      <c r="B14" s="512"/>
      <c r="C14" s="372" t="s">
        <v>201</v>
      </c>
      <c r="D14" s="372" t="s">
        <v>202</v>
      </c>
      <c r="E14" s="661">
        <v>10</v>
      </c>
      <c r="F14" s="763">
        <v>10</v>
      </c>
      <c r="G14" s="850">
        <v>0</v>
      </c>
      <c r="H14" s="830">
        <f>G14/E14*100</f>
        <v>0</v>
      </c>
      <c r="I14" s="824">
        <f>G14/F14*100</f>
        <v>0</v>
      </c>
    </row>
    <row r="15" spans="1:9">
      <c r="A15" s="374"/>
      <c r="B15" s="512"/>
      <c r="C15" s="404" t="s">
        <v>203</v>
      </c>
      <c r="D15" s="372" t="s">
        <v>204</v>
      </c>
      <c r="E15" s="661">
        <v>280</v>
      </c>
      <c r="F15" s="763">
        <v>280</v>
      </c>
      <c r="G15" s="850">
        <v>154</v>
      </c>
      <c r="H15" s="830">
        <f t="shared" ref="H15:H18" si="2">G15/E15*100</f>
        <v>55.000000000000007</v>
      </c>
      <c r="I15" s="824">
        <f t="shared" ref="I15:I18" si="3">G15/F15*100</f>
        <v>55.000000000000007</v>
      </c>
    </row>
    <row r="16" spans="1:9">
      <c r="A16" s="374"/>
      <c r="B16" s="512" t="s">
        <v>205</v>
      </c>
      <c r="C16" s="372" t="s">
        <v>206</v>
      </c>
      <c r="D16" s="372" t="s">
        <v>204</v>
      </c>
      <c r="E16" s="661">
        <v>1</v>
      </c>
      <c r="F16" s="763">
        <v>1</v>
      </c>
      <c r="G16" s="850">
        <v>0</v>
      </c>
      <c r="H16" s="830">
        <f t="shared" si="2"/>
        <v>0</v>
      </c>
      <c r="I16" s="824">
        <f t="shared" si="3"/>
        <v>0</v>
      </c>
    </row>
    <row r="17" spans="1:9">
      <c r="A17" s="410"/>
      <c r="B17" s="513"/>
      <c r="C17" s="404" t="s">
        <v>207</v>
      </c>
      <c r="D17" s="404" t="s">
        <v>208</v>
      </c>
      <c r="E17" s="661">
        <v>300</v>
      </c>
      <c r="F17" s="763">
        <v>300</v>
      </c>
      <c r="G17" s="850">
        <v>58</v>
      </c>
      <c r="H17" s="830">
        <f t="shared" si="2"/>
        <v>19.333333333333332</v>
      </c>
      <c r="I17" s="824">
        <f t="shared" si="3"/>
        <v>19.333333333333332</v>
      </c>
    </row>
    <row r="18" spans="1:9">
      <c r="A18" s="374"/>
      <c r="B18" s="403"/>
      <c r="C18" s="404" t="s">
        <v>454</v>
      </c>
      <c r="D18" s="404" t="s">
        <v>209</v>
      </c>
      <c r="E18" s="661">
        <v>3420</v>
      </c>
      <c r="F18" s="763">
        <v>3411</v>
      </c>
      <c r="G18" s="850">
        <v>1159</v>
      </c>
      <c r="H18" s="830">
        <f t="shared" si="2"/>
        <v>33.888888888888893</v>
      </c>
      <c r="I18" s="824">
        <f t="shared" si="3"/>
        <v>33.978305482263266</v>
      </c>
    </row>
    <row r="19" spans="1:9">
      <c r="A19" s="374"/>
      <c r="B19" s="403"/>
      <c r="C19" s="404" t="s">
        <v>522</v>
      </c>
      <c r="D19" s="404" t="s">
        <v>199</v>
      </c>
      <c r="E19" s="662">
        <v>170</v>
      </c>
      <c r="F19" s="767">
        <v>259.7</v>
      </c>
      <c r="G19" s="822">
        <v>76</v>
      </c>
      <c r="H19" s="830">
        <f>G19/E19*100</f>
        <v>44.705882352941181</v>
      </c>
      <c r="I19" s="824">
        <f>G19/F19*100</f>
        <v>29.264536003080476</v>
      </c>
    </row>
    <row r="20" spans="1:9">
      <c r="A20" s="374"/>
      <c r="B20" s="403"/>
      <c r="C20" s="404"/>
      <c r="D20" s="404"/>
      <c r="E20" s="662"/>
      <c r="F20" s="751"/>
      <c r="G20" s="719"/>
      <c r="H20" s="720"/>
      <c r="I20" s="721"/>
    </row>
    <row r="21" spans="1:9">
      <c r="A21" s="391" t="s">
        <v>367</v>
      </c>
      <c r="B21" s="334" t="s">
        <v>279</v>
      </c>
      <c r="C21" s="404"/>
      <c r="D21" s="334"/>
      <c r="E21" s="350"/>
      <c r="F21" s="751"/>
      <c r="G21" s="719"/>
      <c r="H21" s="720"/>
      <c r="I21" s="721"/>
    </row>
    <row r="22" spans="1:9">
      <c r="A22" s="374"/>
      <c r="B22" s="334"/>
      <c r="C22" s="334" t="s">
        <v>324</v>
      </c>
      <c r="D22" s="334"/>
      <c r="E22" s="395">
        <f>E23+E24</f>
        <v>20</v>
      </c>
      <c r="F22" s="775">
        <f t="shared" ref="F22:G22" si="4">F23+F24</f>
        <v>410.9</v>
      </c>
      <c r="G22" s="395">
        <f t="shared" si="4"/>
        <v>4</v>
      </c>
      <c r="H22" s="268">
        <f>G22/E22*100</f>
        <v>20</v>
      </c>
      <c r="I22" s="269">
        <f>G22/F22*100</f>
        <v>0.97347286444390368</v>
      </c>
    </row>
    <row r="23" spans="1:9" ht="18" customHeight="1">
      <c r="A23" s="374"/>
      <c r="B23" s="512"/>
      <c r="C23" s="404" t="s">
        <v>368</v>
      </c>
      <c r="D23" s="372" t="s">
        <v>190</v>
      </c>
      <c r="E23" s="350">
        <v>20</v>
      </c>
      <c r="F23" s="767">
        <v>20</v>
      </c>
      <c r="G23" s="822">
        <v>0</v>
      </c>
      <c r="H23" s="830">
        <f>G23/E23*100</f>
        <v>0</v>
      </c>
      <c r="I23" s="824">
        <f>G23/F23*100</f>
        <v>0</v>
      </c>
    </row>
    <row r="24" spans="1:9" ht="18" customHeight="1">
      <c r="A24" s="374"/>
      <c r="B24" s="512"/>
      <c r="C24" s="367" t="s">
        <v>372</v>
      </c>
      <c r="D24" s="368" t="s">
        <v>202</v>
      </c>
      <c r="E24" s="350">
        <v>0</v>
      </c>
      <c r="F24" s="767">
        <v>390.9</v>
      </c>
      <c r="G24" s="822">
        <v>4</v>
      </c>
      <c r="H24" s="830"/>
      <c r="I24" s="824">
        <f>G24/F24*100</f>
        <v>1.0232796111537479</v>
      </c>
    </row>
    <row r="25" spans="1:9" ht="15" customHeight="1">
      <c r="A25" s="374"/>
      <c r="B25" s="403"/>
      <c r="C25" s="404"/>
      <c r="D25" s="514"/>
      <c r="E25" s="350"/>
      <c r="F25" s="751"/>
      <c r="G25" s="719"/>
      <c r="H25" s="720"/>
      <c r="I25" s="721"/>
    </row>
    <row r="26" spans="1:9">
      <c r="A26" s="410" t="s">
        <v>210</v>
      </c>
      <c r="B26" s="513" t="s">
        <v>211</v>
      </c>
      <c r="C26" s="530"/>
      <c r="D26" s="530"/>
      <c r="E26" s="349">
        <f>SUM(E27:E31)</f>
        <v>765</v>
      </c>
      <c r="F26" s="765">
        <f>SUM(F27:F31)</f>
        <v>765</v>
      </c>
      <c r="G26" s="844">
        <f>SUM(G27:G31)</f>
        <v>111</v>
      </c>
      <c r="H26" s="268">
        <f>G26/E26*100</f>
        <v>14.509803921568629</v>
      </c>
      <c r="I26" s="269">
        <f>G26/F26*100</f>
        <v>14.509803921568629</v>
      </c>
    </row>
    <row r="27" spans="1:9">
      <c r="A27" s="517"/>
      <c r="B27" s="377"/>
      <c r="C27" s="335" t="s">
        <v>369</v>
      </c>
      <c r="D27" s="335"/>
      <c r="E27" s="398"/>
      <c r="F27" s="978"/>
      <c r="G27" s="960"/>
      <c r="H27" s="961"/>
      <c r="I27" s="962"/>
    </row>
    <row r="28" spans="1:9">
      <c r="A28" s="590"/>
      <c r="B28" s="588"/>
      <c r="C28" s="665" t="s">
        <v>370</v>
      </c>
      <c r="D28" s="665" t="s">
        <v>212</v>
      </c>
      <c r="E28" s="667">
        <v>300</v>
      </c>
      <c r="F28" s="979">
        <v>344</v>
      </c>
      <c r="G28" s="687">
        <v>111</v>
      </c>
      <c r="H28" s="881">
        <f>G28/E28*100</f>
        <v>37</v>
      </c>
      <c r="I28" s="882">
        <f>G28/F28*100</f>
        <v>32.267441860465119</v>
      </c>
    </row>
    <row r="29" spans="1:9">
      <c r="A29" s="406"/>
      <c r="B29" s="659"/>
      <c r="C29" s="666" t="s">
        <v>371</v>
      </c>
      <c r="D29" s="666"/>
      <c r="E29" s="660"/>
      <c r="F29" s="980"/>
      <c r="G29" s="675"/>
      <c r="H29" s="22"/>
      <c r="I29" s="111"/>
    </row>
    <row r="30" spans="1:9">
      <c r="A30" s="374"/>
      <c r="B30" s="512" t="s">
        <v>213</v>
      </c>
      <c r="C30" s="404" t="s">
        <v>214</v>
      </c>
      <c r="D30" s="404" t="s">
        <v>212</v>
      </c>
      <c r="E30" s="351">
        <v>250</v>
      </c>
      <c r="F30" s="626">
        <v>206</v>
      </c>
      <c r="G30" s="937">
        <v>0</v>
      </c>
      <c r="H30" s="830">
        <f>G30/E30*100</f>
        <v>0</v>
      </c>
      <c r="I30" s="824">
        <f>G30/F30*100</f>
        <v>0</v>
      </c>
    </row>
    <row r="31" spans="1:9" ht="15.75" thickBot="1">
      <c r="A31" s="517"/>
      <c r="B31" s="518"/>
      <c r="C31" s="335" t="s">
        <v>215</v>
      </c>
      <c r="D31" s="378" t="s">
        <v>204</v>
      </c>
      <c r="E31" s="398">
        <v>215</v>
      </c>
      <c r="F31" s="978">
        <v>215</v>
      </c>
      <c r="G31" s="960">
        <v>0</v>
      </c>
      <c r="H31" s="881">
        <f>G31/E31*100</f>
        <v>0</v>
      </c>
      <c r="I31" s="882">
        <f>G31/F31*100</f>
        <v>0</v>
      </c>
    </row>
    <row r="32" spans="1:9" ht="16.5" thickBot="1">
      <c r="A32" s="1115" t="s">
        <v>37</v>
      </c>
      <c r="B32" s="1116"/>
      <c r="C32" s="1116"/>
      <c r="D32" s="439"/>
      <c r="E32" s="420">
        <f>E7+E26+E22</f>
        <v>13191</v>
      </c>
      <c r="F32" s="781">
        <f>F7+F26+F22</f>
        <v>14530.9</v>
      </c>
      <c r="G32" s="864">
        <f>G7+G26+G22</f>
        <v>5521</v>
      </c>
      <c r="H32" s="840">
        <f>G32/E32*100</f>
        <v>41.854294594799484</v>
      </c>
      <c r="I32" s="825">
        <f>G32/F32*100</f>
        <v>37.994893640448971</v>
      </c>
    </row>
    <row r="33" spans="1:9">
      <c r="A33" s="305"/>
      <c r="B33" s="305"/>
      <c r="C33" s="305"/>
      <c r="D33" s="305"/>
      <c r="E33" s="305"/>
    </row>
    <row r="34" spans="1:9">
      <c r="A34" s="305"/>
      <c r="B34" s="305"/>
      <c r="C34" s="305"/>
      <c r="D34" s="305"/>
      <c r="E34" s="305"/>
    </row>
    <row r="35" spans="1:9" ht="15.75" thickBot="1">
      <c r="A35" s="305"/>
      <c r="B35" s="305"/>
      <c r="C35" s="305"/>
      <c r="D35" s="305"/>
      <c r="E35" s="305"/>
    </row>
    <row r="36" spans="1:9">
      <c r="A36" s="443" t="s">
        <v>6</v>
      </c>
      <c r="B36" s="519" t="s">
        <v>7</v>
      </c>
      <c r="C36" s="444" t="s">
        <v>8</v>
      </c>
      <c r="D36" s="445"/>
      <c r="E36" s="444" t="s">
        <v>350</v>
      </c>
      <c r="F36" s="534" t="s">
        <v>10</v>
      </c>
      <c r="G36" s="699" t="s">
        <v>11</v>
      </c>
      <c r="H36" s="65" t="s">
        <v>67</v>
      </c>
      <c r="I36" s="116" t="s">
        <v>67</v>
      </c>
    </row>
    <row r="37" spans="1:9">
      <c r="A37" s="446" t="s">
        <v>13</v>
      </c>
      <c r="B37" s="447" t="s">
        <v>14</v>
      </c>
      <c r="C37" s="461" t="s">
        <v>15</v>
      </c>
      <c r="D37" s="448" t="s">
        <v>16</v>
      </c>
      <c r="E37" s="461" t="s">
        <v>351</v>
      </c>
      <c r="F37" s="535" t="s">
        <v>18</v>
      </c>
      <c r="G37" s="700" t="s">
        <v>487</v>
      </c>
      <c r="H37" s="69" t="s">
        <v>68</v>
      </c>
      <c r="I37" s="118" t="s">
        <v>68</v>
      </c>
    </row>
    <row r="38" spans="1:9" ht="15.75" thickBot="1">
      <c r="A38" s="449" t="s">
        <v>21</v>
      </c>
      <c r="B38" s="451" t="s">
        <v>22</v>
      </c>
      <c r="C38" s="450"/>
      <c r="D38" s="452"/>
      <c r="E38" s="450" t="s">
        <v>290</v>
      </c>
      <c r="F38" s="537" t="s">
        <v>290</v>
      </c>
      <c r="G38" s="694"/>
      <c r="H38" s="73" t="s">
        <v>19</v>
      </c>
      <c r="I38" s="121" t="s">
        <v>69</v>
      </c>
    </row>
    <row r="39" spans="1:9" ht="15.75">
      <c r="A39" s="1100" t="s">
        <v>53</v>
      </c>
      <c r="B39" s="1101"/>
      <c r="C39" s="1102"/>
      <c r="D39" s="364"/>
      <c r="E39" s="536"/>
      <c r="F39" s="22"/>
      <c r="G39" s="675"/>
      <c r="H39" s="22"/>
      <c r="I39" s="111"/>
    </row>
    <row r="40" spans="1:9" ht="15.75">
      <c r="A40" s="361" t="s">
        <v>367</v>
      </c>
      <c r="B40" s="362" t="s">
        <v>279</v>
      </c>
      <c r="C40" s="670"/>
      <c r="D40" s="364"/>
      <c r="E40" s="382">
        <f>SUM(E42:E42)</f>
        <v>19600</v>
      </c>
      <c r="F40" s="893">
        <f>SUM(F42:F42)</f>
        <v>37472.800000000003</v>
      </c>
      <c r="G40" s="894">
        <f>SUM(G42:G42)</f>
        <v>139</v>
      </c>
      <c r="H40" s="268">
        <f>G40/E40*100</f>
        <v>0.70918367346938771</v>
      </c>
      <c r="I40" s="269">
        <f>G40/F40*100</f>
        <v>0.37093571870796949</v>
      </c>
    </row>
    <row r="41" spans="1:9">
      <c r="A41" s="361"/>
      <c r="B41" s="362"/>
      <c r="C41" s="334" t="s">
        <v>324</v>
      </c>
      <c r="D41" s="364"/>
      <c r="E41" s="382"/>
      <c r="F41" s="893"/>
      <c r="G41" s="894"/>
      <c r="H41" s="268"/>
      <c r="I41" s="269"/>
    </row>
    <row r="42" spans="1:9" ht="16.5" thickBot="1">
      <c r="A42" s="669"/>
      <c r="B42" s="366"/>
      <c r="C42" s="367" t="s">
        <v>372</v>
      </c>
      <c r="D42" s="368" t="s">
        <v>202</v>
      </c>
      <c r="E42" s="383">
        <v>19600</v>
      </c>
      <c r="F42" s="891">
        <v>37472.800000000003</v>
      </c>
      <c r="G42" s="822">
        <v>139</v>
      </c>
      <c r="H42" s="830">
        <f>G42/E42*100</f>
        <v>0.70918367346938771</v>
      </c>
      <c r="I42" s="824">
        <f>G42/F42*100</f>
        <v>0.37093571870796949</v>
      </c>
    </row>
    <row r="43" spans="1:9" ht="16.5" thickBot="1">
      <c r="A43" s="1094" t="s">
        <v>54</v>
      </c>
      <c r="B43" s="1095"/>
      <c r="C43" s="1095"/>
      <c r="D43" s="379"/>
      <c r="E43" s="385">
        <f>E40</f>
        <v>19600</v>
      </c>
      <c r="F43" s="967">
        <f>F40</f>
        <v>37472.800000000003</v>
      </c>
      <c r="G43" s="385">
        <f>G40</f>
        <v>139</v>
      </c>
      <c r="H43" s="840">
        <f>G43/E43*100</f>
        <v>0.70918367346938771</v>
      </c>
      <c r="I43" s="825">
        <f>G43/F43*100</f>
        <v>0.37093571870796949</v>
      </c>
    </row>
    <row r="44" spans="1:9" ht="15.75" thickBot="1">
      <c r="A44" s="305"/>
      <c r="B44" s="305"/>
      <c r="C44" s="305"/>
      <c r="D44" s="305"/>
      <c r="E44" s="305"/>
      <c r="F44" s="752"/>
      <c r="G44" s="732"/>
      <c r="H44" s="733"/>
      <c r="I44" s="733"/>
    </row>
    <row r="45" spans="1:9" ht="16.5" thickBot="1">
      <c r="A45" s="380" t="s">
        <v>55</v>
      </c>
      <c r="B45" s="381"/>
      <c r="C45" s="381"/>
      <c r="D45" s="381"/>
      <c r="E45" s="386">
        <f>E32+E43</f>
        <v>32791</v>
      </c>
      <c r="F45" s="976">
        <f>F32+F43</f>
        <v>52003.700000000004</v>
      </c>
      <c r="G45" s="977">
        <f>G32+G43</f>
        <v>5660</v>
      </c>
      <c r="H45" s="840">
        <f>G45/E45*100</f>
        <v>17.260833765362445</v>
      </c>
      <c r="I45" s="825">
        <f>G45/F45*100</f>
        <v>10.883840957470332</v>
      </c>
    </row>
    <row r="48" spans="1:9">
      <c r="A48" s="37"/>
      <c r="B48" s="37"/>
      <c r="C48" s="37"/>
      <c r="D48" s="37"/>
      <c r="E48" s="37"/>
      <c r="F48" s="38"/>
      <c r="G48" s="691"/>
      <c r="H48" s="37"/>
      <c r="I48" s="37"/>
    </row>
  </sheetData>
  <mergeCells count="3">
    <mergeCell ref="A32:C32"/>
    <mergeCell ref="A39:C39"/>
    <mergeCell ref="A43:C43"/>
  </mergeCells>
  <pageMargins left="0.31496062992125984" right="0" top="0.19685039370078741" bottom="0.19685039370078741" header="0" footer="0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2"/>
  <sheetViews>
    <sheetView topLeftCell="A7" workbookViewId="0">
      <selection activeCell="E14" sqref="E14"/>
    </sheetView>
  </sheetViews>
  <sheetFormatPr defaultRowHeight="15"/>
  <cols>
    <col min="3" max="3" width="45.140625" customWidth="1"/>
    <col min="4" max="4" width="46.7109375" customWidth="1"/>
    <col min="5" max="5" width="13.7109375" customWidth="1"/>
    <col min="6" max="6" width="16.140625" customWidth="1"/>
    <col min="7" max="7" width="12" style="688" customWidth="1"/>
  </cols>
  <sheetData>
    <row r="1" spans="1:9" ht="15.75">
      <c r="A1" s="122" t="s">
        <v>216</v>
      </c>
      <c r="B1" s="123"/>
      <c r="C1" s="123"/>
    </row>
    <row r="2" spans="1:9" ht="15.75" thickBot="1">
      <c r="E2" s="12"/>
      <c r="I2" s="13" t="s">
        <v>427</v>
      </c>
    </row>
    <row r="3" spans="1:9" ht="14.1" customHeight="1">
      <c r="A3" s="81" t="s">
        <v>6</v>
      </c>
      <c r="B3" s="82" t="s">
        <v>7</v>
      </c>
      <c r="C3" s="83" t="s">
        <v>8</v>
      </c>
      <c r="D3" s="124"/>
      <c r="E3" s="24" t="s">
        <v>9</v>
      </c>
      <c r="F3" s="14" t="s">
        <v>10</v>
      </c>
      <c r="G3" s="180" t="s">
        <v>11</v>
      </c>
      <c r="H3" s="15" t="s">
        <v>12</v>
      </c>
      <c r="I3" s="25" t="s">
        <v>12</v>
      </c>
    </row>
    <row r="4" spans="1:9" ht="14.1" customHeight="1">
      <c r="A4" s="86" t="s">
        <v>13</v>
      </c>
      <c r="B4" s="87" t="s">
        <v>14</v>
      </c>
      <c r="C4" s="88" t="s">
        <v>15</v>
      </c>
      <c r="D4" s="89" t="s">
        <v>16</v>
      </c>
      <c r="E4" s="28" t="s">
        <v>17</v>
      </c>
      <c r="F4" s="18" t="s">
        <v>18</v>
      </c>
      <c r="G4" s="183" t="s">
        <v>487</v>
      </c>
      <c r="H4" s="18" t="s">
        <v>19</v>
      </c>
      <c r="I4" s="29" t="s">
        <v>20</v>
      </c>
    </row>
    <row r="5" spans="1:9" ht="14.1" customHeight="1" thickBot="1">
      <c r="A5" s="92" t="s">
        <v>21</v>
      </c>
      <c r="B5" s="93" t="s">
        <v>22</v>
      </c>
      <c r="C5" s="94"/>
      <c r="D5" s="95"/>
      <c r="E5" s="32" t="s">
        <v>290</v>
      </c>
      <c r="F5" s="20" t="s">
        <v>290</v>
      </c>
      <c r="G5" s="689"/>
      <c r="H5" s="21"/>
      <c r="I5" s="33"/>
    </row>
    <row r="6" spans="1:9" ht="15.75">
      <c r="A6" s="125" t="s">
        <v>23</v>
      </c>
      <c r="B6" s="126"/>
      <c r="C6" s="127"/>
      <c r="D6" s="109"/>
      <c r="E6" s="22"/>
      <c r="F6" s="22"/>
      <c r="G6" s="708"/>
      <c r="H6" s="22"/>
      <c r="I6" s="111"/>
    </row>
    <row r="7" spans="1:9">
      <c r="A7" s="284" t="s">
        <v>357</v>
      </c>
      <c r="B7" s="1083" t="s">
        <v>307</v>
      </c>
      <c r="C7" s="1084"/>
      <c r="D7" s="228"/>
      <c r="E7" s="225">
        <f>SUM(E8+E22)</f>
        <v>8620</v>
      </c>
      <c r="F7" s="769">
        <f t="shared" ref="F7:G7" si="0">SUM(F8+F22)</f>
        <v>9391.4</v>
      </c>
      <c r="G7" s="1018">
        <f t="shared" si="0"/>
        <v>2524</v>
      </c>
      <c r="H7" s="268">
        <f>G7/E7*100</f>
        <v>29.280742459396752</v>
      </c>
      <c r="I7" s="269">
        <f>G7/F7*100</f>
        <v>26.875652192431374</v>
      </c>
    </row>
    <row r="8" spans="1:9" ht="12.95" customHeight="1">
      <c r="A8" s="284"/>
      <c r="B8" s="481"/>
      <c r="C8" s="482" t="s">
        <v>358</v>
      </c>
      <c r="D8" s="228"/>
      <c r="E8" s="225">
        <f>E9+E12+E18</f>
        <v>560</v>
      </c>
      <c r="F8" s="769">
        <f>F9+F12+F18</f>
        <v>560</v>
      </c>
      <c r="G8" s="1019">
        <f>G9+G12+G18</f>
        <v>93</v>
      </c>
      <c r="H8" s="268">
        <f t="shared" ref="H8:H9" si="1">G8/E8*100</f>
        <v>16.607142857142858</v>
      </c>
      <c r="I8" s="269">
        <f t="shared" ref="I8:I9" si="2">G8/F8*100</f>
        <v>16.607142857142858</v>
      </c>
    </row>
    <row r="9" spans="1:9" ht="12.95" customHeight="1">
      <c r="A9" s="227"/>
      <c r="B9" s="481"/>
      <c r="C9" s="229" t="s">
        <v>217</v>
      </c>
      <c r="D9" s="230" t="s">
        <v>218</v>
      </c>
      <c r="E9" s="205">
        <v>80</v>
      </c>
      <c r="F9" s="1020">
        <v>80</v>
      </c>
      <c r="G9" s="883">
        <v>0</v>
      </c>
      <c r="H9" s="830">
        <f t="shared" si="1"/>
        <v>0</v>
      </c>
      <c r="I9" s="824">
        <f t="shared" si="2"/>
        <v>0</v>
      </c>
    </row>
    <row r="10" spans="1:9" ht="12.95" customHeight="1">
      <c r="A10" s="227"/>
      <c r="B10" s="481"/>
      <c r="C10" s="229" t="s">
        <v>359</v>
      </c>
      <c r="D10" s="228"/>
      <c r="E10" s="503"/>
      <c r="F10" s="1021"/>
      <c r="G10" s="883"/>
      <c r="H10" s="831"/>
      <c r="I10" s="832"/>
    </row>
    <row r="11" spans="1:9" ht="12.95" customHeight="1">
      <c r="A11" s="283"/>
      <c r="B11" s="481"/>
      <c r="C11" s="237"/>
      <c r="D11" s="228"/>
      <c r="E11" s="503"/>
      <c r="F11" s="1021"/>
      <c r="G11" s="883"/>
      <c r="H11" s="831"/>
      <c r="I11" s="832"/>
    </row>
    <row r="12" spans="1:9" ht="12.95" customHeight="1">
      <c r="A12" s="282"/>
      <c r="B12" s="483"/>
      <c r="C12" s="263" t="s">
        <v>219</v>
      </c>
      <c r="D12" s="231" t="s">
        <v>218</v>
      </c>
      <c r="E12" s="504">
        <v>210</v>
      </c>
      <c r="F12" s="1022">
        <f>SUM(F13:F16)</f>
        <v>210</v>
      </c>
      <c r="G12" s="1023">
        <f>SUM(G13:G16)</f>
        <v>48</v>
      </c>
      <c r="H12" s="830">
        <f>G12/E12*100</f>
        <v>22.857142857142858</v>
      </c>
      <c r="I12" s="824">
        <f>G12/F12*100</f>
        <v>22.857142857142858</v>
      </c>
    </row>
    <row r="13" spans="1:9" ht="12.95" customHeight="1">
      <c r="A13" s="282"/>
      <c r="B13" s="483"/>
      <c r="C13" s="263"/>
      <c r="D13" s="232" t="s">
        <v>221</v>
      </c>
      <c r="E13" s="271">
        <v>10</v>
      </c>
      <c r="F13" s="772">
        <v>10</v>
      </c>
      <c r="G13" s="883">
        <v>0</v>
      </c>
      <c r="H13" s="880">
        <f t="shared" ref="H13:H16" si="3">G13/E13*100</f>
        <v>0</v>
      </c>
      <c r="I13" s="876">
        <f t="shared" ref="I13:I16" si="4">G13/F13*100</f>
        <v>0</v>
      </c>
    </row>
    <row r="14" spans="1:9" ht="12.95" customHeight="1">
      <c r="A14" s="282"/>
      <c r="B14" s="483"/>
      <c r="C14" s="263"/>
      <c r="D14" s="233" t="s">
        <v>222</v>
      </c>
      <c r="E14" s="271">
        <v>5</v>
      </c>
      <c r="F14" s="772">
        <v>5</v>
      </c>
      <c r="G14" s="883">
        <v>0</v>
      </c>
      <c r="H14" s="880">
        <f t="shared" si="3"/>
        <v>0</v>
      </c>
      <c r="I14" s="876">
        <f t="shared" si="4"/>
        <v>0</v>
      </c>
    </row>
    <row r="15" spans="1:9" ht="12.95" customHeight="1">
      <c r="A15" s="282"/>
      <c r="B15" s="483"/>
      <c r="C15" s="263"/>
      <c r="D15" s="232" t="s">
        <v>145</v>
      </c>
      <c r="E15" s="271">
        <v>150</v>
      </c>
      <c r="F15" s="772">
        <v>150</v>
      </c>
      <c r="G15" s="883">
        <v>48</v>
      </c>
      <c r="H15" s="880">
        <f t="shared" si="3"/>
        <v>32</v>
      </c>
      <c r="I15" s="876">
        <f t="shared" si="4"/>
        <v>32</v>
      </c>
    </row>
    <row r="16" spans="1:9" ht="12.95" customHeight="1">
      <c r="A16" s="282"/>
      <c r="B16" s="483"/>
      <c r="C16" s="263"/>
      <c r="D16" s="232" t="s">
        <v>223</v>
      </c>
      <c r="E16" s="271">
        <v>45</v>
      </c>
      <c r="F16" s="772">
        <v>45</v>
      </c>
      <c r="G16" s="883">
        <v>0</v>
      </c>
      <c r="H16" s="880">
        <f t="shared" si="3"/>
        <v>0</v>
      </c>
      <c r="I16" s="876">
        <f t="shared" si="4"/>
        <v>0</v>
      </c>
    </row>
    <row r="17" spans="1:9" ht="12.95" customHeight="1">
      <c r="A17" s="282"/>
      <c r="B17" s="483"/>
      <c r="C17" s="263"/>
      <c r="D17" s="231"/>
      <c r="E17" s="503"/>
      <c r="F17" s="1021"/>
      <c r="G17" s="883"/>
      <c r="H17" s="831"/>
      <c r="I17" s="832"/>
    </row>
    <row r="18" spans="1:9" ht="12.95" customHeight="1">
      <c r="A18" s="227"/>
      <c r="B18" s="484"/>
      <c r="C18" s="262"/>
      <c r="D18" s="485" t="s">
        <v>225</v>
      </c>
      <c r="E18" s="504">
        <f>SUM(E19:E20)</f>
        <v>270</v>
      </c>
      <c r="F18" s="1022">
        <f>SUM(F19:F20)</f>
        <v>270</v>
      </c>
      <c r="G18" s="1023">
        <f>SUM(G19:G20)</f>
        <v>45</v>
      </c>
      <c r="H18" s="268">
        <f>G18/E18*100</f>
        <v>16.666666666666664</v>
      </c>
      <c r="I18" s="269">
        <f>G18/F18*100</f>
        <v>16.666666666666664</v>
      </c>
    </row>
    <row r="19" spans="1:9" ht="12.95" customHeight="1">
      <c r="A19" s="299"/>
      <c r="B19" s="237"/>
      <c r="C19" s="217" t="s">
        <v>224</v>
      </c>
      <c r="D19" s="224" t="s">
        <v>265</v>
      </c>
      <c r="E19" s="271">
        <v>150</v>
      </c>
      <c r="F19" s="772">
        <v>150</v>
      </c>
      <c r="G19" s="883">
        <v>25</v>
      </c>
      <c r="H19" s="880">
        <f t="shared" ref="H19:H20" si="5">G19/E19*100</f>
        <v>16.666666666666664</v>
      </c>
      <c r="I19" s="876">
        <f t="shared" ref="I19:I20" si="6">G19/F19*100</f>
        <v>16.666666666666664</v>
      </c>
    </row>
    <row r="20" spans="1:9" ht="12.95" customHeight="1">
      <c r="A20" s="299"/>
      <c r="B20" s="237"/>
      <c r="C20" s="235" t="s">
        <v>286</v>
      </c>
      <c r="D20" s="232" t="s">
        <v>167</v>
      </c>
      <c r="E20" s="270">
        <v>120</v>
      </c>
      <c r="F20" s="764">
        <v>120</v>
      </c>
      <c r="G20" s="883">
        <v>20</v>
      </c>
      <c r="H20" s="880">
        <f t="shared" si="5"/>
        <v>16.666666666666664</v>
      </c>
      <c r="I20" s="876">
        <f t="shared" si="6"/>
        <v>16.666666666666664</v>
      </c>
    </row>
    <row r="21" spans="1:9" ht="12.95" customHeight="1">
      <c r="A21" s="299"/>
      <c r="B21" s="237"/>
      <c r="C21" s="217"/>
      <c r="D21" s="232"/>
      <c r="E21" s="270"/>
      <c r="F21" s="764"/>
      <c r="G21" s="883"/>
      <c r="H21" s="831"/>
      <c r="I21" s="832"/>
    </row>
    <row r="22" spans="1:9" ht="12.95" customHeight="1">
      <c r="A22" s="299"/>
      <c r="B22" s="237"/>
      <c r="C22" s="486" t="s">
        <v>360</v>
      </c>
      <c r="D22" s="232"/>
      <c r="E22" s="225">
        <f>E23+E28</f>
        <v>8060</v>
      </c>
      <c r="F22" s="769">
        <f>F23+F28</f>
        <v>8831.4</v>
      </c>
      <c r="G22" s="1019">
        <f>G23+G28</f>
        <v>2431</v>
      </c>
      <c r="H22" s="268">
        <f>G22/E22*100</f>
        <v>30.161290322580648</v>
      </c>
      <c r="I22" s="269">
        <f>G22/F22*100</f>
        <v>27.52677944606744</v>
      </c>
    </row>
    <row r="23" spans="1:9" ht="12.95" customHeight="1">
      <c r="A23" s="299"/>
      <c r="B23" s="236">
        <v>911</v>
      </c>
      <c r="C23" s="237" t="s">
        <v>361</v>
      </c>
      <c r="D23" s="234" t="s">
        <v>225</v>
      </c>
      <c r="E23" s="226">
        <f>SUM(E24:E26)</f>
        <v>2880</v>
      </c>
      <c r="F23" s="770">
        <f>SUM(F24:F26)</f>
        <v>4731.3999999999996</v>
      </c>
      <c r="G23" s="1024">
        <f>SUM(G24:G26)</f>
        <v>836</v>
      </c>
      <c r="H23" s="830">
        <f>G23/E23*100</f>
        <v>29.027777777777779</v>
      </c>
      <c r="I23" s="824">
        <f>G23/F23*100</f>
        <v>17.66918882360401</v>
      </c>
    </row>
    <row r="24" spans="1:9" ht="12.95" customHeight="1">
      <c r="A24" s="299"/>
      <c r="B24" s="388">
        <v>911</v>
      </c>
      <c r="C24" s="218" t="s">
        <v>362</v>
      </c>
      <c r="D24" s="239" t="s">
        <v>220</v>
      </c>
      <c r="E24" s="270">
        <v>500</v>
      </c>
      <c r="F24" s="764">
        <v>0</v>
      </c>
      <c r="G24" s="1025">
        <v>0</v>
      </c>
      <c r="H24" s="880">
        <f t="shared" ref="H24:H26" si="7">G24/E24*100</f>
        <v>0</v>
      </c>
      <c r="I24" s="876"/>
    </row>
    <row r="25" spans="1:9" ht="12.95" customHeight="1">
      <c r="A25" s="299"/>
      <c r="B25" s="388">
        <v>9114</v>
      </c>
      <c r="C25" s="218" t="s">
        <v>362</v>
      </c>
      <c r="D25" s="232" t="s">
        <v>145</v>
      </c>
      <c r="E25" s="270">
        <v>2300</v>
      </c>
      <c r="F25" s="764">
        <v>4571.3999999999996</v>
      </c>
      <c r="G25" s="1025">
        <v>756</v>
      </c>
      <c r="H25" s="880">
        <f t="shared" si="7"/>
        <v>32.869565217391305</v>
      </c>
      <c r="I25" s="876">
        <f t="shared" ref="I25:I26" si="8">G25/F25*100</f>
        <v>16.537603360021002</v>
      </c>
    </row>
    <row r="26" spans="1:9" ht="12.95" customHeight="1">
      <c r="A26" s="299"/>
      <c r="B26" s="388">
        <v>9115</v>
      </c>
      <c r="C26" s="218" t="s">
        <v>362</v>
      </c>
      <c r="D26" s="232" t="s">
        <v>226</v>
      </c>
      <c r="E26" s="270">
        <v>80</v>
      </c>
      <c r="F26" s="764">
        <v>160</v>
      </c>
      <c r="G26" s="1025">
        <v>80</v>
      </c>
      <c r="H26" s="880">
        <f t="shared" si="7"/>
        <v>100</v>
      </c>
      <c r="I26" s="876">
        <f t="shared" si="8"/>
        <v>50</v>
      </c>
    </row>
    <row r="27" spans="1:9" ht="12.95" customHeight="1">
      <c r="A27" s="299"/>
      <c r="B27" s="237"/>
      <c r="C27" s="237"/>
      <c r="D27" s="485"/>
      <c r="E27" s="505"/>
      <c r="F27" s="762"/>
      <c r="G27" s="883"/>
      <c r="H27" s="831"/>
      <c r="I27" s="832"/>
    </row>
    <row r="28" spans="1:9" ht="12.95" customHeight="1">
      <c r="A28" s="299"/>
      <c r="B28" s="236">
        <v>911</v>
      </c>
      <c r="C28" s="237" t="s">
        <v>288</v>
      </c>
      <c r="D28" s="234" t="s">
        <v>225</v>
      </c>
      <c r="E28" s="506">
        <f>SUM(E29:E31)</f>
        <v>5180</v>
      </c>
      <c r="F28" s="770">
        <f>SUM(F29:F31)</f>
        <v>4100</v>
      </c>
      <c r="G28" s="1026">
        <f>SUM(G29:G31)</f>
        <v>1595</v>
      </c>
      <c r="H28" s="830">
        <f>G28/E28*100</f>
        <v>30.791505791505791</v>
      </c>
      <c r="I28" s="824">
        <f>G28/F28*100</f>
        <v>38.902439024390247</v>
      </c>
    </row>
    <row r="29" spans="1:9" ht="12.95" customHeight="1">
      <c r="A29" s="299"/>
      <c r="B29" s="388">
        <v>9116</v>
      </c>
      <c r="C29" s="229"/>
      <c r="D29" s="224" t="s">
        <v>226</v>
      </c>
      <c r="E29" s="270">
        <v>80</v>
      </c>
      <c r="F29" s="764">
        <v>0</v>
      </c>
      <c r="G29" s="1025">
        <v>0</v>
      </c>
      <c r="H29" s="880">
        <f t="shared" ref="H29:H31" si="9">G29/E29*100</f>
        <v>0</v>
      </c>
      <c r="I29" s="876"/>
    </row>
    <row r="30" spans="1:9" ht="15" customHeight="1">
      <c r="A30" s="299"/>
      <c r="B30" s="388">
        <v>911</v>
      </c>
      <c r="C30" s="237"/>
      <c r="D30" s="224" t="s">
        <v>173</v>
      </c>
      <c r="E30" s="270">
        <v>100</v>
      </c>
      <c r="F30" s="764">
        <v>100</v>
      </c>
      <c r="G30" s="1025">
        <v>0</v>
      </c>
      <c r="H30" s="880">
        <f t="shared" si="9"/>
        <v>0</v>
      </c>
      <c r="I30" s="876">
        <f t="shared" ref="I30:I31" si="10">G30/F30*100</f>
        <v>0</v>
      </c>
    </row>
    <row r="31" spans="1:9" ht="15.75" thickBot="1">
      <c r="A31" s="299"/>
      <c r="B31" s="388">
        <v>9117</v>
      </c>
      <c r="C31" s="237"/>
      <c r="D31" s="258" t="s">
        <v>145</v>
      </c>
      <c r="E31" s="510">
        <v>5000</v>
      </c>
      <c r="F31" s="1027">
        <v>4000</v>
      </c>
      <c r="G31" s="1075">
        <v>1595</v>
      </c>
      <c r="H31" s="1028">
        <f t="shared" si="9"/>
        <v>31.900000000000002</v>
      </c>
      <c r="I31" s="1029">
        <f t="shared" si="10"/>
        <v>39.875</v>
      </c>
    </row>
    <row r="32" spans="1:9" ht="16.5" thickBot="1">
      <c r="A32" s="1085" t="s">
        <v>37</v>
      </c>
      <c r="B32" s="1086"/>
      <c r="C32" s="1087"/>
      <c r="D32" s="128"/>
      <c r="E32" s="320">
        <f>E7</f>
        <v>8620</v>
      </c>
      <c r="F32" s="819">
        <f>F7</f>
        <v>9391.4</v>
      </c>
      <c r="G32" s="1030">
        <f>G7</f>
        <v>2524</v>
      </c>
      <c r="H32" s="840">
        <f>G32/E32*100</f>
        <v>29.280742459396752</v>
      </c>
      <c r="I32" s="825">
        <f>G32/F32*100</f>
        <v>26.875652192431374</v>
      </c>
    </row>
    <row r="33" spans="1:9" ht="14.1" customHeight="1" thickBot="1">
      <c r="A33" s="305"/>
      <c r="B33" s="305"/>
      <c r="C33" s="305"/>
      <c r="D33" s="305"/>
      <c r="E33" s="305"/>
    </row>
    <row r="34" spans="1:9" ht="14.1" customHeight="1">
      <c r="A34" s="487" t="s">
        <v>6</v>
      </c>
      <c r="B34" s="488" t="s">
        <v>7</v>
      </c>
      <c r="C34" s="489" t="s">
        <v>8</v>
      </c>
      <c r="D34" s="490"/>
      <c r="E34" s="444" t="s">
        <v>350</v>
      </c>
      <c r="F34" s="507" t="s">
        <v>10</v>
      </c>
      <c r="G34" s="180" t="s">
        <v>11</v>
      </c>
      <c r="H34" s="15" t="s">
        <v>12</v>
      </c>
      <c r="I34" s="25" t="s">
        <v>12</v>
      </c>
    </row>
    <row r="35" spans="1:9" ht="14.1" customHeight="1">
      <c r="A35" s="491" t="s">
        <v>13</v>
      </c>
      <c r="B35" s="492" t="s">
        <v>14</v>
      </c>
      <c r="C35" s="493" t="s">
        <v>15</v>
      </c>
      <c r="D35" s="494" t="s">
        <v>16</v>
      </c>
      <c r="E35" s="461" t="s">
        <v>351</v>
      </c>
      <c r="F35" s="508" t="s">
        <v>18</v>
      </c>
      <c r="G35" s="183" t="s">
        <v>487</v>
      </c>
      <c r="H35" s="18" t="s">
        <v>19</v>
      </c>
      <c r="I35" s="29" t="s">
        <v>20</v>
      </c>
    </row>
    <row r="36" spans="1:9" ht="15.75" thickBot="1">
      <c r="A36" s="495" t="s">
        <v>21</v>
      </c>
      <c r="B36" s="496" t="s">
        <v>22</v>
      </c>
      <c r="C36" s="497"/>
      <c r="D36" s="498"/>
      <c r="E36" s="450" t="s">
        <v>290</v>
      </c>
      <c r="F36" s="509" t="s">
        <v>290</v>
      </c>
      <c r="G36" s="689"/>
      <c r="H36" s="21"/>
      <c r="I36" s="33"/>
    </row>
    <row r="37" spans="1:9" ht="17.25" customHeight="1">
      <c r="A37" s="499" t="s">
        <v>53</v>
      </c>
      <c r="B37" s="500"/>
      <c r="C37" s="501"/>
      <c r="D37" s="502"/>
      <c r="E37" s="462"/>
      <c r="F37" s="318"/>
      <c r="G37" s="675"/>
      <c r="H37" s="22"/>
      <c r="I37" s="111"/>
    </row>
    <row r="38" spans="1:9" ht="16.5" customHeight="1">
      <c r="A38" s="284" t="s">
        <v>357</v>
      </c>
      <c r="B38" s="1083" t="s">
        <v>307</v>
      </c>
      <c r="C38" s="1084"/>
      <c r="D38" s="228"/>
      <c r="E38" s="225"/>
      <c r="F38" s="225"/>
      <c r="G38" s="698"/>
      <c r="H38" s="268"/>
      <c r="I38" s="269"/>
    </row>
    <row r="39" spans="1:9" ht="12.95" customHeight="1">
      <c r="A39" s="284"/>
      <c r="B39" s="481"/>
      <c r="C39" s="482" t="s">
        <v>358</v>
      </c>
      <c r="D39" s="228"/>
      <c r="E39" s="225">
        <f>E40</f>
        <v>2000</v>
      </c>
      <c r="F39" s="769">
        <f>F40</f>
        <v>2000</v>
      </c>
      <c r="G39" s="698">
        <f>G40</f>
        <v>0</v>
      </c>
      <c r="H39" s="268">
        <f>G39/E39*100</f>
        <v>0</v>
      </c>
      <c r="I39" s="269">
        <f>G39/F39*100</f>
        <v>0</v>
      </c>
    </row>
    <row r="40" spans="1:9" ht="15" customHeight="1" thickBot="1">
      <c r="A40" s="299"/>
      <c r="B40" s="236">
        <v>70115</v>
      </c>
      <c r="C40" s="229" t="s">
        <v>363</v>
      </c>
      <c r="D40" s="243" t="s">
        <v>225</v>
      </c>
      <c r="E40" s="226">
        <v>2000</v>
      </c>
      <c r="F40" s="818">
        <v>2000</v>
      </c>
      <c r="G40" s="822">
        <v>0</v>
      </c>
      <c r="H40" s="830">
        <f>G40/E40*100</f>
        <v>0</v>
      </c>
      <c r="I40" s="824">
        <f>G40/F40*100</f>
        <v>0</v>
      </c>
    </row>
    <row r="41" spans="1:9" ht="17.25" customHeight="1" thickBot="1">
      <c r="A41" s="1085" t="s">
        <v>54</v>
      </c>
      <c r="B41" s="1086"/>
      <c r="C41" s="1087"/>
      <c r="D41" s="128"/>
      <c r="E41" s="320">
        <f>E39</f>
        <v>2000</v>
      </c>
      <c r="F41" s="774">
        <f>F39</f>
        <v>2000</v>
      </c>
      <c r="G41" s="823">
        <f t="shared" ref="G41" si="11">G38</f>
        <v>0</v>
      </c>
      <c r="H41" s="840">
        <f>G41/E41*100</f>
        <v>0</v>
      </c>
      <c r="I41" s="825">
        <f>G41/F41*100</f>
        <v>0</v>
      </c>
    </row>
    <row r="42" spans="1:9" ht="12.95" customHeight="1" thickBot="1">
      <c r="A42" s="305"/>
      <c r="B42" s="305"/>
      <c r="C42" s="305"/>
      <c r="D42" s="305"/>
      <c r="E42" s="305"/>
      <c r="F42" s="794"/>
      <c r="G42" s="732"/>
      <c r="H42" s="733"/>
      <c r="I42" s="733"/>
    </row>
    <row r="43" spans="1:9" ht="18.75" customHeight="1" thickBot="1">
      <c r="A43" s="306" t="s">
        <v>55</v>
      </c>
      <c r="B43" s="381"/>
      <c r="C43" s="458"/>
      <c r="D43" s="458"/>
      <c r="E43" s="310">
        <f>E32+E41</f>
        <v>10620</v>
      </c>
      <c r="F43" s="821">
        <f>F32+F41</f>
        <v>11391.4</v>
      </c>
      <c r="G43" s="829">
        <f>G32+G41</f>
        <v>2524</v>
      </c>
      <c r="H43" s="840">
        <f>G43/E43*100</f>
        <v>23.766478342749529</v>
      </c>
      <c r="I43" s="825">
        <f>G43/F43*100</f>
        <v>22.157065856698914</v>
      </c>
    </row>
    <row r="44" spans="1:9" ht="12.95" customHeight="1"/>
    <row r="45" spans="1:9" ht="12.95" customHeight="1"/>
    <row r="46" spans="1:9" ht="12.95" customHeight="1"/>
    <row r="47" spans="1:9" ht="12.95" customHeight="1"/>
    <row r="48" spans="1:9" ht="12.95" customHeight="1"/>
    <row r="49" ht="12.95" customHeight="1"/>
    <row r="50" ht="12.95" customHeight="1"/>
    <row r="51" ht="17.25" customHeight="1"/>
    <row r="52" ht="13.5" customHeight="1"/>
  </sheetData>
  <mergeCells count="4">
    <mergeCell ref="B7:C7"/>
    <mergeCell ref="A32:C32"/>
    <mergeCell ref="B38:C38"/>
    <mergeCell ref="A41:C41"/>
  </mergeCells>
  <pageMargins left="0.31496062992125984" right="0" top="0.19685039370078741" bottom="0" header="0" footer="0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54"/>
  <sheetViews>
    <sheetView workbookViewId="0">
      <selection activeCell="C39" sqref="C39"/>
    </sheetView>
  </sheetViews>
  <sheetFormatPr defaultRowHeight="15"/>
  <cols>
    <col min="3" max="3" width="60.42578125" customWidth="1"/>
    <col min="4" max="4" width="40.140625" customWidth="1"/>
    <col min="5" max="5" width="15.7109375" customWidth="1"/>
    <col min="6" max="6" width="15.85546875" customWidth="1"/>
    <col min="7" max="7" width="12.28515625" style="688" customWidth="1"/>
  </cols>
  <sheetData>
    <row r="1" spans="1:10" ht="16.5" thickBot="1">
      <c r="A1" s="1117" t="s">
        <v>227</v>
      </c>
      <c r="B1" s="1117"/>
      <c r="C1" s="1117"/>
      <c r="D1" s="1117"/>
      <c r="E1" s="155"/>
      <c r="F1" s="152"/>
      <c r="H1" s="152"/>
      <c r="I1" s="13" t="s">
        <v>428</v>
      </c>
    </row>
    <row r="2" spans="1:10">
      <c r="A2" s="179" t="s">
        <v>6</v>
      </c>
      <c r="B2" s="157" t="s">
        <v>7</v>
      </c>
      <c r="C2" s="180" t="s">
        <v>8</v>
      </c>
      <c r="D2" s="159"/>
      <c r="E2" s="180" t="s">
        <v>9</v>
      </c>
      <c r="F2" s="157" t="s">
        <v>10</v>
      </c>
      <c r="G2" s="180" t="s">
        <v>11</v>
      </c>
      <c r="H2" s="157" t="s">
        <v>12</v>
      </c>
      <c r="I2" s="181" t="s">
        <v>12</v>
      </c>
    </row>
    <row r="3" spans="1:10">
      <c r="A3" s="182" t="s">
        <v>13</v>
      </c>
      <c r="B3" s="161" t="s">
        <v>14</v>
      </c>
      <c r="C3" s="183" t="s">
        <v>15</v>
      </c>
      <c r="D3" s="163" t="s">
        <v>16</v>
      </c>
      <c r="E3" s="183" t="s">
        <v>17</v>
      </c>
      <c r="F3" s="161" t="s">
        <v>18</v>
      </c>
      <c r="G3" s="183" t="s">
        <v>487</v>
      </c>
      <c r="H3" s="161" t="s">
        <v>19</v>
      </c>
      <c r="I3" s="184" t="s">
        <v>20</v>
      </c>
    </row>
    <row r="4" spans="1:10" ht="15.75" thickBot="1">
      <c r="A4" s="185" t="s">
        <v>21</v>
      </c>
      <c r="B4" s="166" t="s">
        <v>22</v>
      </c>
      <c r="C4" s="186"/>
      <c r="D4" s="168"/>
      <c r="E4" s="186" t="s">
        <v>290</v>
      </c>
      <c r="F4" s="166" t="s">
        <v>290</v>
      </c>
      <c r="G4" s="689"/>
      <c r="H4" s="169"/>
      <c r="I4" s="187"/>
    </row>
    <row r="5" spans="1:10" ht="15.75">
      <c r="A5" s="526" t="s">
        <v>23</v>
      </c>
      <c r="B5" s="190"/>
      <c r="C5" s="527"/>
      <c r="D5" s="528"/>
      <c r="E5" s="194"/>
      <c r="F5" s="188"/>
      <c r="G5" s="690"/>
      <c r="H5" s="188"/>
      <c r="I5" s="176"/>
    </row>
    <row r="6" spans="1:10" ht="15.75">
      <c r="A6" s="469" t="s">
        <v>228</v>
      </c>
      <c r="B6" s="470" t="s">
        <v>348</v>
      </c>
      <c r="C6" s="471"/>
      <c r="D6" s="472"/>
      <c r="E6" s="473">
        <f>SUM(E7:E10)</f>
        <v>2586</v>
      </c>
      <c r="F6" s="886">
        <f>SUM(F7:F11)</f>
        <v>3807</v>
      </c>
      <c r="G6" s="473">
        <f>SUM(G7:G11)</f>
        <v>236</v>
      </c>
      <c r="H6" s="268">
        <f>G6/E6*100</f>
        <v>9.1260634184068063</v>
      </c>
      <c r="I6" s="269">
        <f>G6/F6*100</f>
        <v>6.1991069083267663</v>
      </c>
    </row>
    <row r="7" spans="1:10" ht="15.75">
      <c r="A7" s="422"/>
      <c r="B7" s="423"/>
      <c r="C7" s="372" t="s">
        <v>46</v>
      </c>
      <c r="D7" s="424" t="s">
        <v>234</v>
      </c>
      <c r="E7" s="462">
        <v>800</v>
      </c>
      <c r="F7" s="808">
        <v>800</v>
      </c>
      <c r="G7" s="883">
        <v>218</v>
      </c>
      <c r="H7" s="830">
        <f>G7/E7*100</f>
        <v>27.250000000000004</v>
      </c>
      <c r="I7" s="824">
        <f>G7/F7*100</f>
        <v>27.250000000000004</v>
      </c>
    </row>
    <row r="8" spans="1:10" ht="15.75">
      <c r="A8" s="425"/>
      <c r="B8" s="426"/>
      <c r="C8" s="427" t="s">
        <v>230</v>
      </c>
      <c r="D8" s="428" t="s">
        <v>32</v>
      </c>
      <c r="E8" s="389"/>
      <c r="F8" s="730"/>
      <c r="G8" s="845"/>
      <c r="H8" s="846"/>
      <c r="I8" s="885"/>
    </row>
    <row r="9" spans="1:10" ht="15.75">
      <c r="A9" s="425"/>
      <c r="B9" s="426"/>
      <c r="C9" s="427" t="s">
        <v>231</v>
      </c>
      <c r="D9" s="424" t="s">
        <v>33</v>
      </c>
      <c r="E9" s="463">
        <v>50</v>
      </c>
      <c r="F9" s="806">
        <v>50</v>
      </c>
      <c r="G9" s="139">
        <v>0</v>
      </c>
      <c r="H9" s="851">
        <f>G9/E9*100</f>
        <v>0</v>
      </c>
      <c r="I9" s="852">
        <f>G9/F9*100</f>
        <v>0</v>
      </c>
    </row>
    <row r="10" spans="1:10" ht="15.75">
      <c r="A10" s="422"/>
      <c r="B10" s="423"/>
      <c r="C10" s="372" t="s">
        <v>232</v>
      </c>
      <c r="D10" s="372" t="s">
        <v>229</v>
      </c>
      <c r="E10" s="464">
        <v>1736</v>
      </c>
      <c r="F10" s="806">
        <v>1736</v>
      </c>
      <c r="G10" s="883">
        <v>18</v>
      </c>
      <c r="H10" s="831"/>
      <c r="I10" s="852">
        <f t="shared" ref="I10:I11" si="0">G10/F10*100</f>
        <v>1.0368663594470047</v>
      </c>
    </row>
    <row r="11" spans="1:10" ht="15.75">
      <c r="A11" s="429"/>
      <c r="B11" s="430"/>
      <c r="C11" s="431" t="s">
        <v>501</v>
      </c>
      <c r="D11" s="424" t="s">
        <v>500</v>
      </c>
      <c r="E11" s="464">
        <v>0</v>
      </c>
      <c r="F11" s="806">
        <v>1221</v>
      </c>
      <c r="G11" s="883">
        <v>0</v>
      </c>
      <c r="H11" s="831"/>
      <c r="I11" s="852">
        <f t="shared" si="0"/>
        <v>0</v>
      </c>
    </row>
    <row r="12" spans="1:10" ht="15.75">
      <c r="A12" s="429"/>
      <c r="B12" s="430"/>
      <c r="C12" s="431"/>
      <c r="D12" s="424"/>
      <c r="E12" s="328"/>
      <c r="F12" s="726"/>
      <c r="G12" s="883"/>
      <c r="H12" s="831"/>
      <c r="I12" s="832"/>
    </row>
    <row r="13" spans="1:10">
      <c r="A13" s="410" t="s">
        <v>349</v>
      </c>
      <c r="B13" s="1118" t="s">
        <v>320</v>
      </c>
      <c r="C13" s="1119"/>
      <c r="D13" s="434"/>
      <c r="E13" s="465">
        <f>E14</f>
        <v>450</v>
      </c>
      <c r="F13" s="627">
        <f>F14</f>
        <v>450</v>
      </c>
      <c r="G13" s="884">
        <f>G14</f>
        <v>160</v>
      </c>
      <c r="H13" s="268">
        <f>G13/E13*100</f>
        <v>35.555555555555557</v>
      </c>
      <c r="I13" s="269">
        <f>G13/F13*100</f>
        <v>35.555555555555557</v>
      </c>
      <c r="J13" s="150"/>
    </row>
    <row r="14" spans="1:10" ht="15.75" thickBot="1">
      <c r="A14" s="435"/>
      <c r="B14" s="436"/>
      <c r="C14" s="437" t="s">
        <v>235</v>
      </c>
      <c r="D14" s="438" t="s">
        <v>236</v>
      </c>
      <c r="E14" s="389">
        <v>450</v>
      </c>
      <c r="F14" s="807">
        <v>450</v>
      </c>
      <c r="G14" s="883">
        <v>160</v>
      </c>
      <c r="H14" s="830">
        <f>G14/E14*100</f>
        <v>35.555555555555557</v>
      </c>
      <c r="I14" s="862">
        <f t="shared" ref="I14" si="1">G14/F14*100</f>
        <v>35.555555555555557</v>
      </c>
    </row>
    <row r="15" spans="1:10" ht="16.5" thickBot="1">
      <c r="A15" s="1094" t="s">
        <v>37</v>
      </c>
      <c r="B15" s="1095"/>
      <c r="C15" s="1096"/>
      <c r="D15" s="439"/>
      <c r="E15" s="399">
        <f>E13+E6</f>
        <v>3036</v>
      </c>
      <c r="F15" s="863">
        <f>F13+F6</f>
        <v>4257</v>
      </c>
      <c r="G15" s="864">
        <f>G13+G6</f>
        <v>396</v>
      </c>
      <c r="H15" s="840">
        <f>G15/E15*100</f>
        <v>13.043478260869565</v>
      </c>
      <c r="I15" s="825">
        <f>G15/F15*100</f>
        <v>9.3023255813953494</v>
      </c>
    </row>
    <row r="16" spans="1:10" ht="15.75">
      <c r="A16" s="440"/>
      <c r="B16" s="440"/>
      <c r="C16" s="440"/>
      <c r="D16" s="441"/>
      <c r="E16" s="442"/>
      <c r="F16" s="442"/>
      <c r="G16" s="709"/>
      <c r="H16" s="474"/>
      <c r="I16" s="475"/>
    </row>
    <row r="17" spans="1:9" ht="15.75">
      <c r="A17" s="440"/>
      <c r="B17" s="440"/>
      <c r="C17" s="440"/>
      <c r="D17" s="441"/>
      <c r="E17" s="442"/>
      <c r="F17" s="442"/>
      <c r="G17" s="709"/>
      <c r="H17" s="474"/>
      <c r="I17" s="475"/>
    </row>
    <row r="18" spans="1:9" ht="15.75">
      <c r="A18" s="440"/>
      <c r="B18" s="440"/>
      <c r="C18" s="440"/>
      <c r="D18" s="441"/>
      <c r="E18" s="442"/>
      <c r="F18" s="442"/>
      <c r="G18" s="709"/>
      <c r="H18" s="474"/>
      <c r="I18" s="475"/>
    </row>
    <row r="19" spans="1:9" ht="16.5" thickBot="1">
      <c r="A19" s="440"/>
      <c r="B19" s="440"/>
      <c r="C19" s="440"/>
      <c r="D19" s="441"/>
      <c r="E19" s="442"/>
      <c r="F19" s="442"/>
    </row>
    <row r="20" spans="1:9">
      <c r="A20" s="443" t="s">
        <v>6</v>
      </c>
      <c r="B20" s="444" t="s">
        <v>7</v>
      </c>
      <c r="C20" s="444" t="s">
        <v>8</v>
      </c>
      <c r="D20" s="445"/>
      <c r="E20" s="444" t="s">
        <v>350</v>
      </c>
      <c r="F20" s="444" t="s">
        <v>350</v>
      </c>
      <c r="G20" s="180" t="s">
        <v>11</v>
      </c>
      <c r="H20" s="157" t="s">
        <v>12</v>
      </c>
      <c r="I20" s="181" t="s">
        <v>12</v>
      </c>
    </row>
    <row r="21" spans="1:9">
      <c r="A21" s="446" t="s">
        <v>13</v>
      </c>
      <c r="B21" s="447" t="s">
        <v>14</v>
      </c>
      <c r="C21" s="447" t="s">
        <v>15</v>
      </c>
      <c r="D21" s="448" t="s">
        <v>16</v>
      </c>
      <c r="E21" s="461" t="s">
        <v>351</v>
      </c>
      <c r="F21" s="461" t="s">
        <v>351</v>
      </c>
      <c r="G21" s="183" t="s">
        <v>487</v>
      </c>
      <c r="H21" s="161" t="s">
        <v>19</v>
      </c>
      <c r="I21" s="184" t="s">
        <v>20</v>
      </c>
    </row>
    <row r="22" spans="1:9" ht="15.75" thickBot="1">
      <c r="A22" s="446" t="s">
        <v>21</v>
      </c>
      <c r="B22" s="461" t="s">
        <v>22</v>
      </c>
      <c r="C22" s="447"/>
      <c r="D22" s="448"/>
      <c r="E22" s="461" t="s">
        <v>290</v>
      </c>
      <c r="F22" s="461" t="s">
        <v>290</v>
      </c>
      <c r="G22" s="710"/>
      <c r="H22" s="175"/>
      <c r="I22" s="476"/>
    </row>
    <row r="23" spans="1:9" ht="15.75">
      <c r="A23" s="520" t="s">
        <v>53</v>
      </c>
      <c r="B23" s="521"/>
      <c r="C23" s="522"/>
      <c r="D23" s="421"/>
      <c r="E23" s="523"/>
      <c r="F23" s="524"/>
      <c r="G23" s="690"/>
      <c r="H23" s="35"/>
      <c r="I23" s="525"/>
    </row>
    <row r="24" spans="1:9" ht="15.75">
      <c r="A24" s="469" t="s">
        <v>228</v>
      </c>
      <c r="B24" s="470" t="s">
        <v>348</v>
      </c>
      <c r="C24" s="471"/>
      <c r="D24" s="472"/>
      <c r="E24" s="477">
        <f>SUM(E25:E30)</f>
        <v>488700</v>
      </c>
      <c r="F24" s="886">
        <f>SUM(F25:F32)</f>
        <v>494279</v>
      </c>
      <c r="G24" s="886">
        <f>SUM(G25:G32)</f>
        <v>8969</v>
      </c>
      <c r="H24" s="268">
        <f>G24/E24*100</f>
        <v>1.8352772662164927</v>
      </c>
      <c r="I24" s="269">
        <f>G24/F24*100</f>
        <v>1.8145622209319028</v>
      </c>
    </row>
    <row r="25" spans="1:9" ht="15.75">
      <c r="A25" s="422"/>
      <c r="B25" s="423"/>
      <c r="C25" s="372" t="s">
        <v>352</v>
      </c>
      <c r="D25" s="424" t="s">
        <v>234</v>
      </c>
      <c r="E25" s="467">
        <v>1457</v>
      </c>
      <c r="F25" s="811">
        <v>1457</v>
      </c>
      <c r="G25" s="850">
        <v>0</v>
      </c>
      <c r="H25" s="830">
        <f t="shared" ref="H25:H26" si="2">G25/E25*100</f>
        <v>0</v>
      </c>
      <c r="I25" s="824">
        <f t="shared" ref="I25:I26" si="3">G25/F25*100</f>
        <v>0</v>
      </c>
    </row>
    <row r="26" spans="1:9" ht="15.75">
      <c r="A26" s="422"/>
      <c r="B26" s="423"/>
      <c r="C26" s="372" t="s">
        <v>551</v>
      </c>
      <c r="D26" s="372" t="s">
        <v>233</v>
      </c>
      <c r="E26" s="350">
        <v>5000</v>
      </c>
      <c r="F26" s="767">
        <v>1579</v>
      </c>
      <c r="G26" s="850">
        <v>0</v>
      </c>
      <c r="H26" s="830">
        <f t="shared" si="2"/>
        <v>0</v>
      </c>
      <c r="I26" s="824">
        <f t="shared" si="3"/>
        <v>0</v>
      </c>
    </row>
    <row r="27" spans="1:9" ht="15.75">
      <c r="A27" s="453"/>
      <c r="B27" s="454"/>
      <c r="C27" s="455" t="s">
        <v>353</v>
      </c>
      <c r="D27" s="378"/>
      <c r="E27" s="468"/>
      <c r="F27" s="808"/>
      <c r="G27" s="896"/>
      <c r="H27" s="897"/>
      <c r="I27" s="885"/>
    </row>
    <row r="28" spans="1:9" ht="15.75">
      <c r="A28" s="456"/>
      <c r="B28" s="430"/>
      <c r="C28" s="457" t="s">
        <v>354</v>
      </c>
      <c r="D28" s="424" t="s">
        <v>229</v>
      </c>
      <c r="E28" s="464">
        <v>479443</v>
      </c>
      <c r="F28" s="806">
        <v>479443</v>
      </c>
      <c r="G28" s="898">
        <v>0</v>
      </c>
      <c r="H28" s="851">
        <f>G28/E28*100</f>
        <v>0</v>
      </c>
      <c r="I28" s="852">
        <f>G28/F28*100</f>
        <v>0</v>
      </c>
    </row>
    <row r="29" spans="1:9" ht="15.75">
      <c r="A29" s="429"/>
      <c r="B29" s="430"/>
      <c r="C29" s="431" t="s">
        <v>486</v>
      </c>
      <c r="D29" s="424" t="s">
        <v>355</v>
      </c>
      <c r="E29" s="464">
        <v>2642</v>
      </c>
      <c r="F29" s="777">
        <v>2642</v>
      </c>
      <c r="G29" s="850">
        <v>1811</v>
      </c>
      <c r="H29" s="830">
        <f t="shared" ref="H29:H30" si="4">G29/E29*100</f>
        <v>68.54655563966692</v>
      </c>
      <c r="I29" s="824">
        <f t="shared" ref="I29:I32" si="5">G29/F29*100</f>
        <v>68.54655563966692</v>
      </c>
    </row>
    <row r="30" spans="1:9">
      <c r="A30" s="797"/>
      <c r="B30" s="403"/>
      <c r="C30" s="404" t="s">
        <v>356</v>
      </c>
      <c r="D30" s="372" t="s">
        <v>283</v>
      </c>
      <c r="E30" s="467">
        <v>158</v>
      </c>
      <c r="F30" s="809">
        <v>158</v>
      </c>
      <c r="G30" s="850">
        <v>158</v>
      </c>
      <c r="H30" s="899">
        <f t="shared" si="4"/>
        <v>100</v>
      </c>
      <c r="I30" s="900">
        <f t="shared" si="5"/>
        <v>100</v>
      </c>
    </row>
    <row r="31" spans="1:9">
      <c r="A31" s="797"/>
      <c r="B31" s="403"/>
      <c r="C31" s="812" t="s">
        <v>498</v>
      </c>
      <c r="D31" s="372" t="s">
        <v>283</v>
      </c>
      <c r="E31" s="467">
        <v>0</v>
      </c>
      <c r="F31" s="809">
        <v>2000</v>
      </c>
      <c r="G31" s="850">
        <v>0</v>
      </c>
      <c r="H31" s="899"/>
      <c r="I31" s="900">
        <f t="shared" si="5"/>
        <v>0</v>
      </c>
    </row>
    <row r="32" spans="1:9" ht="15" customHeight="1" thickBot="1">
      <c r="A32" s="435"/>
      <c r="B32" s="436"/>
      <c r="C32" s="795" t="s">
        <v>493</v>
      </c>
      <c r="D32" s="438" t="s">
        <v>234</v>
      </c>
      <c r="E32" s="796">
        <v>0</v>
      </c>
      <c r="F32" s="810">
        <v>7000</v>
      </c>
      <c r="G32" s="887">
        <v>7000</v>
      </c>
      <c r="H32" s="861"/>
      <c r="I32" s="862">
        <f t="shared" si="5"/>
        <v>100</v>
      </c>
    </row>
    <row r="33" spans="1:9" ht="16.5" thickBot="1">
      <c r="A33" s="1088" t="s">
        <v>54</v>
      </c>
      <c r="B33" s="1089"/>
      <c r="C33" s="1090"/>
      <c r="D33" s="479"/>
      <c r="E33" s="466">
        <f>E24</f>
        <v>488700</v>
      </c>
      <c r="F33" s="842">
        <f t="shared" ref="F33:G33" si="6">F24</f>
        <v>494279</v>
      </c>
      <c r="G33" s="856">
        <f t="shared" si="6"/>
        <v>8969</v>
      </c>
      <c r="H33" s="901">
        <f>G33/E33*100</f>
        <v>1.8352772662164927</v>
      </c>
      <c r="I33" s="858">
        <f>G33/F33*100</f>
        <v>1.8145622209319028</v>
      </c>
    </row>
    <row r="34" spans="1:9" ht="15.75" thickBot="1">
      <c r="A34" s="305"/>
      <c r="B34" s="305"/>
      <c r="C34" s="305"/>
      <c r="D34" s="305"/>
      <c r="E34" s="305"/>
      <c r="F34" s="782"/>
      <c r="G34" s="131"/>
      <c r="H34" s="150"/>
      <c r="I34" s="150"/>
    </row>
    <row r="35" spans="1:9" ht="16.5" thickBot="1">
      <c r="A35" s="306" t="s">
        <v>55</v>
      </c>
      <c r="B35" s="307"/>
      <c r="C35" s="458"/>
      <c r="D35" s="458"/>
      <c r="E35" s="317">
        <f>E15+E33</f>
        <v>491736</v>
      </c>
      <c r="F35" s="902">
        <f>F15+F33</f>
        <v>498536</v>
      </c>
      <c r="G35" s="903">
        <f>G15+G33</f>
        <v>9365</v>
      </c>
      <c r="H35" s="840">
        <f>G35/E35*100</f>
        <v>1.9044771991475102</v>
      </c>
      <c r="I35" s="825">
        <f>G35/F35*100</f>
        <v>1.8785002487282765</v>
      </c>
    </row>
    <row r="48" spans="1:9" ht="19.5" customHeight="1"/>
    <row r="49" ht="15.75" customHeight="1"/>
    <row r="50" ht="15" customHeight="1"/>
    <row r="51" ht="18" customHeight="1"/>
    <row r="52" ht="15.75" customHeight="1"/>
    <row r="53" ht="15.75" customHeight="1"/>
    <row r="54" ht="15" customHeight="1"/>
  </sheetData>
  <mergeCells count="4">
    <mergeCell ref="A1:D1"/>
    <mergeCell ref="B13:C13"/>
    <mergeCell ref="A15:C15"/>
    <mergeCell ref="A33:C33"/>
  </mergeCells>
  <pageMargins left="0.31496062992125984" right="0" top="0.39370078740157483" bottom="0" header="0" footer="0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52"/>
  <sheetViews>
    <sheetView zoomScaleNormal="100" workbookViewId="0">
      <selection activeCell="K140" sqref="K140"/>
    </sheetView>
  </sheetViews>
  <sheetFormatPr defaultRowHeight="15"/>
  <cols>
    <col min="2" max="2" width="9.85546875" customWidth="1"/>
    <col min="3" max="3" width="40.5703125" customWidth="1"/>
    <col min="4" max="4" width="50.5703125" customWidth="1"/>
    <col min="5" max="5" width="13.28515625" customWidth="1"/>
    <col min="6" max="6" width="15.42578125" customWidth="1"/>
    <col min="7" max="7" width="11.85546875" style="688" customWidth="1"/>
  </cols>
  <sheetData>
    <row r="1" spans="1:9" ht="15.75">
      <c r="A1" s="1122" t="s">
        <v>237</v>
      </c>
      <c r="B1" s="1122"/>
      <c r="C1" s="1122"/>
      <c r="D1" s="1122"/>
      <c r="E1" s="131"/>
      <c r="F1" s="131"/>
      <c r="G1" s="131"/>
      <c r="H1" s="131"/>
      <c r="I1" s="131"/>
    </row>
    <row r="2" spans="1:9" ht="12.75" customHeight="1" thickBot="1">
      <c r="A2" s="131"/>
      <c r="B2" s="131"/>
      <c r="C2" s="131"/>
      <c r="D2" s="131"/>
      <c r="E2" s="12"/>
      <c r="F2" s="131"/>
      <c r="G2" s="131"/>
      <c r="H2" s="131"/>
      <c r="I2" s="13" t="s">
        <v>429</v>
      </c>
    </row>
    <row r="3" spans="1:9">
      <c r="A3" s="23" t="s">
        <v>6</v>
      </c>
      <c r="B3" s="14" t="s">
        <v>7</v>
      </c>
      <c r="C3" s="24" t="s">
        <v>8</v>
      </c>
      <c r="D3" s="132"/>
      <c r="E3" s="24" t="s">
        <v>9</v>
      </c>
      <c r="F3" s="14" t="s">
        <v>10</v>
      </c>
      <c r="G3" s="180" t="s">
        <v>11</v>
      </c>
      <c r="H3" s="15" t="s">
        <v>12</v>
      </c>
      <c r="I3" s="25" t="s">
        <v>12</v>
      </c>
    </row>
    <row r="4" spans="1:9">
      <c r="A4" s="26" t="s">
        <v>13</v>
      </c>
      <c r="B4" s="16" t="s">
        <v>14</v>
      </c>
      <c r="C4" s="27" t="s">
        <v>15</v>
      </c>
      <c r="D4" s="17" t="s">
        <v>16</v>
      </c>
      <c r="E4" s="28" t="s">
        <v>17</v>
      </c>
      <c r="F4" s="18" t="s">
        <v>18</v>
      </c>
      <c r="G4" s="183" t="s">
        <v>487</v>
      </c>
      <c r="H4" s="18" t="s">
        <v>19</v>
      </c>
      <c r="I4" s="29" t="s">
        <v>20</v>
      </c>
    </row>
    <row r="5" spans="1:9" ht="15.75" thickBot="1">
      <c r="A5" s="30" t="s">
        <v>21</v>
      </c>
      <c r="B5" s="19" t="s">
        <v>22</v>
      </c>
      <c r="C5" s="31"/>
      <c r="D5" s="34"/>
      <c r="E5" s="32" t="s">
        <v>290</v>
      </c>
      <c r="F5" s="20" t="s">
        <v>290</v>
      </c>
      <c r="G5" s="133"/>
      <c r="H5" s="134"/>
      <c r="I5" s="135"/>
    </row>
    <row r="6" spans="1:9" ht="15" customHeight="1">
      <c r="A6" s="136" t="s">
        <v>23</v>
      </c>
      <c r="B6" s="130"/>
      <c r="C6" s="129"/>
      <c r="D6" s="137"/>
      <c r="E6" s="138"/>
      <c r="F6" s="139"/>
      <c r="G6" s="139"/>
      <c r="H6" s="139"/>
      <c r="I6" s="140"/>
    </row>
    <row r="7" spans="1:9" ht="12.75" customHeight="1">
      <c r="A7" s="206" t="s">
        <v>238</v>
      </c>
      <c r="B7" s="1113" t="s">
        <v>239</v>
      </c>
      <c r="C7" s="1114"/>
      <c r="D7" s="244"/>
      <c r="E7" s="225">
        <f>E8+E26</f>
        <v>218073</v>
      </c>
      <c r="F7" s="769">
        <f>F8+F26</f>
        <v>217783</v>
      </c>
      <c r="G7" s="698">
        <f>G8+G26</f>
        <v>76689</v>
      </c>
      <c r="H7" s="268">
        <f>G7/E7*100</f>
        <v>35.166664373856463</v>
      </c>
      <c r="I7" s="269">
        <f>G7/F7*100</f>
        <v>35.213492329520669</v>
      </c>
    </row>
    <row r="8" spans="1:9" ht="12.75" customHeight="1">
      <c r="A8" s="287"/>
      <c r="B8" s="240"/>
      <c r="C8" s="220"/>
      <c r="D8" s="243" t="s">
        <v>240</v>
      </c>
      <c r="E8" s="226">
        <f>SUM(E9:E25)</f>
        <v>203476</v>
      </c>
      <c r="F8" s="770">
        <f>SUM(F9:F25)</f>
        <v>203186</v>
      </c>
      <c r="G8" s="1010">
        <f>SUM(G9:G25)</f>
        <v>70809</v>
      </c>
      <c r="H8" s="830">
        <f>G8/E8*100</f>
        <v>34.799681534923039</v>
      </c>
      <c r="I8" s="824">
        <f t="shared" ref="I8:I32" si="0">G8/F8*100</f>
        <v>34.849349856781473</v>
      </c>
    </row>
    <row r="9" spans="1:9" ht="12.75" customHeight="1">
      <c r="A9" s="287"/>
      <c r="B9" s="240"/>
      <c r="C9" s="213"/>
      <c r="D9" s="239" t="s">
        <v>241</v>
      </c>
      <c r="E9" s="270">
        <v>136700</v>
      </c>
      <c r="F9" s="764">
        <v>136928</v>
      </c>
      <c r="G9" s="1031">
        <v>47633</v>
      </c>
      <c r="H9" s="880">
        <f>G9/E9*100</f>
        <v>34.844915874177026</v>
      </c>
      <c r="I9" s="876">
        <f t="shared" si="0"/>
        <v>34.786895302640801</v>
      </c>
    </row>
    <row r="10" spans="1:9" ht="12.75" customHeight="1">
      <c r="A10" s="287"/>
      <c r="B10" s="240"/>
      <c r="C10" s="213"/>
      <c r="D10" s="239" t="s">
        <v>242</v>
      </c>
      <c r="E10" s="270">
        <v>4250</v>
      </c>
      <c r="F10" s="764">
        <v>4180</v>
      </c>
      <c r="G10" s="1031">
        <v>2116</v>
      </c>
      <c r="H10" s="880">
        <f t="shared" ref="H10:H32" si="1">G10/E10*100</f>
        <v>49.788235294117648</v>
      </c>
      <c r="I10" s="876">
        <f t="shared" si="0"/>
        <v>50.622009569377994</v>
      </c>
    </row>
    <row r="11" spans="1:9" ht="12.75" customHeight="1">
      <c r="A11" s="287"/>
      <c r="B11" s="207" t="s">
        <v>441</v>
      </c>
      <c r="C11" s="213" t="s">
        <v>243</v>
      </c>
      <c r="D11" s="239" t="s">
        <v>244</v>
      </c>
      <c r="E11" s="270">
        <v>270</v>
      </c>
      <c r="F11" s="764">
        <v>270</v>
      </c>
      <c r="G11" s="1031">
        <v>43</v>
      </c>
      <c r="H11" s="880">
        <f t="shared" si="1"/>
        <v>15.925925925925927</v>
      </c>
      <c r="I11" s="876">
        <f t="shared" si="0"/>
        <v>15.925925925925927</v>
      </c>
    </row>
    <row r="12" spans="1:9" ht="12.75" customHeight="1">
      <c r="A12" s="287"/>
      <c r="B12" s="240"/>
      <c r="C12" s="213"/>
      <c r="D12" s="239" t="s">
        <v>245</v>
      </c>
      <c r="E12" s="270">
        <v>5000</v>
      </c>
      <c r="F12" s="764">
        <v>4000</v>
      </c>
      <c r="G12" s="1031">
        <v>1589</v>
      </c>
      <c r="H12" s="880">
        <f t="shared" si="1"/>
        <v>31.78</v>
      </c>
      <c r="I12" s="876">
        <f t="shared" si="0"/>
        <v>39.725000000000001</v>
      </c>
    </row>
    <row r="13" spans="1:9" ht="12.75" customHeight="1">
      <c r="A13" s="287"/>
      <c r="B13" s="240"/>
      <c r="C13" s="213"/>
      <c r="D13" s="239" t="s">
        <v>246</v>
      </c>
      <c r="E13" s="270">
        <v>36671</v>
      </c>
      <c r="F13" s="764">
        <v>36730</v>
      </c>
      <c r="G13" s="1031">
        <v>12344</v>
      </c>
      <c r="H13" s="880">
        <f t="shared" si="1"/>
        <v>33.661476370974341</v>
      </c>
      <c r="I13" s="876">
        <f t="shared" si="0"/>
        <v>33.607405390688811</v>
      </c>
    </row>
    <row r="14" spans="1:9" ht="12.75" customHeight="1">
      <c r="A14" s="287"/>
      <c r="B14" s="240"/>
      <c r="C14" s="213"/>
      <c r="D14" s="239" t="s">
        <v>247</v>
      </c>
      <c r="E14" s="270">
        <v>750</v>
      </c>
      <c r="F14" s="764">
        <v>750</v>
      </c>
      <c r="G14" s="1031">
        <v>288</v>
      </c>
      <c r="H14" s="880">
        <f t="shared" si="1"/>
        <v>38.4</v>
      </c>
      <c r="I14" s="876">
        <f t="shared" si="0"/>
        <v>38.4</v>
      </c>
    </row>
    <row r="15" spans="1:9" ht="12.75" customHeight="1">
      <c r="A15" s="287"/>
      <c r="B15" s="240"/>
      <c r="C15" s="213"/>
      <c r="D15" s="239" t="s">
        <v>248</v>
      </c>
      <c r="E15" s="270">
        <v>13264</v>
      </c>
      <c r="F15" s="764">
        <v>13287</v>
      </c>
      <c r="G15" s="1031">
        <v>4444</v>
      </c>
      <c r="H15" s="880">
        <f t="shared" si="1"/>
        <v>33.504221954161636</v>
      </c>
      <c r="I15" s="876">
        <f t="shared" si="0"/>
        <v>33.446225634078424</v>
      </c>
    </row>
    <row r="16" spans="1:9" ht="12.75" customHeight="1">
      <c r="A16" s="287"/>
      <c r="B16" s="240"/>
      <c r="C16" s="213"/>
      <c r="D16" s="239" t="s">
        <v>249</v>
      </c>
      <c r="E16" s="270">
        <v>665</v>
      </c>
      <c r="F16" s="764">
        <v>665</v>
      </c>
      <c r="G16" s="1031">
        <v>290</v>
      </c>
      <c r="H16" s="880">
        <f t="shared" si="1"/>
        <v>43.609022556390975</v>
      </c>
      <c r="I16" s="876">
        <f t="shared" si="0"/>
        <v>43.609022556390975</v>
      </c>
    </row>
    <row r="17" spans="1:9" ht="12.75" customHeight="1">
      <c r="A17" s="287"/>
      <c r="B17" s="240"/>
      <c r="C17" s="213"/>
      <c r="D17" s="239" t="s">
        <v>169</v>
      </c>
      <c r="E17" s="270">
        <v>2380</v>
      </c>
      <c r="F17" s="764">
        <v>2780</v>
      </c>
      <c r="G17" s="1031">
        <v>490</v>
      </c>
      <c r="H17" s="880">
        <f t="shared" si="1"/>
        <v>20.588235294117645</v>
      </c>
      <c r="I17" s="876">
        <f t="shared" si="0"/>
        <v>17.625899280575538</v>
      </c>
    </row>
    <row r="18" spans="1:9" ht="12.75" customHeight="1">
      <c r="A18" s="287"/>
      <c r="B18" s="240"/>
      <c r="C18" s="213"/>
      <c r="D18" s="239" t="s">
        <v>291</v>
      </c>
      <c r="E18" s="270"/>
      <c r="F18" s="764"/>
      <c r="G18" s="1031"/>
      <c r="H18" s="880"/>
      <c r="I18" s="876"/>
    </row>
    <row r="19" spans="1:9" ht="12.75" customHeight="1">
      <c r="A19" s="287"/>
      <c r="B19" s="240"/>
      <c r="C19" s="213"/>
      <c r="D19" s="239" t="s">
        <v>292</v>
      </c>
      <c r="E19" s="270">
        <v>540</v>
      </c>
      <c r="F19" s="764">
        <v>540</v>
      </c>
      <c r="G19" s="1031">
        <v>401</v>
      </c>
      <c r="H19" s="880">
        <f t="shared" si="1"/>
        <v>74.259259259259252</v>
      </c>
      <c r="I19" s="876">
        <f t="shared" si="0"/>
        <v>74.259259259259252</v>
      </c>
    </row>
    <row r="20" spans="1:9" ht="12.75" customHeight="1">
      <c r="A20" s="287"/>
      <c r="B20" s="240"/>
      <c r="C20" s="213" t="s">
        <v>243</v>
      </c>
      <c r="D20" s="239" t="s">
        <v>250</v>
      </c>
      <c r="E20" s="270">
        <v>23</v>
      </c>
      <c r="F20" s="764">
        <v>23</v>
      </c>
      <c r="G20" s="1031">
        <v>0</v>
      </c>
      <c r="H20" s="880">
        <f t="shared" si="1"/>
        <v>0</v>
      </c>
      <c r="I20" s="876">
        <f t="shared" si="0"/>
        <v>0</v>
      </c>
    </row>
    <row r="21" spans="1:9" ht="12.75" customHeight="1">
      <c r="A21" s="287"/>
      <c r="B21" s="240"/>
      <c r="C21" s="213"/>
      <c r="D21" s="239" t="s">
        <v>251</v>
      </c>
      <c r="E21" s="270">
        <v>30</v>
      </c>
      <c r="F21" s="764">
        <v>100</v>
      </c>
      <c r="G21" s="1031">
        <v>50</v>
      </c>
      <c r="H21" s="880">
        <f t="shared" si="1"/>
        <v>166.66666666666669</v>
      </c>
      <c r="I21" s="876">
        <f t="shared" si="0"/>
        <v>50</v>
      </c>
    </row>
    <row r="22" spans="1:9" ht="12.75" customHeight="1">
      <c r="A22" s="287"/>
      <c r="B22" s="240"/>
      <c r="C22" s="213" t="s">
        <v>243</v>
      </c>
      <c r="D22" s="239" t="s">
        <v>252</v>
      </c>
      <c r="E22" s="270">
        <v>2513</v>
      </c>
      <c r="F22" s="764">
        <v>2513</v>
      </c>
      <c r="G22" s="1031">
        <v>991</v>
      </c>
      <c r="H22" s="880">
        <f t="shared" si="1"/>
        <v>39.434938320732194</v>
      </c>
      <c r="I22" s="876">
        <f t="shared" si="0"/>
        <v>39.434938320732194</v>
      </c>
    </row>
    <row r="23" spans="1:9" ht="12.75" customHeight="1">
      <c r="A23" s="287"/>
      <c r="B23" s="240"/>
      <c r="C23" s="213" t="s">
        <v>243</v>
      </c>
      <c r="D23" s="239" t="s">
        <v>293</v>
      </c>
      <c r="E23" s="270">
        <v>400</v>
      </c>
      <c r="F23" s="764">
        <v>400</v>
      </c>
      <c r="G23" s="1031">
        <v>130</v>
      </c>
      <c r="H23" s="880">
        <f t="shared" si="1"/>
        <v>32.5</v>
      </c>
      <c r="I23" s="876">
        <f t="shared" si="0"/>
        <v>32.5</v>
      </c>
    </row>
    <row r="24" spans="1:9" ht="12.75" customHeight="1">
      <c r="A24" s="288"/>
      <c r="B24" s="241"/>
      <c r="C24" s="261"/>
      <c r="D24" s="242" t="s">
        <v>271</v>
      </c>
      <c r="E24" s="270">
        <v>20</v>
      </c>
      <c r="F24" s="764">
        <v>20</v>
      </c>
      <c r="G24" s="1031">
        <v>0</v>
      </c>
      <c r="H24" s="880">
        <f t="shared" si="1"/>
        <v>0</v>
      </c>
      <c r="I24" s="876">
        <f t="shared" si="0"/>
        <v>0</v>
      </c>
    </row>
    <row r="25" spans="1:9" ht="12.75" customHeight="1">
      <c r="A25" s="287"/>
      <c r="B25" s="240"/>
      <c r="C25" s="221"/>
      <c r="D25" s="239"/>
      <c r="E25" s="311"/>
      <c r="F25" s="762"/>
      <c r="G25" s="1032"/>
      <c r="H25" s="880"/>
      <c r="I25" s="876"/>
    </row>
    <row r="26" spans="1:9" ht="12.75" customHeight="1">
      <c r="A26" s="287"/>
      <c r="B26" s="240"/>
      <c r="C26" s="220"/>
      <c r="D26" s="243" t="s">
        <v>253</v>
      </c>
      <c r="E26" s="226">
        <f>SUM(E27:E32)</f>
        <v>14597</v>
      </c>
      <c r="F26" s="770">
        <f>SUM(F27:F32)</f>
        <v>14597</v>
      </c>
      <c r="G26" s="1010">
        <f>SUM(G27:G32)</f>
        <v>5880</v>
      </c>
      <c r="H26" s="830">
        <f>G26/E26*100</f>
        <v>40.28224977735151</v>
      </c>
      <c r="I26" s="824">
        <f t="shared" si="0"/>
        <v>40.28224977735151</v>
      </c>
    </row>
    <row r="27" spans="1:9" ht="12.75" customHeight="1">
      <c r="A27" s="287"/>
      <c r="B27" s="240"/>
      <c r="C27" s="220"/>
      <c r="D27" s="239" t="s">
        <v>254</v>
      </c>
      <c r="E27" s="270">
        <v>10700</v>
      </c>
      <c r="F27" s="764">
        <v>10700</v>
      </c>
      <c r="G27" s="1031">
        <v>4704</v>
      </c>
      <c r="H27" s="880">
        <f t="shared" si="1"/>
        <v>43.962616822429908</v>
      </c>
      <c r="I27" s="876">
        <f t="shared" si="0"/>
        <v>43.962616822429908</v>
      </c>
    </row>
    <row r="28" spans="1:9" ht="12.75" customHeight="1">
      <c r="A28" s="287"/>
      <c r="B28" s="240"/>
      <c r="C28" s="220"/>
      <c r="D28" s="239" t="s">
        <v>246</v>
      </c>
      <c r="E28" s="270">
        <v>2675</v>
      </c>
      <c r="F28" s="764">
        <v>2675</v>
      </c>
      <c r="G28" s="1031">
        <v>797</v>
      </c>
      <c r="H28" s="880">
        <f t="shared" si="1"/>
        <v>29.794392523364486</v>
      </c>
      <c r="I28" s="876">
        <f t="shared" si="0"/>
        <v>29.794392523364486</v>
      </c>
    </row>
    <row r="29" spans="1:9" ht="12.75" customHeight="1">
      <c r="A29" s="287"/>
      <c r="B29" s="240"/>
      <c r="C29" s="220"/>
      <c r="D29" s="239" t="s">
        <v>247</v>
      </c>
      <c r="E29" s="270">
        <v>25</v>
      </c>
      <c r="F29" s="764">
        <v>25</v>
      </c>
      <c r="G29" s="1031">
        <v>0</v>
      </c>
      <c r="H29" s="880">
        <f t="shared" si="1"/>
        <v>0</v>
      </c>
      <c r="I29" s="876">
        <f t="shared" si="0"/>
        <v>0</v>
      </c>
    </row>
    <row r="30" spans="1:9" ht="12.75" customHeight="1">
      <c r="A30" s="287"/>
      <c r="B30" s="240"/>
      <c r="C30" s="220"/>
      <c r="D30" s="239" t="s">
        <v>248</v>
      </c>
      <c r="E30" s="270">
        <v>963</v>
      </c>
      <c r="F30" s="764">
        <v>963</v>
      </c>
      <c r="G30" s="1031">
        <v>363</v>
      </c>
      <c r="H30" s="880">
        <f t="shared" si="1"/>
        <v>37.694704049844233</v>
      </c>
      <c r="I30" s="876">
        <f t="shared" si="0"/>
        <v>37.694704049844233</v>
      </c>
    </row>
    <row r="31" spans="1:9" ht="12.75" customHeight="1">
      <c r="A31" s="287"/>
      <c r="B31" s="240"/>
      <c r="C31" s="213" t="s">
        <v>243</v>
      </c>
      <c r="D31" s="239" t="s">
        <v>255</v>
      </c>
      <c r="E31" s="271">
        <v>84</v>
      </c>
      <c r="F31" s="772">
        <v>84</v>
      </c>
      <c r="G31" s="1031">
        <v>16</v>
      </c>
      <c r="H31" s="880">
        <f t="shared" si="1"/>
        <v>19.047619047619047</v>
      </c>
      <c r="I31" s="876">
        <f t="shared" si="0"/>
        <v>19.047619047619047</v>
      </c>
    </row>
    <row r="32" spans="1:9" ht="12.75" customHeight="1">
      <c r="A32" s="287"/>
      <c r="B32" s="207" t="s">
        <v>440</v>
      </c>
      <c r="C32" s="213" t="s">
        <v>294</v>
      </c>
      <c r="D32" s="239" t="s">
        <v>287</v>
      </c>
      <c r="E32" s="312">
        <v>150</v>
      </c>
      <c r="F32" s="1033">
        <v>150</v>
      </c>
      <c r="G32" s="1031">
        <v>0</v>
      </c>
      <c r="H32" s="880">
        <f t="shared" si="1"/>
        <v>0</v>
      </c>
      <c r="I32" s="876">
        <f t="shared" si="0"/>
        <v>0</v>
      </c>
    </row>
    <row r="33" spans="1:9" ht="12.75" customHeight="1">
      <c r="A33" s="287"/>
      <c r="B33" s="240"/>
      <c r="C33" s="213"/>
      <c r="D33" s="239"/>
      <c r="E33" s="312"/>
      <c r="F33" s="1033"/>
      <c r="G33" s="753"/>
      <c r="H33" s="735"/>
      <c r="I33" s="736"/>
    </row>
    <row r="34" spans="1:9" ht="12.75" customHeight="1">
      <c r="A34" s="287"/>
      <c r="B34" s="784"/>
      <c r="C34" s="212"/>
      <c r="D34" s="224"/>
      <c r="E34" s="311"/>
      <c r="F34" s="762"/>
      <c r="G34" s="753"/>
      <c r="H34" s="757"/>
      <c r="I34" s="737"/>
    </row>
    <row r="35" spans="1:9" ht="12.75" customHeight="1">
      <c r="A35" s="206" t="s">
        <v>295</v>
      </c>
      <c r="B35" s="1113" t="s">
        <v>296</v>
      </c>
      <c r="C35" s="1114"/>
      <c r="D35" s="245"/>
      <c r="E35" s="225">
        <f t="shared" ref="E35:G36" si="2">E36</f>
        <v>55</v>
      </c>
      <c r="F35" s="769">
        <f t="shared" si="2"/>
        <v>55</v>
      </c>
      <c r="G35" s="698">
        <f t="shared" si="2"/>
        <v>21</v>
      </c>
      <c r="H35" s="268">
        <f>G35/E35*100</f>
        <v>38.181818181818187</v>
      </c>
      <c r="I35" s="269">
        <f>G35/F35*100</f>
        <v>38.181818181818187</v>
      </c>
    </row>
    <row r="36" spans="1:9" ht="12" customHeight="1">
      <c r="A36" s="289"/>
      <c r="B36" s="208"/>
      <c r="C36" s="208"/>
      <c r="D36" s="243" t="s">
        <v>240</v>
      </c>
      <c r="E36" s="226">
        <f t="shared" si="2"/>
        <v>55</v>
      </c>
      <c r="F36" s="770">
        <f t="shared" si="2"/>
        <v>55</v>
      </c>
      <c r="G36" s="1010">
        <f t="shared" si="2"/>
        <v>21</v>
      </c>
      <c r="H36" s="830">
        <f t="shared" ref="H36:H37" si="3">G36/E36*100</f>
        <v>38.181818181818187</v>
      </c>
      <c r="I36" s="824">
        <f t="shared" ref="I36:I37" si="4">G36/F36*100</f>
        <v>38.181818181818187</v>
      </c>
    </row>
    <row r="37" spans="1:9" ht="12.75" customHeight="1">
      <c r="A37" s="287"/>
      <c r="B37" s="290"/>
      <c r="C37" s="213"/>
      <c r="D37" s="246" t="s">
        <v>145</v>
      </c>
      <c r="E37" s="213">
        <v>55</v>
      </c>
      <c r="F37" s="764">
        <v>55</v>
      </c>
      <c r="G37" s="1031">
        <v>21</v>
      </c>
      <c r="H37" s="880">
        <f t="shared" si="3"/>
        <v>38.181818181818187</v>
      </c>
      <c r="I37" s="876">
        <f t="shared" si="4"/>
        <v>38.181818181818187</v>
      </c>
    </row>
    <row r="38" spans="1:9" ht="12.75" customHeight="1">
      <c r="A38" s="287"/>
      <c r="B38" s="240"/>
      <c r="C38" s="247"/>
      <c r="D38" s="248"/>
      <c r="E38" s="311"/>
      <c r="F38" s="745"/>
      <c r="G38" s="753"/>
      <c r="H38" s="720"/>
      <c r="I38" s="721"/>
    </row>
    <row r="39" spans="1:9" ht="12.75" customHeight="1">
      <c r="A39" s="206" t="s">
        <v>297</v>
      </c>
      <c r="B39" s="249" t="s">
        <v>211</v>
      </c>
      <c r="C39" s="250"/>
      <c r="D39" s="244"/>
      <c r="E39" s="225">
        <f>E41+E67</f>
        <v>64612</v>
      </c>
      <c r="F39" s="769">
        <f>F41+F67</f>
        <v>65477.3</v>
      </c>
      <c r="G39" s="698">
        <f>G41+G67</f>
        <v>24333</v>
      </c>
      <c r="H39" s="268">
        <f>G39/E39*100</f>
        <v>37.660186962174208</v>
      </c>
      <c r="I39" s="269">
        <f>G39/F39*100</f>
        <v>37.162497537314458</v>
      </c>
    </row>
    <row r="40" spans="1:9" ht="12.75" customHeight="1">
      <c r="A40" s="206"/>
      <c r="B40" s="249"/>
      <c r="C40" s="292"/>
      <c r="D40" s="244"/>
      <c r="E40" s="225"/>
      <c r="F40" s="741"/>
      <c r="G40" s="698"/>
      <c r="H40" s="268"/>
      <c r="I40" s="269"/>
    </row>
    <row r="41" spans="1:9" ht="12.75" customHeight="1">
      <c r="A41" s="206"/>
      <c r="B41" s="291"/>
      <c r="C41" s="292" t="s">
        <v>298</v>
      </c>
      <c r="D41" s="244"/>
      <c r="E41" s="225">
        <f>E42</f>
        <v>18287</v>
      </c>
      <c r="F41" s="769">
        <f t="shared" ref="F41:G41" si="5">F42</f>
        <v>18171.3</v>
      </c>
      <c r="G41" s="698">
        <f t="shared" si="5"/>
        <v>4271</v>
      </c>
      <c r="H41" s="268">
        <f>G41/E41*100</f>
        <v>23.355389074205721</v>
      </c>
      <c r="I41" s="269">
        <f>G41/F41*100</f>
        <v>23.504097120184028</v>
      </c>
    </row>
    <row r="42" spans="1:9" ht="12.75" customHeight="1">
      <c r="A42" s="287"/>
      <c r="B42" s="265"/>
      <c r="C42" s="251"/>
      <c r="D42" s="243" t="s">
        <v>240</v>
      </c>
      <c r="E42" s="226">
        <f>SUM(E43:E52)</f>
        <v>18287</v>
      </c>
      <c r="F42" s="770">
        <f>SUM(F43:F52)</f>
        <v>18171.3</v>
      </c>
      <c r="G42" s="1010">
        <f>SUM(G43:G52)</f>
        <v>4271</v>
      </c>
      <c r="H42" s="830">
        <f t="shared" ref="H42:H52" si="6">G42/E42*100</f>
        <v>23.355389074205721</v>
      </c>
      <c r="I42" s="824">
        <f t="shared" ref="I42:I52" si="7">G42/F42*100</f>
        <v>23.504097120184028</v>
      </c>
    </row>
    <row r="43" spans="1:9" ht="14.25" customHeight="1">
      <c r="A43" s="289"/>
      <c r="B43" s="223">
        <v>911</v>
      </c>
      <c r="C43" s="208"/>
      <c r="D43" s="239" t="s">
        <v>220</v>
      </c>
      <c r="E43" s="270">
        <v>2200</v>
      </c>
      <c r="F43" s="764">
        <v>2200</v>
      </c>
      <c r="G43" s="1031">
        <v>231</v>
      </c>
      <c r="H43" s="880">
        <f t="shared" si="6"/>
        <v>10.5</v>
      </c>
      <c r="I43" s="876">
        <f t="shared" si="7"/>
        <v>10.5</v>
      </c>
    </row>
    <row r="44" spans="1:9" ht="12.75" customHeight="1">
      <c r="A44" s="289"/>
      <c r="B44" s="223">
        <v>911</v>
      </c>
      <c r="C44" s="208"/>
      <c r="D44" s="239" t="s">
        <v>168</v>
      </c>
      <c r="E44" s="270">
        <v>300</v>
      </c>
      <c r="F44" s="764">
        <v>300</v>
      </c>
      <c r="G44" s="1031">
        <v>31</v>
      </c>
      <c r="H44" s="880">
        <f t="shared" si="6"/>
        <v>10.333333333333334</v>
      </c>
      <c r="I44" s="876">
        <f t="shared" si="7"/>
        <v>10.333333333333334</v>
      </c>
    </row>
    <row r="45" spans="1:9" ht="12.75" customHeight="1">
      <c r="A45" s="289"/>
      <c r="B45" s="223">
        <v>911</v>
      </c>
      <c r="C45" s="208"/>
      <c r="D45" s="239" t="s">
        <v>169</v>
      </c>
      <c r="E45" s="270">
        <v>400</v>
      </c>
      <c r="F45" s="764">
        <v>400</v>
      </c>
      <c r="G45" s="1031">
        <v>4</v>
      </c>
      <c r="H45" s="880">
        <f t="shared" si="6"/>
        <v>1</v>
      </c>
      <c r="I45" s="876">
        <f t="shared" si="7"/>
        <v>1</v>
      </c>
    </row>
    <row r="46" spans="1:9" ht="12.75" customHeight="1">
      <c r="A46" s="287"/>
      <c r="B46" s="252" t="s">
        <v>299</v>
      </c>
      <c r="C46" s="220"/>
      <c r="D46" s="246" t="s">
        <v>145</v>
      </c>
      <c r="E46" s="270">
        <v>9100</v>
      </c>
      <c r="F46" s="764">
        <v>8808.2999999999993</v>
      </c>
      <c r="G46" s="1031">
        <v>3436</v>
      </c>
      <c r="H46" s="880">
        <f t="shared" si="6"/>
        <v>37.758241758241759</v>
      </c>
      <c r="I46" s="876">
        <f t="shared" si="7"/>
        <v>39.008662284436276</v>
      </c>
    </row>
    <row r="47" spans="1:9" ht="12.75" customHeight="1">
      <c r="A47" s="287"/>
      <c r="B47" s="252" t="s">
        <v>442</v>
      </c>
      <c r="C47" s="221" t="s">
        <v>300</v>
      </c>
      <c r="D47" s="246" t="s">
        <v>145</v>
      </c>
      <c r="E47" s="270">
        <v>500</v>
      </c>
      <c r="F47" s="764">
        <v>500</v>
      </c>
      <c r="G47" s="1031">
        <v>14</v>
      </c>
      <c r="H47" s="880">
        <f t="shared" si="6"/>
        <v>2.8000000000000003</v>
      </c>
      <c r="I47" s="876">
        <f t="shared" si="7"/>
        <v>2.8000000000000003</v>
      </c>
    </row>
    <row r="48" spans="1:9" ht="12" customHeight="1">
      <c r="A48" s="287"/>
      <c r="B48" s="252" t="s">
        <v>443</v>
      </c>
      <c r="C48" s="221" t="s">
        <v>301</v>
      </c>
      <c r="D48" s="246" t="s">
        <v>145</v>
      </c>
      <c r="E48" s="271">
        <v>750</v>
      </c>
      <c r="F48" s="772">
        <v>350</v>
      </c>
      <c r="G48" s="1031">
        <v>0</v>
      </c>
      <c r="H48" s="880">
        <f t="shared" si="6"/>
        <v>0</v>
      </c>
      <c r="I48" s="876">
        <f t="shared" si="7"/>
        <v>0</v>
      </c>
    </row>
    <row r="49" spans="1:9" ht="12.75" customHeight="1">
      <c r="A49" s="287"/>
      <c r="B49" s="252" t="s">
        <v>444</v>
      </c>
      <c r="C49" s="221" t="s">
        <v>302</v>
      </c>
      <c r="D49" s="246" t="s">
        <v>145</v>
      </c>
      <c r="E49" s="271">
        <v>4000</v>
      </c>
      <c r="F49" s="772">
        <v>4000</v>
      </c>
      <c r="G49" s="1031">
        <v>339</v>
      </c>
      <c r="H49" s="880">
        <f t="shared" si="6"/>
        <v>8.4750000000000014</v>
      </c>
      <c r="I49" s="876">
        <f t="shared" si="7"/>
        <v>8.4750000000000014</v>
      </c>
    </row>
    <row r="50" spans="1:9" ht="12.75" customHeight="1">
      <c r="A50" s="287"/>
      <c r="B50" s="252" t="s">
        <v>299</v>
      </c>
      <c r="C50" s="220"/>
      <c r="D50" s="246" t="s">
        <v>303</v>
      </c>
      <c r="E50" s="270">
        <v>300</v>
      </c>
      <c r="F50" s="764">
        <v>876</v>
      </c>
      <c r="G50" s="1031">
        <v>94</v>
      </c>
      <c r="H50" s="880">
        <f t="shared" si="6"/>
        <v>31.333333333333336</v>
      </c>
      <c r="I50" s="876">
        <f t="shared" si="7"/>
        <v>10.730593607305936</v>
      </c>
    </row>
    <row r="51" spans="1:9" ht="12.75" customHeight="1">
      <c r="A51" s="287"/>
      <c r="B51" s="252" t="s">
        <v>299</v>
      </c>
      <c r="C51" s="220"/>
      <c r="D51" s="239" t="s">
        <v>256</v>
      </c>
      <c r="E51" s="270">
        <v>500</v>
      </c>
      <c r="F51" s="764">
        <v>500</v>
      </c>
      <c r="G51" s="1031">
        <v>31</v>
      </c>
      <c r="H51" s="880">
        <f t="shared" si="6"/>
        <v>6.2</v>
      </c>
      <c r="I51" s="876">
        <f t="shared" si="7"/>
        <v>6.2</v>
      </c>
    </row>
    <row r="52" spans="1:9" ht="12.75" customHeight="1">
      <c r="A52" s="293"/>
      <c r="B52" s="252" t="s">
        <v>299</v>
      </c>
      <c r="C52" s="221" t="s">
        <v>304</v>
      </c>
      <c r="D52" s="224" t="s">
        <v>257</v>
      </c>
      <c r="E52" s="313">
        <v>237</v>
      </c>
      <c r="F52" s="788">
        <v>237</v>
      </c>
      <c r="G52" s="1031">
        <v>91</v>
      </c>
      <c r="H52" s="880">
        <f t="shared" si="6"/>
        <v>38.396624472573833</v>
      </c>
      <c r="I52" s="876">
        <f t="shared" si="7"/>
        <v>38.396624472573833</v>
      </c>
    </row>
    <row r="53" spans="1:9" ht="12.75" customHeight="1" thickBot="1">
      <c r="A53" s="294"/>
      <c r="B53" s="321"/>
      <c r="C53" s="254"/>
      <c r="D53" s="322"/>
      <c r="E53" s="323"/>
      <c r="F53" s="785"/>
      <c r="G53" s="1034"/>
      <c r="H53" s="833"/>
      <c r="I53" s="834"/>
    </row>
    <row r="54" spans="1:9" ht="12.75" customHeight="1"/>
    <row r="55" spans="1:9" ht="12.75" customHeight="1"/>
    <row r="56" spans="1:9" ht="12.75" customHeight="1"/>
    <row r="57" spans="1:9" ht="12.75" customHeight="1"/>
    <row r="58" spans="1:9" ht="12" customHeight="1"/>
    <row r="59" spans="1:9" ht="8.25" customHeight="1">
      <c r="C59" t="s">
        <v>165</v>
      </c>
    </row>
    <row r="60" spans="1:9" ht="12" customHeight="1"/>
    <row r="61" spans="1:9" ht="13.5" customHeight="1"/>
    <row r="62" spans="1:9" ht="11.25" customHeight="1">
      <c r="A62" s="275"/>
      <c r="B62" s="276"/>
      <c r="C62" s="272"/>
      <c r="D62" s="273"/>
      <c r="E62" s="274"/>
      <c r="F62" s="277"/>
      <c r="G62" s="238"/>
      <c r="H62" s="267"/>
      <c r="I62" s="278"/>
    </row>
    <row r="63" spans="1:9" ht="15.75" thickBot="1">
      <c r="A63" s="131"/>
      <c r="B63" s="131"/>
      <c r="C63" s="131"/>
      <c r="D63" s="131"/>
      <c r="E63" s="12"/>
      <c r="F63" s="131"/>
      <c r="G63" s="131"/>
      <c r="H63" s="131"/>
      <c r="I63" s="13" t="s">
        <v>430</v>
      </c>
    </row>
    <row r="64" spans="1:9">
      <c r="A64" s="23" t="s">
        <v>6</v>
      </c>
      <c r="B64" s="14" t="s">
        <v>7</v>
      </c>
      <c r="C64" s="24" t="s">
        <v>8</v>
      </c>
      <c r="D64" s="132"/>
      <c r="E64" s="24" t="s">
        <v>9</v>
      </c>
      <c r="F64" s="14" t="s">
        <v>10</v>
      </c>
      <c r="G64" s="180" t="s">
        <v>11</v>
      </c>
      <c r="H64" s="15" t="s">
        <v>12</v>
      </c>
      <c r="I64" s="25" t="s">
        <v>12</v>
      </c>
    </row>
    <row r="65" spans="1:9">
      <c r="A65" s="26" t="s">
        <v>13</v>
      </c>
      <c r="B65" s="16" t="s">
        <v>14</v>
      </c>
      <c r="C65" s="27" t="s">
        <v>15</v>
      </c>
      <c r="D65" s="17" t="s">
        <v>16</v>
      </c>
      <c r="E65" s="28" t="s">
        <v>17</v>
      </c>
      <c r="F65" s="18" t="s">
        <v>18</v>
      </c>
      <c r="G65" s="183" t="s">
        <v>487</v>
      </c>
      <c r="H65" s="18" t="s">
        <v>19</v>
      </c>
      <c r="I65" s="29" t="s">
        <v>20</v>
      </c>
    </row>
    <row r="66" spans="1:9" ht="15.75" thickBot="1">
      <c r="A66" s="30" t="s">
        <v>21</v>
      </c>
      <c r="B66" s="19" t="s">
        <v>22</v>
      </c>
      <c r="C66" s="31"/>
      <c r="D66" s="34"/>
      <c r="E66" s="32" t="s">
        <v>290</v>
      </c>
      <c r="F66" s="20" t="s">
        <v>290</v>
      </c>
      <c r="G66" s="133"/>
      <c r="H66" s="134"/>
      <c r="I66" s="135"/>
    </row>
    <row r="67" spans="1:9" ht="12.75" customHeight="1">
      <c r="A67" s="284"/>
      <c r="B67" s="1035"/>
      <c r="C67" s="250" t="s">
        <v>308</v>
      </c>
      <c r="D67" s="1035"/>
      <c r="E67" s="1036">
        <f>E68</f>
        <v>46325</v>
      </c>
      <c r="F67" s="1037">
        <f t="shared" ref="F67:G67" si="8">F68</f>
        <v>47306</v>
      </c>
      <c r="G67" s="698">
        <f t="shared" si="8"/>
        <v>20062</v>
      </c>
      <c r="H67" s="268">
        <f t="shared" ref="H67:H95" si="9">G67/E67*100</f>
        <v>43.307069616837559</v>
      </c>
      <c r="I67" s="269">
        <f t="shared" ref="I67:I95" si="10">G67/F67*100</f>
        <v>42.408996744598994</v>
      </c>
    </row>
    <row r="68" spans="1:9" ht="12.75" customHeight="1">
      <c r="A68" s="295"/>
      <c r="B68" s="229"/>
      <c r="C68" s="255"/>
      <c r="D68" s="264" t="s">
        <v>240</v>
      </c>
      <c r="E68" s="319">
        <f>SUM(E69:E95)</f>
        <v>46325</v>
      </c>
      <c r="F68" s="1038">
        <f>SUM(F69:F95)</f>
        <v>47306</v>
      </c>
      <c r="G68" s="1024">
        <f>SUM(G69:G95)</f>
        <v>20062</v>
      </c>
      <c r="H68" s="830">
        <f t="shared" si="9"/>
        <v>43.307069616837559</v>
      </c>
      <c r="I68" s="824">
        <f t="shared" si="10"/>
        <v>42.408996744598994</v>
      </c>
    </row>
    <row r="69" spans="1:9" ht="12.75" customHeight="1">
      <c r="A69" s="295"/>
      <c r="B69" s="296"/>
      <c r="C69" s="262" t="s">
        <v>165</v>
      </c>
      <c r="D69" s="224" t="s">
        <v>258</v>
      </c>
      <c r="E69" s="271">
        <v>15</v>
      </c>
      <c r="F69" s="793">
        <v>15</v>
      </c>
      <c r="G69" s="1012">
        <v>2</v>
      </c>
      <c r="H69" s="880">
        <f t="shared" si="9"/>
        <v>13.333333333333334</v>
      </c>
      <c r="I69" s="876">
        <f t="shared" si="10"/>
        <v>13.333333333333334</v>
      </c>
    </row>
    <row r="70" spans="1:9" ht="12.75" customHeight="1">
      <c r="A70" s="295"/>
      <c r="B70" s="296"/>
      <c r="C70" s="262" t="s">
        <v>165</v>
      </c>
      <c r="D70" s="224" t="s">
        <v>166</v>
      </c>
      <c r="E70" s="271">
        <v>300</v>
      </c>
      <c r="F70" s="793">
        <v>300</v>
      </c>
      <c r="G70" s="1012">
        <v>71</v>
      </c>
      <c r="H70" s="880">
        <f t="shared" si="9"/>
        <v>23.666666666666668</v>
      </c>
      <c r="I70" s="876">
        <f t="shared" si="10"/>
        <v>23.666666666666668</v>
      </c>
    </row>
    <row r="71" spans="1:9" ht="12.75" customHeight="1">
      <c r="A71" s="295"/>
      <c r="B71" s="296"/>
      <c r="C71" s="262" t="s">
        <v>165</v>
      </c>
      <c r="D71" s="224" t="s">
        <v>220</v>
      </c>
      <c r="E71" s="271">
        <v>550</v>
      </c>
      <c r="F71" s="793">
        <v>550</v>
      </c>
      <c r="G71" s="1012">
        <v>477</v>
      </c>
      <c r="H71" s="880">
        <f t="shared" si="9"/>
        <v>86.727272727272734</v>
      </c>
      <c r="I71" s="876">
        <f t="shared" si="10"/>
        <v>86.727272727272734</v>
      </c>
    </row>
    <row r="72" spans="1:9" ht="12.75" customHeight="1">
      <c r="A72" s="295"/>
      <c r="B72" s="296"/>
      <c r="C72" s="262"/>
      <c r="D72" s="224" t="s">
        <v>221</v>
      </c>
      <c r="E72" s="271">
        <v>3500</v>
      </c>
      <c r="F72" s="793">
        <v>3500</v>
      </c>
      <c r="G72" s="1012">
        <v>1319</v>
      </c>
      <c r="H72" s="880">
        <f t="shared" si="9"/>
        <v>37.685714285714283</v>
      </c>
      <c r="I72" s="876">
        <f t="shared" si="10"/>
        <v>37.685714285714283</v>
      </c>
    </row>
    <row r="73" spans="1:9" ht="12.75" customHeight="1">
      <c r="A73" s="295"/>
      <c r="B73" s="296"/>
      <c r="C73" s="262"/>
      <c r="D73" s="224" t="s">
        <v>259</v>
      </c>
      <c r="E73" s="271">
        <v>1</v>
      </c>
      <c r="F73" s="793">
        <v>1</v>
      </c>
      <c r="G73" s="1012">
        <v>0</v>
      </c>
      <c r="H73" s="880">
        <f t="shared" si="9"/>
        <v>0</v>
      </c>
      <c r="I73" s="876">
        <f t="shared" si="10"/>
        <v>0</v>
      </c>
    </row>
    <row r="74" spans="1:9" ht="12.75" customHeight="1">
      <c r="A74" s="295"/>
      <c r="B74" s="296"/>
      <c r="C74" s="262"/>
      <c r="D74" s="224" t="s">
        <v>260</v>
      </c>
      <c r="E74" s="271">
        <v>650</v>
      </c>
      <c r="F74" s="793">
        <v>650</v>
      </c>
      <c r="G74" s="1012">
        <v>440</v>
      </c>
      <c r="H74" s="880">
        <f t="shared" si="9"/>
        <v>67.692307692307693</v>
      </c>
      <c r="I74" s="876">
        <f t="shared" si="10"/>
        <v>67.692307692307693</v>
      </c>
    </row>
    <row r="75" spans="1:9" ht="12.75" customHeight="1">
      <c r="A75" s="295"/>
      <c r="B75" s="296"/>
      <c r="C75" s="262"/>
      <c r="D75" s="224" t="s">
        <v>261</v>
      </c>
      <c r="E75" s="271">
        <v>450</v>
      </c>
      <c r="F75" s="793">
        <v>450</v>
      </c>
      <c r="G75" s="1012">
        <v>186</v>
      </c>
      <c r="H75" s="880">
        <f t="shared" si="9"/>
        <v>41.333333333333336</v>
      </c>
      <c r="I75" s="876">
        <f t="shared" si="10"/>
        <v>41.333333333333336</v>
      </c>
    </row>
    <row r="76" spans="1:9" ht="12.75" customHeight="1">
      <c r="A76" s="295"/>
      <c r="B76" s="296"/>
      <c r="C76" s="262"/>
      <c r="D76" s="224" t="s">
        <v>262</v>
      </c>
      <c r="E76" s="271">
        <v>3700</v>
      </c>
      <c r="F76" s="793">
        <v>3700</v>
      </c>
      <c r="G76" s="1012">
        <v>1797</v>
      </c>
      <c r="H76" s="880">
        <f t="shared" si="9"/>
        <v>48.567567567567565</v>
      </c>
      <c r="I76" s="876">
        <f t="shared" si="10"/>
        <v>48.567567567567565</v>
      </c>
    </row>
    <row r="77" spans="1:9" ht="12.75" customHeight="1">
      <c r="A77" s="295"/>
      <c r="B77" s="296"/>
      <c r="C77" s="262"/>
      <c r="D77" s="224" t="s">
        <v>226</v>
      </c>
      <c r="E77" s="271">
        <v>4600</v>
      </c>
      <c r="F77" s="793">
        <v>4600</v>
      </c>
      <c r="G77" s="1012">
        <v>1802</v>
      </c>
      <c r="H77" s="880">
        <f t="shared" si="9"/>
        <v>39.173913043478258</v>
      </c>
      <c r="I77" s="876">
        <f t="shared" si="10"/>
        <v>39.173913043478258</v>
      </c>
    </row>
    <row r="78" spans="1:9" ht="12.75" customHeight="1">
      <c r="A78" s="295"/>
      <c r="B78" s="296"/>
      <c r="C78" s="262"/>
      <c r="D78" s="224" t="s">
        <v>263</v>
      </c>
      <c r="E78" s="271">
        <v>400</v>
      </c>
      <c r="F78" s="793">
        <v>400</v>
      </c>
      <c r="G78" s="1012">
        <v>137</v>
      </c>
      <c r="H78" s="880">
        <f t="shared" si="9"/>
        <v>34.25</v>
      </c>
      <c r="I78" s="876">
        <f t="shared" si="10"/>
        <v>34.25</v>
      </c>
    </row>
    <row r="79" spans="1:9" ht="12.75" customHeight="1">
      <c r="A79" s="295"/>
      <c r="B79" s="296"/>
      <c r="C79" s="262"/>
      <c r="D79" s="256" t="s">
        <v>264</v>
      </c>
      <c r="E79" s="271">
        <v>1800</v>
      </c>
      <c r="F79" s="793">
        <v>1800</v>
      </c>
      <c r="G79" s="1012">
        <v>802</v>
      </c>
      <c r="H79" s="880">
        <f t="shared" si="9"/>
        <v>44.555555555555557</v>
      </c>
      <c r="I79" s="876">
        <f t="shared" si="10"/>
        <v>44.555555555555557</v>
      </c>
    </row>
    <row r="80" spans="1:9" ht="12.75" customHeight="1">
      <c r="A80" s="295"/>
      <c r="B80" s="296"/>
      <c r="C80" s="262"/>
      <c r="D80" s="224" t="s">
        <v>265</v>
      </c>
      <c r="E80" s="271">
        <v>1500</v>
      </c>
      <c r="F80" s="793">
        <v>1500</v>
      </c>
      <c r="G80" s="1012">
        <v>612</v>
      </c>
      <c r="H80" s="880">
        <f t="shared" si="9"/>
        <v>40.799999999999997</v>
      </c>
      <c r="I80" s="876">
        <f t="shared" si="10"/>
        <v>40.799999999999997</v>
      </c>
    </row>
    <row r="81" spans="1:9" ht="12.75" customHeight="1">
      <c r="A81" s="295"/>
      <c r="B81" s="296"/>
      <c r="C81" s="262"/>
      <c r="D81" s="224" t="s">
        <v>148</v>
      </c>
      <c r="E81" s="271">
        <v>220</v>
      </c>
      <c r="F81" s="793">
        <v>220</v>
      </c>
      <c r="G81" s="1012">
        <v>47</v>
      </c>
      <c r="H81" s="880">
        <f t="shared" si="9"/>
        <v>21.363636363636363</v>
      </c>
      <c r="I81" s="876">
        <f t="shared" si="10"/>
        <v>21.363636363636363</v>
      </c>
    </row>
    <row r="82" spans="1:9" ht="12.75" customHeight="1">
      <c r="A82" s="295"/>
      <c r="B82" s="296"/>
      <c r="C82" s="233"/>
      <c r="D82" s="256" t="s">
        <v>222</v>
      </c>
      <c r="E82" s="271">
        <v>1</v>
      </c>
      <c r="F82" s="793">
        <v>1</v>
      </c>
      <c r="G82" s="1012">
        <v>0</v>
      </c>
      <c r="H82" s="880">
        <f t="shared" si="9"/>
        <v>0</v>
      </c>
      <c r="I82" s="876">
        <f t="shared" si="10"/>
        <v>0</v>
      </c>
    </row>
    <row r="83" spans="1:9" ht="12.75" customHeight="1">
      <c r="A83" s="295"/>
      <c r="B83" s="296"/>
      <c r="C83" s="232"/>
      <c r="D83" s="224" t="s">
        <v>173</v>
      </c>
      <c r="E83" s="271">
        <v>1000</v>
      </c>
      <c r="F83" s="793">
        <v>2500</v>
      </c>
      <c r="G83" s="1012">
        <v>141</v>
      </c>
      <c r="H83" s="880">
        <f t="shared" si="9"/>
        <v>14.099999999999998</v>
      </c>
      <c r="I83" s="876">
        <f t="shared" si="10"/>
        <v>5.64</v>
      </c>
    </row>
    <row r="84" spans="1:9" ht="12.75" customHeight="1">
      <c r="A84" s="295"/>
      <c r="B84" s="296"/>
      <c r="C84" s="232"/>
      <c r="D84" s="224" t="s">
        <v>145</v>
      </c>
      <c r="E84" s="271">
        <v>16200</v>
      </c>
      <c r="F84" s="793">
        <v>15631</v>
      </c>
      <c r="G84" s="1012">
        <v>6722</v>
      </c>
      <c r="H84" s="880">
        <f t="shared" si="9"/>
        <v>41.493827160493829</v>
      </c>
      <c r="I84" s="876">
        <f t="shared" si="10"/>
        <v>43.004286354040048</v>
      </c>
    </row>
    <row r="85" spans="1:9" ht="12.75" customHeight="1">
      <c r="A85" s="295"/>
      <c r="B85" s="296"/>
      <c r="C85" s="232" t="s">
        <v>243</v>
      </c>
      <c r="D85" s="224" t="s">
        <v>266</v>
      </c>
      <c r="E85" s="271">
        <v>2500</v>
      </c>
      <c r="F85" s="793">
        <v>2500</v>
      </c>
      <c r="G85" s="1012">
        <v>1032</v>
      </c>
      <c r="H85" s="880">
        <f t="shared" si="9"/>
        <v>41.28</v>
      </c>
      <c r="I85" s="876">
        <f t="shared" si="10"/>
        <v>41.28</v>
      </c>
    </row>
    <row r="86" spans="1:9" ht="12.75" customHeight="1">
      <c r="A86" s="295"/>
      <c r="B86" s="296"/>
      <c r="C86" s="232"/>
      <c r="D86" s="224" t="s">
        <v>223</v>
      </c>
      <c r="E86" s="271">
        <v>8500</v>
      </c>
      <c r="F86" s="793">
        <v>8550</v>
      </c>
      <c r="G86" s="1012">
        <v>4059</v>
      </c>
      <c r="H86" s="880">
        <f t="shared" si="9"/>
        <v>47.752941176470586</v>
      </c>
      <c r="I86" s="876">
        <f t="shared" si="10"/>
        <v>47.473684210526315</v>
      </c>
    </row>
    <row r="87" spans="1:9" ht="12.75" customHeight="1">
      <c r="A87" s="295"/>
      <c r="B87" s="296"/>
      <c r="C87" s="232"/>
      <c r="D87" s="224" t="s">
        <v>267</v>
      </c>
      <c r="E87" s="271">
        <v>60</v>
      </c>
      <c r="F87" s="793">
        <v>60</v>
      </c>
      <c r="G87" s="1012">
        <v>40</v>
      </c>
      <c r="H87" s="880">
        <f t="shared" si="9"/>
        <v>66.666666666666657</v>
      </c>
      <c r="I87" s="876">
        <f t="shared" si="10"/>
        <v>66.666666666666657</v>
      </c>
    </row>
    <row r="88" spans="1:9" ht="12.75" customHeight="1">
      <c r="A88" s="295"/>
      <c r="B88" s="296"/>
      <c r="C88" s="232"/>
      <c r="D88" s="224" t="s">
        <v>268</v>
      </c>
      <c r="E88" s="271">
        <v>250</v>
      </c>
      <c r="F88" s="793">
        <v>250</v>
      </c>
      <c r="G88" s="1012">
        <v>5</v>
      </c>
      <c r="H88" s="880">
        <f t="shared" si="9"/>
        <v>2</v>
      </c>
      <c r="I88" s="876">
        <f t="shared" si="10"/>
        <v>2</v>
      </c>
    </row>
    <row r="89" spans="1:9" ht="12.75" customHeight="1">
      <c r="A89" s="295"/>
      <c r="B89" s="296"/>
      <c r="C89" s="232"/>
      <c r="D89" s="224" t="s">
        <v>269</v>
      </c>
      <c r="E89" s="271">
        <v>5</v>
      </c>
      <c r="F89" s="793">
        <v>5</v>
      </c>
      <c r="G89" s="1012">
        <v>0</v>
      </c>
      <c r="H89" s="880">
        <f t="shared" si="9"/>
        <v>0</v>
      </c>
      <c r="I89" s="876">
        <f t="shared" si="10"/>
        <v>0</v>
      </c>
    </row>
    <row r="90" spans="1:9" ht="12.75" customHeight="1">
      <c r="A90" s="295"/>
      <c r="B90" s="296"/>
      <c r="C90" s="232"/>
      <c r="D90" s="224" t="s">
        <v>472</v>
      </c>
      <c r="E90" s="271">
        <v>0</v>
      </c>
      <c r="F90" s="793">
        <v>0</v>
      </c>
      <c r="G90" s="1012">
        <v>312</v>
      </c>
      <c r="H90" s="880"/>
      <c r="I90" s="876">
        <v>0</v>
      </c>
    </row>
    <row r="91" spans="1:9" ht="12.75" customHeight="1">
      <c r="A91" s="295"/>
      <c r="B91" s="296"/>
      <c r="C91" s="232" t="s">
        <v>270</v>
      </c>
      <c r="D91" s="224" t="s">
        <v>271</v>
      </c>
      <c r="E91" s="271">
        <v>30</v>
      </c>
      <c r="F91" s="793">
        <v>30</v>
      </c>
      <c r="G91" s="1012">
        <v>0</v>
      </c>
      <c r="H91" s="880">
        <f t="shared" si="9"/>
        <v>0</v>
      </c>
      <c r="I91" s="876">
        <f t="shared" si="10"/>
        <v>0</v>
      </c>
    </row>
    <row r="92" spans="1:9" ht="12.75" customHeight="1">
      <c r="A92" s="295"/>
      <c r="B92" s="296"/>
      <c r="C92" s="232"/>
      <c r="D92" s="224" t="s">
        <v>167</v>
      </c>
      <c r="E92" s="271">
        <v>2</v>
      </c>
      <c r="F92" s="793">
        <v>2</v>
      </c>
      <c r="G92" s="1012">
        <v>0</v>
      </c>
      <c r="H92" s="880">
        <f t="shared" si="9"/>
        <v>0</v>
      </c>
      <c r="I92" s="876">
        <f t="shared" si="10"/>
        <v>0</v>
      </c>
    </row>
    <row r="93" spans="1:9" ht="12.75" customHeight="1">
      <c r="A93" s="295"/>
      <c r="B93" s="296"/>
      <c r="C93" s="232"/>
      <c r="D93" s="257" t="s">
        <v>272</v>
      </c>
      <c r="E93" s="271">
        <v>20</v>
      </c>
      <c r="F93" s="793">
        <v>20</v>
      </c>
      <c r="G93" s="1012">
        <v>2</v>
      </c>
      <c r="H93" s="880">
        <f t="shared" si="9"/>
        <v>10</v>
      </c>
      <c r="I93" s="876">
        <f t="shared" si="10"/>
        <v>10</v>
      </c>
    </row>
    <row r="94" spans="1:9" ht="12.75" customHeight="1">
      <c r="A94" s="297"/>
      <c r="B94" s="298"/>
      <c r="C94" s="258"/>
      <c r="D94" s="257" t="s">
        <v>273</v>
      </c>
      <c r="E94" s="271">
        <v>70</v>
      </c>
      <c r="F94" s="793">
        <v>70</v>
      </c>
      <c r="G94" s="1012">
        <v>57</v>
      </c>
      <c r="H94" s="880">
        <f t="shared" si="9"/>
        <v>81.428571428571431</v>
      </c>
      <c r="I94" s="876">
        <f t="shared" si="10"/>
        <v>81.428571428571431</v>
      </c>
    </row>
    <row r="95" spans="1:9" ht="12.75" customHeight="1">
      <c r="A95" s="299"/>
      <c r="B95" s="237"/>
      <c r="C95" s="237"/>
      <c r="D95" s="259" t="s">
        <v>274</v>
      </c>
      <c r="E95" s="271">
        <v>1</v>
      </c>
      <c r="F95" s="793">
        <v>1</v>
      </c>
      <c r="G95" s="1012">
        <v>0</v>
      </c>
      <c r="H95" s="880">
        <f t="shared" si="9"/>
        <v>0</v>
      </c>
      <c r="I95" s="876">
        <f t="shared" si="10"/>
        <v>0</v>
      </c>
    </row>
    <row r="96" spans="1:9" ht="12.75" customHeight="1">
      <c r="A96" s="299"/>
      <c r="B96" s="237"/>
      <c r="C96" s="237"/>
      <c r="D96" s="259"/>
      <c r="E96" s="786"/>
      <c r="F96" s="1039"/>
      <c r="G96" s="1040"/>
      <c r="H96" s="1028"/>
      <c r="I96" s="1029"/>
    </row>
    <row r="97" spans="1:9" ht="12.75" customHeight="1">
      <c r="A97" s="206" t="s">
        <v>305</v>
      </c>
      <c r="B97" s="1113" t="s">
        <v>306</v>
      </c>
      <c r="C97" s="1114"/>
      <c r="D97" s="245"/>
      <c r="E97" s="225">
        <f>E98</f>
        <v>3900</v>
      </c>
      <c r="F97" s="769">
        <f>F98</f>
        <v>8172.2</v>
      </c>
      <c r="G97" s="698">
        <f>G98</f>
        <v>450</v>
      </c>
      <c r="H97" s="1041">
        <f>G97/E97*100</f>
        <v>11.538461538461538</v>
      </c>
      <c r="I97" s="1009">
        <f>G97/F97*100</f>
        <v>5.5064731651207754</v>
      </c>
    </row>
    <row r="98" spans="1:9" ht="12.75" customHeight="1">
      <c r="A98" s="287"/>
      <c r="B98" s="290"/>
      <c r="C98" s="220"/>
      <c r="D98" s="243" t="s">
        <v>240</v>
      </c>
      <c r="E98" s="226">
        <f>SUM(E99:E100)</f>
        <v>3900</v>
      </c>
      <c r="F98" s="770">
        <f t="shared" ref="F98:G98" si="11">SUM(F99:F100)</f>
        <v>8172.2</v>
      </c>
      <c r="G98" s="226">
        <f t="shared" si="11"/>
        <v>450</v>
      </c>
      <c r="H98" s="830">
        <f t="shared" ref="H98:H99" si="12">G98/E98*100</f>
        <v>11.538461538461538</v>
      </c>
      <c r="I98" s="824">
        <f t="shared" ref="I98:I100" si="13">G98/F98*100</f>
        <v>5.5064731651207754</v>
      </c>
    </row>
    <row r="99" spans="1:9" ht="12.75" customHeight="1">
      <c r="A99" s="287"/>
      <c r="B99" s="290"/>
      <c r="C99" s="220"/>
      <c r="D99" s="239" t="s">
        <v>173</v>
      </c>
      <c r="E99" s="270">
        <v>3900</v>
      </c>
      <c r="F99" s="764">
        <v>7472.2</v>
      </c>
      <c r="G99" s="1031">
        <v>445</v>
      </c>
      <c r="H99" s="880">
        <f t="shared" si="12"/>
        <v>11.410256410256411</v>
      </c>
      <c r="I99" s="876">
        <f t="shared" si="13"/>
        <v>5.9554080458231855</v>
      </c>
    </row>
    <row r="100" spans="1:9" ht="12.75" customHeight="1">
      <c r="A100" s="287"/>
      <c r="B100" s="240"/>
      <c r="C100" s="213"/>
      <c r="D100" s="224" t="s">
        <v>271</v>
      </c>
      <c r="E100" s="313">
        <v>0</v>
      </c>
      <c r="F100" s="788">
        <v>700</v>
      </c>
      <c r="G100" s="1013">
        <v>5</v>
      </c>
      <c r="H100" s="788"/>
      <c r="I100" s="876">
        <f t="shared" si="13"/>
        <v>0.7142857142857143</v>
      </c>
    </row>
    <row r="101" spans="1:9" ht="12.75" customHeight="1">
      <c r="A101" s="792"/>
      <c r="B101" s="237"/>
      <c r="C101" s="229"/>
      <c r="D101" s="259"/>
      <c r="E101" s="786"/>
      <c r="F101" s="787"/>
      <c r="G101" s="754"/>
      <c r="H101" s="743"/>
      <c r="I101" s="744"/>
    </row>
    <row r="102" spans="1:9" ht="12.75" customHeight="1">
      <c r="A102" s="361" t="s">
        <v>489</v>
      </c>
      <c r="B102" s="362" t="s">
        <v>446</v>
      </c>
      <c r="C102" s="1005"/>
      <c r="D102" s="259"/>
      <c r="E102" s="786"/>
      <c r="F102" s="787"/>
      <c r="G102" s="754"/>
      <c r="H102" s="743"/>
      <c r="I102" s="744"/>
    </row>
    <row r="103" spans="1:9" ht="12.75" customHeight="1">
      <c r="A103" s="361"/>
      <c r="B103" s="362"/>
      <c r="C103" s="334" t="s">
        <v>324</v>
      </c>
      <c r="D103" s="259"/>
      <c r="E103" s="791">
        <f>E104</f>
        <v>0</v>
      </c>
      <c r="F103" s="888">
        <f t="shared" ref="F103:G103" si="14">F104</f>
        <v>584.70000000000005</v>
      </c>
      <c r="G103" s="791">
        <f t="shared" si="14"/>
        <v>0</v>
      </c>
      <c r="H103" s="791"/>
      <c r="I103" s="1076">
        <f t="shared" ref="I103" si="15">I104</f>
        <v>0</v>
      </c>
    </row>
    <row r="104" spans="1:9" ht="12.75" customHeight="1">
      <c r="A104" s="299"/>
      <c r="B104" s="237"/>
      <c r="C104" s="237" t="s">
        <v>499</v>
      </c>
      <c r="D104" s="243" t="s">
        <v>240</v>
      </c>
      <c r="E104" s="790">
        <v>0</v>
      </c>
      <c r="F104" s="865">
        <v>584.70000000000005</v>
      </c>
      <c r="G104" s="866">
        <v>0</v>
      </c>
      <c r="H104" s="875"/>
      <c r="I104" s="824">
        <f t="shared" ref="I104" si="16">G104/F104*100</f>
        <v>0</v>
      </c>
    </row>
    <row r="105" spans="1:9" ht="12.75" customHeight="1">
      <c r="A105" s="299"/>
      <c r="B105" s="237"/>
      <c r="C105" s="237"/>
      <c r="D105" s="208"/>
      <c r="E105" s="786"/>
      <c r="F105" s="787"/>
      <c r="G105" s="754"/>
      <c r="H105" s="877"/>
      <c r="I105" s="878"/>
    </row>
    <row r="106" spans="1:9" ht="15" customHeight="1" thickBot="1">
      <c r="A106" s="867"/>
      <c r="B106" s="868"/>
      <c r="C106" s="868"/>
      <c r="D106" s="869"/>
      <c r="E106" s="870"/>
      <c r="F106" s="871"/>
      <c r="G106" s="872"/>
      <c r="H106" s="873"/>
      <c r="I106" s="874"/>
    </row>
    <row r="107" spans="1:9" ht="17.25" customHeight="1" thickBot="1">
      <c r="A107" s="1085" t="s">
        <v>37</v>
      </c>
      <c r="B107" s="1120"/>
      <c r="C107" s="1121"/>
      <c r="D107" s="36"/>
      <c r="E107" s="320">
        <f>E7+E97+E35+E39+E103</f>
        <v>286640</v>
      </c>
      <c r="F107" s="819">
        <f t="shared" ref="F107:G107" si="17">F7+F97+F35+F39+F103</f>
        <v>292072.2</v>
      </c>
      <c r="G107" s="320">
        <f t="shared" si="17"/>
        <v>101493</v>
      </c>
      <c r="H107" s="840">
        <f>G107/E107*100</f>
        <v>35.407828635221883</v>
      </c>
      <c r="I107" s="825">
        <f>G107/F107*100</f>
        <v>34.749284594699532</v>
      </c>
    </row>
    <row r="108" spans="1:9" ht="12.75" customHeight="1"/>
    <row r="109" spans="1:9" ht="12.75" customHeight="1"/>
    <row r="110" spans="1:9" ht="12.75" customHeight="1"/>
    <row r="111" spans="1:9" ht="12.75" customHeight="1"/>
    <row r="112" spans="1:9" ht="12.75" customHeight="1"/>
    <row r="113" spans="1:9" ht="12.75" customHeight="1"/>
    <row r="114" spans="1:9" ht="12.75" customHeight="1"/>
    <row r="115" spans="1:9" ht="12.75" customHeight="1"/>
    <row r="116" spans="1:9" ht="12.75" customHeight="1"/>
    <row r="117" spans="1:9" ht="12.75" customHeight="1"/>
    <row r="118" spans="1:9" ht="12.75" customHeight="1"/>
    <row r="123" spans="1:9">
      <c r="A123" s="131"/>
      <c r="B123" s="131"/>
      <c r="C123" s="131"/>
      <c r="D123" s="131"/>
      <c r="E123" s="131"/>
      <c r="F123" s="141"/>
      <c r="G123" s="131"/>
      <c r="H123" s="131"/>
      <c r="I123" s="131"/>
    </row>
    <row r="124" spans="1:9">
      <c r="A124" s="131"/>
      <c r="B124" s="131"/>
      <c r="C124" s="131"/>
      <c r="D124" s="131"/>
      <c r="E124" s="131"/>
      <c r="F124" s="141"/>
      <c r="G124" s="131"/>
      <c r="H124" s="131"/>
      <c r="I124" s="131"/>
    </row>
    <row r="125" spans="1:9">
      <c r="A125" s="131"/>
      <c r="B125" s="131"/>
      <c r="C125" s="131"/>
      <c r="D125" s="131"/>
      <c r="E125" s="131"/>
      <c r="F125" s="141"/>
      <c r="G125" s="131"/>
      <c r="H125" s="131"/>
      <c r="I125" s="131"/>
    </row>
    <row r="126" spans="1:9">
      <c r="A126" s="131"/>
      <c r="B126" s="131"/>
      <c r="C126" s="131"/>
      <c r="D126" s="131"/>
      <c r="E126" s="131"/>
      <c r="F126" s="141"/>
      <c r="G126" s="131"/>
      <c r="H126" s="131"/>
      <c r="I126" s="131"/>
    </row>
    <row r="127" spans="1:9">
      <c r="A127" s="131"/>
      <c r="B127" s="131"/>
      <c r="C127" s="131"/>
      <c r="D127" s="131"/>
      <c r="E127" s="131"/>
      <c r="F127" s="141"/>
      <c r="G127" s="131"/>
      <c r="H127" s="131"/>
      <c r="I127" s="131"/>
    </row>
    <row r="128" spans="1:9">
      <c r="A128" s="131"/>
      <c r="B128" s="131"/>
      <c r="C128" s="131"/>
      <c r="D128" s="131"/>
      <c r="E128" s="131"/>
      <c r="F128" s="141"/>
      <c r="G128" s="131"/>
      <c r="H128" s="131"/>
      <c r="I128" s="131"/>
    </row>
    <row r="129" spans="1:9" ht="15.75" thickBot="1">
      <c r="A129" s="131"/>
      <c r="B129" s="131"/>
      <c r="C129" s="131"/>
      <c r="D129" s="131"/>
      <c r="E129" s="131"/>
      <c r="F129" s="141"/>
      <c r="G129" s="131"/>
      <c r="H129" s="131"/>
      <c r="I129" s="13" t="s">
        <v>431</v>
      </c>
    </row>
    <row r="130" spans="1:9">
      <c r="A130" s="81" t="s">
        <v>6</v>
      </c>
      <c r="B130" s="82" t="s">
        <v>7</v>
      </c>
      <c r="C130" s="83" t="s">
        <v>8</v>
      </c>
      <c r="D130" s="82"/>
      <c r="E130" s="83" t="s">
        <v>9</v>
      </c>
      <c r="F130" s="106" t="s">
        <v>10</v>
      </c>
      <c r="G130" s="180" t="s">
        <v>11</v>
      </c>
      <c r="H130" s="15" t="s">
        <v>12</v>
      </c>
      <c r="I130" s="25" t="s">
        <v>12</v>
      </c>
    </row>
    <row r="131" spans="1:9">
      <c r="A131" s="86" t="s">
        <v>13</v>
      </c>
      <c r="B131" s="87" t="s">
        <v>14</v>
      </c>
      <c r="C131" s="88" t="s">
        <v>15</v>
      </c>
      <c r="D131" s="89" t="s">
        <v>16</v>
      </c>
      <c r="E131" s="142" t="s">
        <v>184</v>
      </c>
      <c r="F131" s="107" t="s">
        <v>18</v>
      </c>
      <c r="G131" s="183" t="s">
        <v>487</v>
      </c>
      <c r="H131" s="18" t="s">
        <v>19</v>
      </c>
      <c r="I131" s="29" t="s">
        <v>20</v>
      </c>
    </row>
    <row r="132" spans="1:9" ht="15.75" thickBot="1">
      <c r="A132" s="92" t="s">
        <v>21</v>
      </c>
      <c r="B132" s="93" t="s">
        <v>22</v>
      </c>
      <c r="C132" s="94"/>
      <c r="D132" s="95"/>
      <c r="E132" s="143" t="s">
        <v>290</v>
      </c>
      <c r="F132" s="108" t="s">
        <v>290</v>
      </c>
      <c r="G132" s="133"/>
      <c r="H132" s="134"/>
      <c r="I132" s="135"/>
    </row>
    <row r="133" spans="1:9" ht="15.75">
      <c r="A133" s="98" t="s">
        <v>53</v>
      </c>
      <c r="B133" s="99"/>
      <c r="C133" s="144"/>
      <c r="D133" s="145"/>
      <c r="E133" s="146"/>
      <c r="F133" s="147"/>
      <c r="G133" s="139"/>
      <c r="H133" s="139"/>
      <c r="I133" s="140"/>
    </row>
    <row r="134" spans="1:9">
      <c r="A134" s="206" t="s">
        <v>297</v>
      </c>
      <c r="B134" s="249" t="s">
        <v>211</v>
      </c>
      <c r="C134" s="250"/>
      <c r="D134" s="244"/>
      <c r="E134" s="225">
        <f>E136</f>
        <v>21300</v>
      </c>
      <c r="F134" s="769">
        <f t="shared" ref="F134:G134" si="18">F136</f>
        <v>21863.3</v>
      </c>
      <c r="G134" s="225">
        <f t="shared" si="18"/>
        <v>0</v>
      </c>
      <c r="H134" s="1042">
        <f t="shared" ref="H134" si="19">G134/E134*100</f>
        <v>0</v>
      </c>
      <c r="I134" s="269">
        <f t="shared" ref="I134" si="20">G134/F134*100</f>
        <v>0</v>
      </c>
    </row>
    <row r="135" spans="1:9">
      <c r="A135" s="206"/>
      <c r="B135" s="249"/>
      <c r="C135" s="250"/>
      <c r="D135" s="244"/>
      <c r="E135" s="225"/>
      <c r="F135" s="789"/>
      <c r="G135" s="742"/>
      <c r="H135" s="1042"/>
      <c r="I135" s="269"/>
    </row>
    <row r="136" spans="1:9">
      <c r="A136" s="287"/>
      <c r="B136" s="291"/>
      <c r="C136" s="292" t="s">
        <v>298</v>
      </c>
      <c r="D136" s="243"/>
      <c r="E136" s="225">
        <f>SUM(E138:E149)</f>
        <v>21300</v>
      </c>
      <c r="F136" s="769">
        <f t="shared" ref="F136:G136" si="21">SUM(F138:F149)</f>
        <v>21863.3</v>
      </c>
      <c r="G136" s="225">
        <f t="shared" si="21"/>
        <v>0</v>
      </c>
      <c r="H136" s="268">
        <f>G136/E136*100</f>
        <v>0</v>
      </c>
      <c r="I136" s="269">
        <f>G136/F136*100</f>
        <v>0</v>
      </c>
    </row>
    <row r="137" spans="1:9">
      <c r="A137" s="287"/>
      <c r="B137" s="291"/>
      <c r="C137" s="292"/>
      <c r="D137" s="243"/>
      <c r="E137" s="225"/>
      <c r="F137" s="789"/>
      <c r="G137" s="755"/>
      <c r="H137" s="717"/>
      <c r="I137" s="718"/>
    </row>
    <row r="138" spans="1:9">
      <c r="A138" s="287"/>
      <c r="B138" s="291">
        <v>90115</v>
      </c>
      <c r="C138" s="251" t="s">
        <v>275</v>
      </c>
      <c r="D138" s="243" t="s">
        <v>240</v>
      </c>
      <c r="E138" s="226">
        <v>700</v>
      </c>
      <c r="F138" s="818">
        <v>700</v>
      </c>
      <c r="G138" s="822">
        <v>0</v>
      </c>
      <c r="H138" s="830">
        <f>G138/E138*100</f>
        <v>0</v>
      </c>
      <c r="I138" s="824">
        <f>G138/F138*100</f>
        <v>0</v>
      </c>
    </row>
    <row r="139" spans="1:9">
      <c r="A139" s="289"/>
      <c r="B139" s="291">
        <v>90215</v>
      </c>
      <c r="C139" s="208" t="s">
        <v>309</v>
      </c>
      <c r="D139" s="243" t="s">
        <v>240</v>
      </c>
      <c r="E139" s="226">
        <v>2700</v>
      </c>
      <c r="F139" s="818">
        <v>2700</v>
      </c>
      <c r="G139" s="822">
        <v>0</v>
      </c>
      <c r="H139" s="830">
        <f>G139/E139*100</f>
        <v>0</v>
      </c>
      <c r="I139" s="824">
        <f>G139/F139*100</f>
        <v>0</v>
      </c>
    </row>
    <row r="140" spans="1:9">
      <c r="A140" s="289"/>
      <c r="B140" s="291">
        <v>90315</v>
      </c>
      <c r="C140" s="208" t="s">
        <v>310</v>
      </c>
      <c r="D140" s="243" t="s">
        <v>240</v>
      </c>
      <c r="E140" s="226">
        <v>800</v>
      </c>
      <c r="F140" s="818">
        <v>1363.3</v>
      </c>
      <c r="G140" s="822">
        <v>0</v>
      </c>
      <c r="H140" s="830">
        <f t="shared" ref="H140:H148" si="22">G140/E140*100</f>
        <v>0</v>
      </c>
      <c r="I140" s="824">
        <f t="shared" ref="I140:I148" si="23">G140/F140*100</f>
        <v>0</v>
      </c>
    </row>
    <row r="141" spans="1:9" ht="14.25" customHeight="1">
      <c r="A141" s="287"/>
      <c r="B141" s="207" t="s">
        <v>432</v>
      </c>
      <c r="C141" s="220" t="s">
        <v>311</v>
      </c>
      <c r="D141" s="300" t="s">
        <v>240</v>
      </c>
      <c r="E141" s="226">
        <v>2000</v>
      </c>
      <c r="F141" s="818">
        <v>2000</v>
      </c>
      <c r="G141" s="822">
        <v>0</v>
      </c>
      <c r="H141" s="830">
        <f t="shared" si="22"/>
        <v>0</v>
      </c>
      <c r="I141" s="824">
        <f t="shared" si="23"/>
        <v>0</v>
      </c>
    </row>
    <row r="142" spans="1:9" ht="12.75" customHeight="1">
      <c r="A142" s="287"/>
      <c r="B142" s="207" t="s">
        <v>433</v>
      </c>
      <c r="C142" s="220" t="s">
        <v>312</v>
      </c>
      <c r="D142" s="300" t="s">
        <v>240</v>
      </c>
      <c r="E142" s="226">
        <v>1200</v>
      </c>
      <c r="F142" s="818">
        <v>1200</v>
      </c>
      <c r="G142" s="822">
        <v>0</v>
      </c>
      <c r="H142" s="830">
        <f t="shared" si="22"/>
        <v>0</v>
      </c>
      <c r="I142" s="824">
        <f t="shared" si="23"/>
        <v>0</v>
      </c>
    </row>
    <row r="143" spans="1:9">
      <c r="A143" s="287"/>
      <c r="B143" s="207" t="s">
        <v>434</v>
      </c>
      <c r="C143" s="220" t="s">
        <v>445</v>
      </c>
      <c r="D143" s="300" t="s">
        <v>240</v>
      </c>
      <c r="E143" s="266">
        <v>1000</v>
      </c>
      <c r="F143" s="1043">
        <v>1000</v>
      </c>
      <c r="G143" s="822">
        <v>0</v>
      </c>
      <c r="H143" s="830">
        <f t="shared" si="22"/>
        <v>0</v>
      </c>
      <c r="I143" s="824">
        <f t="shared" si="23"/>
        <v>0</v>
      </c>
    </row>
    <row r="144" spans="1:9">
      <c r="A144" s="287"/>
      <c r="B144" s="207" t="s">
        <v>435</v>
      </c>
      <c r="C144" s="220" t="s">
        <v>313</v>
      </c>
      <c r="D144" s="300" t="s">
        <v>240</v>
      </c>
      <c r="E144" s="266">
        <v>7000</v>
      </c>
      <c r="F144" s="1043">
        <v>7000</v>
      </c>
      <c r="G144" s="822">
        <v>0</v>
      </c>
      <c r="H144" s="830">
        <f t="shared" si="22"/>
        <v>0</v>
      </c>
      <c r="I144" s="824">
        <f t="shared" si="23"/>
        <v>0</v>
      </c>
    </row>
    <row r="145" spans="1:9">
      <c r="A145" s="287"/>
      <c r="B145" s="207" t="s">
        <v>436</v>
      </c>
      <c r="C145" s="220" t="s">
        <v>314</v>
      </c>
      <c r="D145" s="300" t="s">
        <v>240</v>
      </c>
      <c r="E145" s="226">
        <v>1000</v>
      </c>
      <c r="F145" s="818">
        <v>1000</v>
      </c>
      <c r="G145" s="822">
        <v>0</v>
      </c>
      <c r="H145" s="830">
        <f t="shared" si="22"/>
        <v>0</v>
      </c>
      <c r="I145" s="824">
        <f t="shared" si="23"/>
        <v>0</v>
      </c>
    </row>
    <row r="146" spans="1:9">
      <c r="A146" s="287"/>
      <c r="B146" s="207" t="s">
        <v>437</v>
      </c>
      <c r="C146" s="220" t="s">
        <v>315</v>
      </c>
      <c r="D146" s="243" t="s">
        <v>240</v>
      </c>
      <c r="E146" s="226">
        <v>600</v>
      </c>
      <c r="F146" s="818">
        <v>600</v>
      </c>
      <c r="G146" s="822">
        <v>0</v>
      </c>
      <c r="H146" s="830">
        <f t="shared" si="22"/>
        <v>0</v>
      </c>
      <c r="I146" s="824">
        <f t="shared" si="23"/>
        <v>0</v>
      </c>
    </row>
    <row r="147" spans="1:9">
      <c r="A147" s="293"/>
      <c r="B147" s="207" t="s">
        <v>438</v>
      </c>
      <c r="C147" s="220" t="s">
        <v>316</v>
      </c>
      <c r="D147" s="243" t="s">
        <v>240</v>
      </c>
      <c r="E147" s="314">
        <v>2800</v>
      </c>
      <c r="F147" s="1044">
        <v>2800</v>
      </c>
      <c r="G147" s="822">
        <v>0</v>
      </c>
      <c r="H147" s="830">
        <f t="shared" si="22"/>
        <v>0</v>
      </c>
      <c r="I147" s="824">
        <f t="shared" si="23"/>
        <v>0</v>
      </c>
    </row>
    <row r="148" spans="1:9">
      <c r="A148" s="287"/>
      <c r="B148" s="216" t="s">
        <v>439</v>
      </c>
      <c r="C148" s="209" t="s">
        <v>317</v>
      </c>
      <c r="D148" s="243" t="s">
        <v>240</v>
      </c>
      <c r="E148" s="266">
        <v>1500</v>
      </c>
      <c r="F148" s="1043">
        <v>1500</v>
      </c>
      <c r="G148" s="822">
        <v>0</v>
      </c>
      <c r="H148" s="830">
        <f t="shared" si="22"/>
        <v>0</v>
      </c>
      <c r="I148" s="824">
        <f t="shared" si="23"/>
        <v>0</v>
      </c>
    </row>
    <row r="149" spans="1:9" ht="15.75" thickBot="1">
      <c r="A149" s="285"/>
      <c r="B149" s="253"/>
      <c r="C149" s="301"/>
      <c r="D149" s="260"/>
      <c r="E149" s="315"/>
      <c r="F149" s="1045"/>
      <c r="G149" s="822"/>
      <c r="H149" s="831"/>
      <c r="I149" s="832"/>
    </row>
    <row r="150" spans="1:9" ht="16.5" thickBot="1">
      <c r="A150" s="309" t="s">
        <v>318</v>
      </c>
      <c r="B150" s="302"/>
      <c r="C150" s="303"/>
      <c r="D150" s="304"/>
      <c r="E150" s="316">
        <f>E134</f>
        <v>21300</v>
      </c>
      <c r="F150" s="774">
        <f t="shared" ref="F150:G150" si="24">F134</f>
        <v>21863.3</v>
      </c>
      <c r="G150" s="823">
        <f t="shared" si="24"/>
        <v>0</v>
      </c>
      <c r="H150" s="840">
        <f>G150/E150*100</f>
        <v>0</v>
      </c>
      <c r="I150" s="825">
        <f>G150/F150*100</f>
        <v>0</v>
      </c>
    </row>
    <row r="151" spans="1:9" ht="15.75" thickBot="1">
      <c r="A151" s="305"/>
      <c r="B151" s="305"/>
      <c r="C151" s="305"/>
      <c r="D151" s="305"/>
      <c r="E151" s="305"/>
      <c r="F151" s="731"/>
      <c r="G151" s="732"/>
      <c r="H151" s="733"/>
      <c r="I151" s="733"/>
    </row>
    <row r="152" spans="1:9" ht="16.5" thickBot="1">
      <c r="A152" s="306" t="s">
        <v>55</v>
      </c>
      <c r="B152" s="307"/>
      <c r="C152" s="307"/>
      <c r="D152" s="308"/>
      <c r="E152" s="317">
        <f>E107+E150</f>
        <v>307940</v>
      </c>
      <c r="F152" s="902">
        <f>F107+F150</f>
        <v>313935.5</v>
      </c>
      <c r="G152" s="903">
        <f>G107+G150</f>
        <v>101493</v>
      </c>
      <c r="H152" s="840">
        <f>G152/E152*100</f>
        <v>32.958693251932196</v>
      </c>
      <c r="I152" s="825">
        <f>G152/F152*100</f>
        <v>32.329252346421477</v>
      </c>
    </row>
  </sheetData>
  <mergeCells count="5">
    <mergeCell ref="A107:C107"/>
    <mergeCell ref="A1:D1"/>
    <mergeCell ref="B7:C7"/>
    <mergeCell ref="B35:C35"/>
    <mergeCell ref="B97:C97"/>
  </mergeCells>
  <pageMargins left="0.31496062992125984" right="0" top="0.19685039370078741" bottom="0" header="0" footer="0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5"/>
  <sheetViews>
    <sheetView zoomScaleNormal="100" workbookViewId="0">
      <selection activeCell="C28" sqref="C28"/>
    </sheetView>
  </sheetViews>
  <sheetFormatPr defaultRowHeight="15"/>
  <cols>
    <col min="2" max="2" width="9.85546875" customWidth="1"/>
    <col min="3" max="3" width="35.140625" customWidth="1"/>
    <col min="4" max="4" width="54.85546875" customWidth="1"/>
    <col min="5" max="5" width="14.5703125" customWidth="1"/>
    <col min="6" max="6" width="15.42578125" customWidth="1"/>
    <col min="7" max="7" width="14.28515625" customWidth="1"/>
  </cols>
  <sheetData>
    <row r="1" spans="1:9">
      <c r="A1" s="37"/>
      <c r="B1" s="37"/>
      <c r="C1" s="37"/>
      <c r="D1" s="37"/>
      <c r="E1" s="37"/>
      <c r="F1" s="37"/>
      <c r="G1" s="37"/>
      <c r="H1" s="39"/>
      <c r="I1" s="39"/>
    </row>
    <row r="2" spans="1:9" ht="18">
      <c r="A2" s="37"/>
      <c r="B2" s="37"/>
      <c r="C2" s="113"/>
      <c r="D2" s="37"/>
      <c r="E2" s="37"/>
      <c r="F2" s="37"/>
      <c r="G2" s="37"/>
      <c r="H2" s="39"/>
      <c r="I2" s="39"/>
    </row>
    <row r="3" spans="1:9" ht="15.75">
      <c r="A3" s="1123" t="s">
        <v>276</v>
      </c>
      <c r="B3" s="1124"/>
      <c r="C3" s="1124"/>
      <c r="D3" s="1124"/>
      <c r="E3" s="37"/>
      <c r="F3" s="37"/>
      <c r="G3" s="37"/>
      <c r="H3" s="39"/>
      <c r="I3" s="39"/>
    </row>
    <row r="4" spans="1:9" ht="15.75" thickBot="1">
      <c r="A4" s="37"/>
      <c r="B4" s="37"/>
      <c r="C4" s="37"/>
      <c r="D4" s="37"/>
      <c r="E4" s="114"/>
      <c r="F4" s="37"/>
      <c r="G4" s="37"/>
      <c r="H4" s="39"/>
      <c r="I4" s="13" t="s">
        <v>417</v>
      </c>
    </row>
    <row r="5" spans="1:9">
      <c r="A5" s="63" t="s">
        <v>6</v>
      </c>
      <c r="B5" s="64" t="s">
        <v>7</v>
      </c>
      <c r="C5" s="65" t="s">
        <v>8</v>
      </c>
      <c r="D5" s="66"/>
      <c r="E5" s="115" t="s">
        <v>9</v>
      </c>
      <c r="F5" s="106" t="s">
        <v>10</v>
      </c>
      <c r="G5" s="180" t="s">
        <v>11</v>
      </c>
      <c r="H5" s="47" t="s">
        <v>67</v>
      </c>
      <c r="I5" s="48" t="s">
        <v>67</v>
      </c>
    </row>
    <row r="6" spans="1:9">
      <c r="A6" s="67" t="s">
        <v>13</v>
      </c>
      <c r="B6" s="68" t="s">
        <v>14</v>
      </c>
      <c r="C6" s="69" t="s">
        <v>15</v>
      </c>
      <c r="D6" s="70" t="s">
        <v>16</v>
      </c>
      <c r="E6" s="117" t="s">
        <v>17</v>
      </c>
      <c r="F6" s="107" t="s">
        <v>18</v>
      </c>
      <c r="G6" s="183" t="s">
        <v>487</v>
      </c>
      <c r="H6" s="53" t="s">
        <v>68</v>
      </c>
      <c r="I6" s="54" t="s">
        <v>68</v>
      </c>
    </row>
    <row r="7" spans="1:9" ht="15" customHeight="1" thickBot="1">
      <c r="A7" s="71" t="s">
        <v>21</v>
      </c>
      <c r="B7" s="76" t="s">
        <v>22</v>
      </c>
      <c r="C7" s="73"/>
      <c r="D7" s="74"/>
      <c r="E7" s="120" t="s">
        <v>290</v>
      </c>
      <c r="F7" s="108" t="s">
        <v>290</v>
      </c>
      <c r="G7" s="689"/>
      <c r="H7" s="53" t="s">
        <v>19</v>
      </c>
      <c r="I7" s="54" t="s">
        <v>69</v>
      </c>
    </row>
    <row r="8" spans="1:9" ht="15.75">
      <c r="A8" s="148" t="s">
        <v>277</v>
      </c>
      <c r="B8" s="77"/>
      <c r="C8" s="77"/>
      <c r="D8" s="77"/>
      <c r="E8" s="78"/>
      <c r="F8" s="78"/>
      <c r="G8" s="711"/>
      <c r="H8" s="78"/>
      <c r="I8" s="79"/>
    </row>
    <row r="9" spans="1:9">
      <c r="A9" s="401" t="s">
        <v>278</v>
      </c>
      <c r="B9" s="1107" t="s">
        <v>279</v>
      </c>
      <c r="C9" s="1108"/>
      <c r="D9" s="402"/>
      <c r="E9" s="349">
        <f>E11</f>
        <v>220</v>
      </c>
      <c r="F9" s="985">
        <f>F11+F15</f>
        <v>114140.4</v>
      </c>
      <c r="G9" s="990">
        <f>G11+G13+G17</f>
        <v>580</v>
      </c>
      <c r="H9" s="992">
        <f>G9/E9*100</f>
        <v>263.63636363636363</v>
      </c>
      <c r="I9" s="993">
        <f>G9/F9*100</f>
        <v>0.5081461077760373</v>
      </c>
    </row>
    <row r="10" spans="1:9" ht="15" customHeight="1">
      <c r="A10" s="374"/>
      <c r="B10" s="403"/>
      <c r="C10" s="404" t="s">
        <v>280</v>
      </c>
      <c r="D10" s="405" t="s">
        <v>345</v>
      </c>
      <c r="E10" s="328"/>
      <c r="F10" s="984"/>
      <c r="G10" s="756"/>
      <c r="H10" s="992"/>
      <c r="I10" s="993"/>
    </row>
    <row r="11" spans="1:9">
      <c r="A11" s="406"/>
      <c r="B11" s="407"/>
      <c r="C11" s="408"/>
      <c r="D11" s="409" t="s">
        <v>148</v>
      </c>
      <c r="E11" s="328">
        <v>220</v>
      </c>
      <c r="F11" s="984">
        <v>220</v>
      </c>
      <c r="G11" s="983">
        <v>94</v>
      </c>
      <c r="H11" s="994">
        <f t="shared" ref="H11" si="0">G11/E11*100</f>
        <v>42.727272727272727</v>
      </c>
      <c r="I11" s="995">
        <f t="shared" ref="I11:I15" si="1">G11/F11*100</f>
        <v>42.727272727272727</v>
      </c>
    </row>
    <row r="12" spans="1:9">
      <c r="A12" s="406"/>
      <c r="B12" s="407"/>
      <c r="C12" s="404" t="s">
        <v>455</v>
      </c>
      <c r="D12" s="405" t="s">
        <v>456</v>
      </c>
      <c r="E12" s="328"/>
      <c r="F12" s="984"/>
      <c r="G12" s="983"/>
      <c r="H12" s="996"/>
      <c r="I12" s="995"/>
    </row>
    <row r="13" spans="1:9">
      <c r="A13" s="406"/>
      <c r="B13" s="403"/>
      <c r="C13" s="408"/>
      <c r="D13" s="668" t="s">
        <v>457</v>
      </c>
      <c r="E13" s="328"/>
      <c r="F13" s="984"/>
      <c r="G13" s="983">
        <v>574</v>
      </c>
      <c r="H13" s="996"/>
      <c r="I13" s="995"/>
    </row>
    <row r="14" spans="1:9">
      <c r="A14" s="406"/>
      <c r="B14" s="674"/>
      <c r="C14" s="404" t="s">
        <v>473</v>
      </c>
      <c r="D14" s="325" t="s">
        <v>474</v>
      </c>
      <c r="E14" s="328"/>
      <c r="F14" s="984"/>
      <c r="G14" s="983"/>
      <c r="H14" s="998"/>
      <c r="I14" s="995"/>
    </row>
    <row r="15" spans="1:9">
      <c r="A15" s="406"/>
      <c r="B15" s="674"/>
      <c r="C15" s="666"/>
      <c r="D15" s="668" t="s">
        <v>475</v>
      </c>
      <c r="E15" s="328"/>
      <c r="F15" s="986">
        <v>113920.4</v>
      </c>
      <c r="G15" s="983">
        <v>0</v>
      </c>
      <c r="H15" s="998"/>
      <c r="I15" s="995">
        <f t="shared" si="1"/>
        <v>0</v>
      </c>
    </row>
    <row r="16" spans="1:9">
      <c r="A16" s="406"/>
      <c r="B16" s="674"/>
      <c r="C16" s="666" t="s">
        <v>524</v>
      </c>
      <c r="D16" s="325" t="s">
        <v>552</v>
      </c>
      <c r="E16" s="328"/>
      <c r="F16" s="986"/>
      <c r="G16" s="983"/>
      <c r="H16" s="998"/>
      <c r="I16" s="995"/>
    </row>
    <row r="17" spans="1:9">
      <c r="A17" s="406"/>
      <c r="B17" s="674"/>
      <c r="C17" s="666"/>
      <c r="D17" s="668" t="s">
        <v>523</v>
      </c>
      <c r="E17" s="328"/>
      <c r="F17" s="984"/>
      <c r="G17" s="983">
        <v>-88</v>
      </c>
      <c r="H17" s="998"/>
      <c r="I17" s="995"/>
    </row>
    <row r="18" spans="1:9">
      <c r="A18" s="406"/>
      <c r="B18" s="674"/>
      <c r="C18" s="408"/>
      <c r="D18" s="668"/>
      <c r="E18" s="328"/>
      <c r="F18" s="984"/>
      <c r="G18" s="983"/>
      <c r="H18" s="998"/>
      <c r="I18" s="995"/>
    </row>
    <row r="19" spans="1:9">
      <c r="A19" s="410" t="s">
        <v>346</v>
      </c>
      <c r="B19" s="411" t="s">
        <v>307</v>
      </c>
      <c r="C19" s="412"/>
      <c r="D19" s="413"/>
      <c r="E19" s="349">
        <f>E21</f>
        <v>80</v>
      </c>
      <c r="F19" s="985">
        <f>F21</f>
        <v>80</v>
      </c>
      <c r="G19" s="983">
        <f>G21</f>
        <v>63</v>
      </c>
      <c r="H19" s="992">
        <f>G19/E19*100</f>
        <v>78.75</v>
      </c>
      <c r="I19" s="993">
        <f>G19/F19*100</f>
        <v>78.75</v>
      </c>
    </row>
    <row r="20" spans="1:9">
      <c r="A20" s="410"/>
      <c r="B20" s="345"/>
      <c r="C20" s="411" t="s">
        <v>347</v>
      </c>
      <c r="D20" s="413"/>
      <c r="E20" s="349"/>
      <c r="F20" s="985"/>
      <c r="G20" s="983"/>
      <c r="H20" s="996"/>
      <c r="I20" s="997"/>
    </row>
    <row r="21" spans="1:9">
      <c r="A21" s="374"/>
      <c r="B21" s="414"/>
      <c r="C21" s="404" t="s">
        <v>281</v>
      </c>
      <c r="D21" s="405" t="s">
        <v>282</v>
      </c>
      <c r="E21" s="328">
        <v>80</v>
      </c>
      <c r="F21" s="987">
        <v>80</v>
      </c>
      <c r="G21" s="937">
        <v>63</v>
      </c>
      <c r="H21" s="994">
        <f>G21/E21*100</f>
        <v>78.75</v>
      </c>
      <c r="I21" s="995">
        <f>G21/F21*100</f>
        <v>78.75</v>
      </c>
    </row>
    <row r="22" spans="1:9" ht="15.75" thickBot="1">
      <c r="A22" s="416"/>
      <c r="B22" s="417"/>
      <c r="C22" s="418"/>
      <c r="D22" s="419"/>
      <c r="E22" s="389"/>
      <c r="F22" s="988"/>
      <c r="G22" s="1003"/>
      <c r="H22" s="999"/>
      <c r="I22" s="1000"/>
    </row>
    <row r="23" spans="1:9" ht="16.5" thickBot="1">
      <c r="A23" s="1094" t="s">
        <v>37</v>
      </c>
      <c r="B23" s="1095"/>
      <c r="C23" s="1096"/>
      <c r="D23" s="415"/>
      <c r="E23" s="420">
        <f>E9+E19</f>
        <v>300</v>
      </c>
      <c r="F23" s="989">
        <f>F9+F19</f>
        <v>114220.4</v>
      </c>
      <c r="G23" s="991">
        <f>G9+G19</f>
        <v>643</v>
      </c>
      <c r="H23" s="1001">
        <f>G23/E23*100</f>
        <v>214.33333333333334</v>
      </c>
      <c r="I23" s="1002">
        <f>G23/F23*100</f>
        <v>0.56294672405279622</v>
      </c>
    </row>
    <row r="25" spans="1:9" ht="15" customHeight="1"/>
  </sheetData>
  <mergeCells count="3">
    <mergeCell ref="A3:D3"/>
    <mergeCell ref="B9:C9"/>
    <mergeCell ref="A23:C23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Jirkovská Anna</cp:lastModifiedBy>
  <cp:lastPrinted>2015-08-13T05:52:17Z</cp:lastPrinted>
  <dcterms:created xsi:type="dcterms:W3CDTF">2014-06-06T09:29:24Z</dcterms:created>
  <dcterms:modified xsi:type="dcterms:W3CDTF">2015-09-10T07:27:49Z</dcterms:modified>
</cp:coreProperties>
</file>