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30745331_pism130745331/"/>
    </mc:Choice>
  </mc:AlternateContent>
  <bookViews>
    <workbookView xWindow="2430" yWindow="345" windowWidth="17580" windowHeight="12135" tabRatio="786" activeTab="9"/>
  </bookViews>
  <sheets>
    <sheet name="Kap.01" sheetId="1" r:id="rId1"/>
    <sheet name="Kap.02" sheetId="2" r:id="rId2"/>
    <sheet name="Kap. 03" sheetId="3" r:id="rId3"/>
    <sheet name="Kap. 04" sheetId="20" r:id="rId4"/>
    <sheet name="Kap. 05 " sheetId="24" r:id="rId5"/>
    <sheet name="Kap. 06" sheetId="19" r:id="rId6"/>
    <sheet name="Kap. 07" sheetId="7" r:id="rId7"/>
    <sheet name="Kap. 08" sheetId="8" r:id="rId8"/>
    <sheet name="Kap. 09" sheetId="23" r:id="rId9"/>
    <sheet name="Kap. 10" sheetId="13" r:id="rId10"/>
  </sheets>
  <definedNames>
    <definedName name="_xlnm.Print_Area" localSheetId="2">'Kap. 03'!$A$1:$G$20</definedName>
    <definedName name="_xlnm.Print_Area" localSheetId="3">'Kap. 04'!$A$1:$G$215</definedName>
    <definedName name="_xlnm.Print_Area" localSheetId="5">'Kap. 06'!$A$1:$G$33</definedName>
    <definedName name="_xlnm.Print_Area" localSheetId="7">'Kap. 08'!$A$1:$G$17</definedName>
    <definedName name="_xlnm.Print_Area" localSheetId="8">'Kap. 09'!$A$1:$G$101</definedName>
    <definedName name="_xlnm.Print_Area" localSheetId="0">Kap.01!$A$1:$G$31</definedName>
    <definedName name="_xlnm.Print_Area" localSheetId="1">Kap.02!$A$1:$G$23</definedName>
  </definedNames>
  <calcPr calcId="171027"/>
</workbook>
</file>

<file path=xl/calcChain.xml><?xml version="1.0" encoding="utf-8"?>
<calcChain xmlns="http://schemas.openxmlformats.org/spreadsheetml/2006/main">
  <c r="F17" i="2" l="1"/>
  <c r="E17" i="2"/>
  <c r="E9" i="2"/>
  <c r="G18" i="2"/>
  <c r="G10" i="2"/>
  <c r="F9" i="2"/>
  <c r="E8" i="2" l="1"/>
  <c r="F8" i="2"/>
  <c r="F7" i="23" l="1"/>
  <c r="F7" i="8" l="1"/>
  <c r="G11" i="19" l="1"/>
  <c r="G12" i="19"/>
  <c r="E7" i="8" l="1"/>
  <c r="G85" i="20" l="1"/>
  <c r="G123" i="20"/>
  <c r="G124" i="20"/>
  <c r="G125" i="20"/>
  <c r="G126" i="20"/>
  <c r="G127" i="20"/>
  <c r="G128" i="20"/>
  <c r="G129" i="20"/>
  <c r="G130" i="20"/>
  <c r="G131" i="20"/>
  <c r="G132" i="20"/>
  <c r="G133" i="20"/>
  <c r="G134" i="20"/>
  <c r="G135" i="20"/>
  <c r="G136" i="20"/>
  <c r="G137" i="20"/>
  <c r="G138" i="20"/>
  <c r="G139" i="20"/>
  <c r="G140" i="20"/>
  <c r="G141" i="20"/>
  <c r="G144" i="20"/>
  <c r="G145" i="20"/>
  <c r="G146" i="20"/>
  <c r="G147" i="20"/>
  <c r="G148" i="20"/>
  <c r="G149" i="20"/>
  <c r="G150" i="20"/>
  <c r="G152" i="20"/>
  <c r="G153" i="20"/>
  <c r="G154" i="20"/>
  <c r="G155" i="20"/>
  <c r="G156" i="20"/>
  <c r="G157" i="20"/>
  <c r="G158" i="20"/>
  <c r="G159" i="20"/>
  <c r="G160" i="20"/>
  <c r="G161" i="20"/>
  <c r="G162" i="20"/>
  <c r="G163" i="20"/>
  <c r="G62" i="20"/>
  <c r="G64" i="20"/>
  <c r="G66" i="20"/>
  <c r="G69" i="20"/>
  <c r="G72" i="20"/>
  <c r="G74" i="20"/>
  <c r="G75" i="20"/>
  <c r="G76" i="20"/>
  <c r="G78" i="20"/>
  <c r="G79" i="20"/>
  <c r="G81" i="20"/>
  <c r="G82" i="20"/>
  <c r="G83" i="20"/>
  <c r="G84" i="20"/>
  <c r="G86" i="20"/>
  <c r="G87" i="20"/>
  <c r="G88" i="20"/>
  <c r="G89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104" i="20"/>
  <c r="G105" i="20"/>
  <c r="G106" i="20"/>
  <c r="G107" i="20"/>
  <c r="G108" i="20"/>
  <c r="G109" i="20"/>
  <c r="G111" i="20"/>
  <c r="G112" i="20"/>
  <c r="G113" i="20"/>
  <c r="G114" i="20"/>
  <c r="G115" i="20"/>
  <c r="G46" i="20"/>
  <c r="G47" i="20"/>
  <c r="G48" i="20"/>
  <c r="G51" i="20"/>
  <c r="G53" i="20"/>
  <c r="G37" i="20"/>
  <c r="G40" i="20"/>
  <c r="G41" i="20"/>
  <c r="G43" i="20"/>
  <c r="G35" i="20"/>
  <c r="G31" i="20"/>
  <c r="G32" i="20"/>
  <c r="G21" i="20"/>
  <c r="G22" i="20"/>
  <c r="G19" i="20"/>
  <c r="G15" i="20"/>
  <c r="G10" i="20"/>
  <c r="G11" i="20"/>
  <c r="G12" i="20"/>
  <c r="E38" i="23" l="1"/>
  <c r="F38" i="23"/>
  <c r="F188" i="20" l="1"/>
  <c r="F202" i="20"/>
  <c r="G188" i="20" l="1"/>
  <c r="G12" i="3" l="1"/>
  <c r="G13" i="3"/>
  <c r="G14" i="3"/>
  <c r="G21" i="2"/>
  <c r="F47" i="23" l="1"/>
  <c r="G29" i="1" l="1"/>
  <c r="G12" i="13"/>
  <c r="G99" i="23"/>
  <c r="G26" i="7"/>
  <c r="G27" i="7"/>
  <c r="G29" i="7"/>
  <c r="G30" i="7"/>
  <c r="G31" i="7"/>
  <c r="G212" i="20"/>
  <c r="G213" i="20"/>
  <c r="G214" i="20"/>
  <c r="G211" i="20"/>
  <c r="G11" i="3"/>
  <c r="G15" i="3"/>
  <c r="G16" i="3"/>
  <c r="G17" i="3"/>
  <c r="E18" i="7" l="1"/>
  <c r="F18" i="7"/>
  <c r="F12" i="7"/>
  <c r="F42" i="23" l="1"/>
  <c r="F10" i="3" l="1"/>
  <c r="F8" i="3" s="1"/>
  <c r="F57" i="23" l="1"/>
  <c r="F14" i="19" l="1"/>
  <c r="G93" i="23" l="1"/>
  <c r="G92" i="23"/>
  <c r="G91" i="23"/>
  <c r="G90" i="23"/>
  <c r="G89" i="23"/>
  <c r="G88" i="23"/>
  <c r="G87" i="23"/>
  <c r="G86" i="23"/>
  <c r="G85" i="23"/>
  <c r="G84" i="23"/>
  <c r="G83" i="23"/>
  <c r="G82" i="23"/>
  <c r="G81" i="23"/>
  <c r="G80" i="23"/>
  <c r="G79" i="23"/>
  <c r="G78" i="23"/>
  <c r="G77" i="23"/>
  <c r="G76" i="23"/>
  <c r="G75" i="23"/>
  <c r="G74" i="23"/>
  <c r="G73" i="23"/>
  <c r="G72" i="23"/>
  <c r="G71" i="23"/>
  <c r="G70" i="23"/>
  <c r="G69" i="23"/>
  <c r="G68" i="23"/>
  <c r="G36" i="24" l="1"/>
  <c r="F35" i="24"/>
  <c r="E35" i="24"/>
  <c r="G32" i="24"/>
  <c r="G31" i="24"/>
  <c r="F30" i="24"/>
  <c r="E30" i="24"/>
  <c r="G29" i="24"/>
  <c r="F28" i="24"/>
  <c r="E28" i="24"/>
  <c r="G27" i="24"/>
  <c r="F26" i="24"/>
  <c r="G26" i="24" s="1"/>
  <c r="E26" i="24"/>
  <c r="G24" i="24"/>
  <c r="G23" i="24"/>
  <c r="G22" i="24"/>
  <c r="F21" i="24"/>
  <c r="E21" i="24"/>
  <c r="G21" i="24" s="1"/>
  <c r="F17" i="24"/>
  <c r="E17" i="24"/>
  <c r="G14" i="24"/>
  <c r="G13" i="24"/>
  <c r="F11" i="24"/>
  <c r="G11" i="24" s="1"/>
  <c r="E11" i="24"/>
  <c r="F9" i="24"/>
  <c r="G9" i="24" s="1"/>
  <c r="E9" i="24"/>
  <c r="E8" i="24"/>
  <c r="G30" i="24" l="1"/>
  <c r="G35" i="24"/>
  <c r="E37" i="24"/>
  <c r="G28" i="24"/>
  <c r="F8" i="24"/>
  <c r="G8" i="24" l="1"/>
  <c r="F37" i="24"/>
  <c r="G37" i="24" l="1"/>
  <c r="E8" i="3"/>
  <c r="F7" i="19" l="1"/>
  <c r="E14" i="13"/>
  <c r="E9" i="13"/>
  <c r="E94" i="23"/>
  <c r="E67" i="23"/>
  <c r="E57" i="23"/>
  <c r="E42" i="23"/>
  <c r="E27" i="23"/>
  <c r="E7" i="23"/>
  <c r="E14" i="8"/>
  <c r="E23" i="7"/>
  <c r="E12" i="7"/>
  <c r="E28" i="19"/>
  <c r="E14" i="19"/>
  <c r="E7" i="19"/>
  <c r="E209" i="20"/>
  <c r="E205" i="20"/>
  <c r="E80" i="20"/>
  <c r="E77" i="20"/>
  <c r="G77" i="20" s="1"/>
  <c r="E73" i="20"/>
  <c r="G73" i="20" s="1"/>
  <c r="E70" i="20"/>
  <c r="G70" i="20" s="1"/>
  <c r="E65" i="20"/>
  <c r="G65" i="20" s="1"/>
  <c r="E61" i="20"/>
  <c r="G61" i="20" s="1"/>
  <c r="E52" i="20"/>
  <c r="G52" i="20" s="1"/>
  <c r="E49" i="20"/>
  <c r="G49" i="20" s="1"/>
  <c r="E45" i="20"/>
  <c r="G45" i="20" s="1"/>
  <c r="E42" i="20"/>
  <c r="G42" i="20" s="1"/>
  <c r="E38" i="20"/>
  <c r="G38" i="20" s="1"/>
  <c r="E34" i="20"/>
  <c r="G34" i="20" s="1"/>
  <c r="E30" i="20"/>
  <c r="G30" i="20" s="1"/>
  <c r="E27" i="20"/>
  <c r="G27" i="20" s="1"/>
  <c r="E24" i="20"/>
  <c r="G24" i="20" s="1"/>
  <c r="E18" i="20"/>
  <c r="G18" i="20" s="1"/>
  <c r="E8" i="20"/>
  <c r="E7" i="20" s="1"/>
  <c r="E10" i="3"/>
  <c r="E25" i="1"/>
  <c r="E21" i="1"/>
  <c r="E17" i="1"/>
  <c r="E215" i="20" l="1"/>
  <c r="E30" i="1"/>
  <c r="E6" i="23"/>
  <c r="E46" i="23"/>
  <c r="E9" i="7"/>
  <c r="E8" i="7" s="1"/>
  <c r="G96" i="23"/>
  <c r="G97" i="23"/>
  <c r="G98" i="23"/>
  <c r="F94" i="23"/>
  <c r="G63" i="23"/>
  <c r="G64" i="23"/>
  <c r="F9" i="13"/>
  <c r="G10" i="8"/>
  <c r="G11" i="8"/>
  <c r="F23" i="7"/>
  <c r="G24" i="19"/>
  <c r="G25" i="19"/>
  <c r="G8" i="19"/>
  <c r="G9" i="19"/>
  <c r="G10" i="19" l="1"/>
  <c r="G15" i="2" l="1"/>
  <c r="G20" i="2"/>
  <c r="F22" i="2"/>
  <c r="E22" i="2"/>
  <c r="G28" i="1"/>
  <c r="G27" i="1"/>
  <c r="F25" i="1"/>
  <c r="G25" i="1" l="1"/>
  <c r="G60" i="20"/>
  <c r="G36" i="20"/>
  <c r="G26" i="20"/>
  <c r="G23" i="20"/>
  <c r="G14" i="20"/>
  <c r="G9" i="20"/>
  <c r="G44" i="20"/>
  <c r="G33" i="20"/>
  <c r="G29" i="20"/>
  <c r="G20" i="20"/>
  <c r="G17" i="20"/>
  <c r="F8" i="20"/>
  <c r="G32" i="19"/>
  <c r="G8" i="20" l="1"/>
  <c r="F67" i="23"/>
  <c r="F46" i="23" s="1"/>
  <c r="F27" i="23" l="1"/>
  <c r="F6" i="23" s="1"/>
  <c r="F101" i="23" s="1"/>
  <c r="G95" i="23"/>
  <c r="G11" i="13" l="1"/>
  <c r="G16" i="13"/>
  <c r="G8" i="23"/>
  <c r="G9" i="23"/>
  <c r="G10" i="23"/>
  <c r="G11" i="23"/>
  <c r="G12" i="23"/>
  <c r="G13" i="23"/>
  <c r="G14" i="23"/>
  <c r="G15" i="23"/>
  <c r="G16" i="23"/>
  <c r="G18" i="23"/>
  <c r="G20" i="23"/>
  <c r="G21" i="23"/>
  <c r="G22" i="23"/>
  <c r="G28" i="23"/>
  <c r="G29" i="23"/>
  <c r="G30" i="23"/>
  <c r="G31" i="23"/>
  <c r="G32" i="23"/>
  <c r="G33" i="23"/>
  <c r="G43" i="23"/>
  <c r="G58" i="23"/>
  <c r="G59" i="23"/>
  <c r="G60" i="23"/>
  <c r="G65" i="23"/>
  <c r="G66" i="23"/>
  <c r="G8" i="8"/>
  <c r="G9" i="8"/>
  <c r="G15" i="8"/>
  <c r="G10" i="7"/>
  <c r="G13" i="7"/>
  <c r="G14" i="7"/>
  <c r="G15" i="7"/>
  <c r="G16" i="7"/>
  <c r="G19" i="7"/>
  <c r="G20" i="7"/>
  <c r="G24" i="7"/>
  <c r="G25" i="7"/>
  <c r="G15" i="19"/>
  <c r="G16" i="19"/>
  <c r="G17" i="19"/>
  <c r="G18" i="19"/>
  <c r="G19" i="19"/>
  <c r="G20" i="19"/>
  <c r="G21" i="19"/>
  <c r="G22" i="19"/>
  <c r="G23" i="19"/>
  <c r="G29" i="19"/>
  <c r="G31" i="19"/>
  <c r="G122" i="20"/>
  <c r="G193" i="20"/>
  <c r="G201" i="20"/>
  <c r="G9" i="3" l="1"/>
  <c r="G9" i="2"/>
  <c r="G14" i="2"/>
  <c r="G16" i="2"/>
  <c r="G17" i="2"/>
  <c r="G23" i="1"/>
  <c r="G22" i="1"/>
  <c r="G19" i="1"/>
  <c r="G12" i="7" l="1"/>
  <c r="G7" i="19"/>
  <c r="F14" i="13" l="1"/>
  <c r="F14" i="8"/>
  <c r="F9" i="7"/>
  <c r="F28" i="19"/>
  <c r="F80" i="20"/>
  <c r="F205" i="20"/>
  <c r="F209" i="20"/>
  <c r="G80" i="20" l="1"/>
  <c r="F7" i="20"/>
  <c r="F215" i="20" s="1"/>
  <c r="F33" i="19"/>
  <c r="G209" i="20"/>
  <c r="F18" i="13"/>
  <c r="F16" i="8"/>
  <c r="F8" i="7"/>
  <c r="F32" i="7" l="1"/>
  <c r="F18" i="3" l="1"/>
  <c r="F21" i="1" l="1"/>
  <c r="F17" i="1"/>
  <c r="F30" i="1" l="1"/>
  <c r="G17" i="1"/>
  <c r="G57" i="23" l="1"/>
  <c r="G8" i="2" l="1"/>
  <c r="G14" i="19" l="1"/>
  <c r="G27" i="23"/>
  <c r="G7" i="23"/>
  <c r="G9" i="7" l="1"/>
  <c r="G18" i="7"/>
  <c r="G23" i="7"/>
  <c r="G42" i="23" l="1"/>
  <c r="G94" i="23"/>
  <c r="G10" i="3"/>
  <c r="G28" i="19" l="1"/>
  <c r="E33" i="19"/>
  <c r="G6" i="23"/>
  <c r="G46" i="23"/>
  <c r="G67" i="23"/>
  <c r="G7" i="20"/>
  <c r="G33" i="19" l="1"/>
  <c r="G215" i="20"/>
  <c r="E101" i="23"/>
  <c r="G8" i="3"/>
  <c r="G101" i="23" l="1"/>
  <c r="G9" i="13"/>
  <c r="G21" i="1" l="1"/>
  <c r="E18" i="3"/>
  <c r="G18" i="3" l="1"/>
  <c r="G22" i="2"/>
  <c r="G30" i="1"/>
  <c r="G14" i="8"/>
  <c r="E18" i="13" l="1"/>
  <c r="G14" i="13"/>
  <c r="G7" i="8"/>
  <c r="E16" i="8"/>
  <c r="G8" i="7"/>
  <c r="G18" i="13" l="1"/>
  <c r="G16" i="8"/>
  <c r="E32" i="7"/>
  <c r="G32" i="7" l="1"/>
</calcChain>
</file>

<file path=xl/sharedStrings.xml><?xml version="1.0" encoding="utf-8"?>
<sst xmlns="http://schemas.openxmlformats.org/spreadsheetml/2006/main" count="909" uniqueCount="410">
  <si>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</si>
  <si>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</si>
  <si>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</si>
  <si>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</si>
  <si>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</si>
  <si>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</si>
  <si>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</si>
  <si>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</si>
  <si>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</si>
  <si>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</si>
  <si>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</si>
  <si>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</si>
  <si>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</si>
  <si>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</si>
  <si>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</si>
  <si>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</si>
  <si>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</si>
  <si>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</si>
  <si>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</si>
  <si>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</si>
  <si>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</si>
  <si>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</si>
  <si>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</si>
  <si>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</si>
  <si>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</si>
  <si>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</si>
  <si>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</si>
  <si>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</si>
  <si>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</si>
  <si>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</si>
  <si>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čištění komunikací nad rámec TSK</t>
  </si>
  <si>
    <t>2212 - silnice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</si>
  <si>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</si>
  <si>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</si>
  <si>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</si>
  <si>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</si>
  <si>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</si>
  <si>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</si>
  <si>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</si>
  <si>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</si>
  <si>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</si>
  <si>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</si>
  <si>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</si>
  <si>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</si>
  <si>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</si>
  <si>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</si>
  <si>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</si>
  <si>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</si>
  <si>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</si>
  <si>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</si>
  <si>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</si>
  <si>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</si>
  <si>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</si>
  <si>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</si>
  <si>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</si>
  <si>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</si>
  <si>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</si>
  <si>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</si>
  <si>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</si>
  <si>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</si>
  <si>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</si>
  <si>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</si>
  <si>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</si>
  <si>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</si>
  <si>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</si>
  <si>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</si>
  <si>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</si>
  <si>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</si>
  <si>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</si>
  <si>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</si>
  <si>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</si>
  <si>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</si>
  <si>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</si>
  <si>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</si>
  <si>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</si>
  <si>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</si>
  <si>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</si>
  <si>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</si>
  <si>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</si>
  <si>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</si>
  <si>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</si>
  <si>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</si>
  <si>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</si>
  <si>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</si>
  <si>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</si>
  <si>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</si>
  <si>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</si>
  <si>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</si>
  <si>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</si>
  <si>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</si>
  <si>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</si>
  <si>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</si>
  <si>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</si>
  <si>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</si>
  <si>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</si>
  <si>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</si>
  <si>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</si>
  <si>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</si>
  <si>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</si>
  <si>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</si>
  <si>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</si>
  <si>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</si>
  <si>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</si>
  <si>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</si>
  <si>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</si>
  <si>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</si>
  <si>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</si>
  <si>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</si>
  <si>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</si>
  <si>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</si>
  <si>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Kapitola 05 – zdravotnictví a sociální oblast</t>
  </si>
  <si>
    <t>4329 - soc. péče a pomoc dětem a mládeži j.n.</t>
  </si>
  <si>
    <t>4349 - ost. soc. péče a pomoc ost. skupinám obyvatel.</t>
  </si>
  <si>
    <t>protidrogová prevence</t>
  </si>
  <si>
    <t>3541 - prevence před drogami</t>
  </si>
  <si>
    <t xml:space="preserve"> </t>
  </si>
  <si>
    <t>pol. 5136 - knihy, učební pomůcky a tisk</t>
  </si>
  <si>
    <t>pol. 5194 - věcné dary</t>
  </si>
  <si>
    <t>pol. 5139 - nákup materiálu j.n.</t>
  </si>
  <si>
    <t>pol. 5167 - služby školení a vzdělávání</t>
  </si>
  <si>
    <t>3511 - všeobecná ambulantní péče</t>
  </si>
  <si>
    <t>pol. 5429 - ostatní náhrady placené obyvatelstvu</t>
  </si>
  <si>
    <t>pol. 5166 - konzultační, poradenské a právní služby</t>
  </si>
  <si>
    <t>3523 - odborné léčebné ústavy</t>
  </si>
  <si>
    <t xml:space="preserve">Gerontologické centrum, Praha 8 (GC) </t>
  </si>
  <si>
    <t>pol. 5331 - neinv.příspěvky zřízeným přísp.organizacím</t>
  </si>
  <si>
    <t>vč."ošetřovatelského domu" (Benákova 6, Kobylisy)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</si>
  <si>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</si>
  <si>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</si>
  <si>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</si>
  <si>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</si>
  <si>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</si>
  <si>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</si>
  <si>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</si>
  <si>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</si>
  <si>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</si>
  <si>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</si>
  <si>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</si>
  <si>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</si>
  <si>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</si>
  <si>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</si>
  <si>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</si>
  <si>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</si>
  <si>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</si>
  <si>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</si>
  <si>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615</t>
  </si>
  <si>
    <t>Karlínské farmářské trhy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</si>
  <si>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</si>
  <si>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</si>
  <si>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</si>
  <si>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</si>
  <si>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</si>
  <si>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</si>
  <si>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</si>
  <si>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propagace</t>
  </si>
  <si>
    <t>Kapitola 07 – bezpečnost</t>
  </si>
  <si>
    <t>5212 - ochrana obyvatelstva</t>
  </si>
  <si>
    <t xml:space="preserve">činnost odboru 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</si>
  <si>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</si>
  <si>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</si>
  <si>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</si>
  <si>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</si>
  <si>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telefonní paušály, Městská policie HMP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</si>
  <si>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</si>
  <si>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</si>
  <si>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</si>
  <si>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</si>
  <si>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</si>
  <si>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</si>
  <si>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</si>
  <si>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</si>
  <si>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</si>
  <si>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</si>
  <si>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</si>
  <si>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</si>
  <si>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</si>
  <si>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</si>
  <si>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</si>
  <si>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</si>
  <si>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</si>
  <si>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</si>
  <si>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</si>
  <si>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</si>
  <si>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</si>
  <si>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</si>
  <si>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</si>
  <si>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</si>
  <si>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</si>
  <si>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</si>
  <si>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</si>
  <si>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</si>
  <si>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</si>
  <si>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</si>
  <si>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</si>
  <si>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</si>
  <si>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</si>
  <si>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</si>
  <si>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</si>
  <si>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</si>
  <si>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</si>
  <si>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</si>
  <si>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pol. 5179 - ostatní nákupy j.n.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</si>
  <si>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</si>
  <si>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</si>
  <si>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</si>
  <si>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</si>
  <si>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pol. 5909 - ostatní výdaje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</si>
  <si>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</si>
  <si>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</si>
  <si>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</si>
  <si>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</si>
  <si>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</si>
  <si>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</si>
  <si>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</si>
  <si>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5499 - ostatní neinv.transfery obyv.j.n.</t>
  </si>
  <si>
    <t>pol. 5195 - odvody za neplnění povinnosti zaměstnávat</t>
  </si>
  <si>
    <t xml:space="preserve">                 zdravotně postižené</t>
  </si>
  <si>
    <t>pol. 5660 - neinvestiční půjčky obyvatelstvu</t>
  </si>
  <si>
    <t>0923</t>
  </si>
  <si>
    <t>odbor živnostenský a správních činností ÚMČ</t>
  </si>
  <si>
    <t>0931</t>
  </si>
  <si>
    <t xml:space="preserve">oddělení ICT služeb </t>
  </si>
  <si>
    <t>911</t>
  </si>
  <si>
    <t>0922</t>
  </si>
  <si>
    <t>odbor právních služeb ÚMČ</t>
  </si>
  <si>
    <t>odbor kancelář starosty ÚMČ</t>
  </si>
  <si>
    <t>oddělení hospodářské správy</t>
  </si>
  <si>
    <t>0524</t>
  </si>
  <si>
    <t>odbor sociálních věcí ÚMČ</t>
  </si>
  <si>
    <t>pol. 5222 - neinvestiční transfery spolkům</t>
  </si>
  <si>
    <t xml:space="preserve">6310 - obecné příjmy a výdaje z fin.operací </t>
  </si>
  <si>
    <t>1031</t>
  </si>
  <si>
    <t xml:space="preserve">oddělení hospodářské správy </t>
  </si>
  <si>
    <t>odbor správy majetku ÚMČ</t>
  </si>
  <si>
    <t>0824</t>
  </si>
  <si>
    <t>rozpočtu</t>
  </si>
  <si>
    <t>0731</t>
  </si>
  <si>
    <t xml:space="preserve">oddělení bezpečnosti a krizového řízení </t>
  </si>
  <si>
    <t>oddělení ICT služeb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</si>
  <si>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</si>
  <si>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</si>
  <si>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</si>
  <si>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</si>
  <si>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</si>
  <si>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pol. 5331 - neinv. příspěvky zřízeným přísp.org.</t>
  </si>
  <si>
    <t>úklid exkrementů</t>
  </si>
  <si>
    <t>odbor územního rozvoje a výstavby ÚMČ</t>
  </si>
  <si>
    <t>58</t>
  </si>
  <si>
    <t>55</t>
  </si>
  <si>
    <t>Návrh</t>
  </si>
  <si>
    <t>v %</t>
  </si>
  <si>
    <t>(v tis. Kč)</t>
  </si>
  <si>
    <t>zřízených Městskou částí Praha 8</t>
  </si>
  <si>
    <r>
      <t xml:space="preserve"> </t>
    </r>
    <r>
      <rPr>
        <b/>
        <sz val="12"/>
        <rFont val="Arial CE"/>
        <charset val="238"/>
      </rPr>
      <t>Běžné (neinvestiční)  výdaje</t>
    </r>
  </si>
  <si>
    <t xml:space="preserve">oddělení strategického rozvoje a agendy 21 </t>
  </si>
  <si>
    <t>618</t>
  </si>
  <si>
    <t>studie</t>
  </si>
  <si>
    <t>věcný dar Policii ČR, HZS</t>
  </si>
  <si>
    <t>3419 - ostatní tělovýchovná činnost</t>
  </si>
  <si>
    <t>0417</t>
  </si>
  <si>
    <t>propagace, informační letáky, mapky</t>
  </si>
  <si>
    <t>právní služby</t>
  </si>
  <si>
    <t xml:space="preserve">auditní služby </t>
  </si>
  <si>
    <t>příkazní smlouvy - supervize, TDI, KBOZP</t>
  </si>
  <si>
    <t>realizace zadávacích řízení</t>
  </si>
  <si>
    <t>0601</t>
  </si>
  <si>
    <t>dovybavení infocentra</t>
  </si>
  <si>
    <t>opravy tiskového parku a ostatního HW</t>
  </si>
  <si>
    <t>0101</t>
  </si>
  <si>
    <t xml:space="preserve"> odbor kancelář tajemníka ÚMČ</t>
  </si>
  <si>
    <t>0401</t>
  </si>
  <si>
    <t>oddělení evropských fondů</t>
  </si>
  <si>
    <t xml:space="preserve">oddělení evropských fondů </t>
  </si>
  <si>
    <t>konzul. a poradenská čin. s Centrem Palmovka</t>
  </si>
  <si>
    <t>pol. 5168 - zprac.dat a sl.související  s info a komun.techn.</t>
  </si>
  <si>
    <t>datové linky IP VPN, Internet</t>
  </si>
  <si>
    <t>zprac.dat a služby související s ICT</t>
  </si>
  <si>
    <t>výdaje spojené se zajišt.svateb (ORG58)</t>
  </si>
  <si>
    <t xml:space="preserve">Osmička pro rodinu </t>
  </si>
  <si>
    <t>využití volného času seniorů</t>
  </si>
  <si>
    <t>622</t>
  </si>
  <si>
    <t>zpracování studií a žádostí na projekty financované z fondu EU</t>
  </si>
  <si>
    <t xml:space="preserve">           příspěvek na asistenty pedagoga</t>
  </si>
  <si>
    <t>z toho: příspěvek na asistenty pedagoga</t>
  </si>
  <si>
    <t>zimní údržba pěších cest</t>
  </si>
  <si>
    <t>provoz odpadkových košů na psí exkrementy</t>
  </si>
  <si>
    <t xml:space="preserve">           platy a odvody</t>
  </si>
  <si>
    <t xml:space="preserve">          příspěvek na asistenty pedagoga</t>
  </si>
  <si>
    <t xml:space="preserve">          příspěvek na provoz DH</t>
  </si>
  <si>
    <t xml:space="preserve">           anomálie, dvě budovy</t>
  </si>
  <si>
    <t>správa azylových bytů</t>
  </si>
  <si>
    <t>implementace místní Agendy 21</t>
  </si>
  <si>
    <t>pěší a cyklistická doprava - realizace</t>
  </si>
  <si>
    <t xml:space="preserve">pěší a cyklistická doprava, bezpečnost provozu - projekty a studie </t>
  </si>
  <si>
    <t>zklidňování dopravy a bezpečnost provozu - projekty</t>
  </si>
  <si>
    <t>monitoring tisku, tiskové konference, včetně pohoštění a prezentace Prahy 8 v médiích</t>
  </si>
  <si>
    <t>public relations městské části Praha 8</t>
  </si>
  <si>
    <t>divadlo Karla Hackera</t>
  </si>
  <si>
    <t>povodňová komise (zvláštní orgán MČ Praha 8)</t>
  </si>
  <si>
    <t xml:space="preserve">pojištění </t>
  </si>
  <si>
    <t>dotace na sport</t>
  </si>
  <si>
    <t>dotace na volnočasové aktivity dětí a mládeže</t>
  </si>
  <si>
    <t>odbor kultury, sportu, mládeže a památkové péče ÚMČ</t>
  </si>
  <si>
    <t>pol. 5164 - nájemné</t>
  </si>
  <si>
    <r>
      <t xml:space="preserve">pol. 5171 - opravy a udržování </t>
    </r>
    <r>
      <rPr>
        <i/>
        <sz val="11"/>
        <color theme="1"/>
        <rFont val="Calibri"/>
        <family val="2"/>
        <charset val="238"/>
        <scheme val="minor"/>
      </rPr>
      <t>(hardware)</t>
    </r>
  </si>
  <si>
    <t>rozpočet</t>
  </si>
  <si>
    <t xml:space="preserve">Sdružení ambulantních zdravotnických - náhrady </t>
  </si>
  <si>
    <t>kamerové systémy - energie</t>
  </si>
  <si>
    <t xml:space="preserve">servis kamerových, bezpečnostních a vstupních systémů </t>
  </si>
  <si>
    <t>členský příspěvek</t>
  </si>
  <si>
    <t>MŠ Korycanská</t>
  </si>
  <si>
    <t>pol. 5229 - ostatní neinvestiční transfery neziskovým org.</t>
  </si>
  <si>
    <t>z toho: příspěvek na energie vč. platů topičů, vodné a stočné</t>
  </si>
  <si>
    <t xml:space="preserve">          příspěvek na energie vč. platů topičů, vodné a stočné</t>
  </si>
  <si>
    <t>z toho: příspěvek na energie vč. platů topičů vodné a stočné</t>
  </si>
  <si>
    <t xml:space="preserve"> vlastního hospodaření městské části Praha 8 a příspěvkových právnických osob (organizací)</t>
  </si>
  <si>
    <t>na rok 2017</t>
  </si>
  <si>
    <t>údržba dětských hřišť a sportovišť</t>
  </si>
  <si>
    <t>z toho: konzultační, poradenské a právní služby</t>
  </si>
  <si>
    <t>projekty BESIP</t>
  </si>
  <si>
    <t>zony placeného stání</t>
  </si>
  <si>
    <t xml:space="preserve">           odpisy</t>
  </si>
  <si>
    <t xml:space="preserve">          odpisy</t>
  </si>
  <si>
    <t xml:space="preserve">           primární prevence</t>
  </si>
  <si>
    <t>RO č. 1</t>
  </si>
  <si>
    <t>realizace systému nuceného větrání s rekuperací odpadního tepla v ZŠ Burešova</t>
  </si>
  <si>
    <t>realizace systému nuceného větrání s rekuperací odpadního tepla v ZŠ Žernosecká</t>
  </si>
  <si>
    <t>realizace systému nuceného větrání s rekuperací odpadního tepla v MŠ Bojasova</t>
  </si>
  <si>
    <t>realizace systému nuceného větrání s rekuperací odpadního tepla v MŠ Krynická</t>
  </si>
  <si>
    <t>SPOD</t>
  </si>
  <si>
    <t>pol. 5175 - pohošťení</t>
  </si>
  <si>
    <t>sociální oblast</t>
  </si>
  <si>
    <t>zdravotnictví</t>
  </si>
  <si>
    <t>504</t>
  </si>
  <si>
    <t>503</t>
  </si>
  <si>
    <t>4351 - osobní asistence, pečovatelská služba a podpora samostatného bydlení</t>
  </si>
  <si>
    <t>informační cedule - navigační systém</t>
  </si>
  <si>
    <t>výstava Praha 8 očima fotografů z Prahy 8</t>
  </si>
  <si>
    <t>služby telekomunikací</t>
  </si>
  <si>
    <t>pol. 5168 - zprac. dat a služeb souvisejících s informační a komunikační technikou</t>
  </si>
  <si>
    <t>pol. 5169 - nákup služeb j.n.(očkování)</t>
  </si>
  <si>
    <t>pol. 5901 - nespecifikované rezervy</t>
  </si>
  <si>
    <t>pol. 5192 - poskytnuté náhrady</t>
  </si>
  <si>
    <t>poskytnuté  náhrady</t>
  </si>
  <si>
    <t>členství v Národní siti Zdravých měst</t>
  </si>
  <si>
    <t>analýzy dopravy</t>
  </si>
  <si>
    <t>str. 1/14</t>
  </si>
  <si>
    <t>str. 2/14</t>
  </si>
  <si>
    <t>str. 3/14</t>
  </si>
  <si>
    <t>str.  4/14</t>
  </si>
  <si>
    <t>str.  5/14</t>
  </si>
  <si>
    <t>str.  6/14</t>
  </si>
  <si>
    <t>str.  7/14</t>
  </si>
  <si>
    <t>str. 8/14</t>
  </si>
  <si>
    <t>str. 9/14</t>
  </si>
  <si>
    <t>str. 10/14</t>
  </si>
  <si>
    <t>str. 11/14</t>
  </si>
  <si>
    <t>str. 12/14</t>
  </si>
  <si>
    <t>str. 13/14</t>
  </si>
  <si>
    <t>str. 14/14</t>
  </si>
  <si>
    <t>analýza modernizace kamerového systému</t>
  </si>
  <si>
    <t>opravy a udržování</t>
  </si>
  <si>
    <t>DDHM</t>
  </si>
  <si>
    <t>nákup materiálu</t>
  </si>
  <si>
    <t>Návrh Rozpočtu městské části Praha 8 na rok 2018</t>
  </si>
  <si>
    <t>na rok 2018</t>
  </si>
  <si>
    <t>2018/2017</t>
  </si>
  <si>
    <t>úhrady sankcí</t>
  </si>
  <si>
    <t>pol. 5363 - úhrady sankcí</t>
  </si>
  <si>
    <t>rezerva na volby</t>
  </si>
  <si>
    <t>pol.5194 - věcné dary</t>
  </si>
  <si>
    <t>péče památkové zóny, drobná umělecká díla</t>
  </si>
  <si>
    <t>3326 - poříz., zachov. a obnova hodnot místního kulturního, národ. a histor. povědomí</t>
  </si>
  <si>
    <t>ZPS</t>
  </si>
  <si>
    <t>85080</t>
  </si>
  <si>
    <t>úpravy KS ve vztahu k GDPR</t>
  </si>
  <si>
    <t>pol. 5166 - konzult., porad. a právní služby</t>
  </si>
  <si>
    <t>fotokabinky s biometrickými daty</t>
  </si>
  <si>
    <t>stáže žáků 8. tříd ve Velké Británii</t>
  </si>
  <si>
    <t>cena Eduarda Štorcha</t>
  </si>
  <si>
    <t>DDP pro 16 pedagogů</t>
  </si>
  <si>
    <t>projekt "Osmička - úřad vstřícný rodině"</t>
  </si>
  <si>
    <t xml:space="preserve">          vybavení dle požadavků ČŠI a HS hl.m.Prahy</t>
  </si>
  <si>
    <t xml:space="preserve">          opravy a vybavení 10 tříd</t>
  </si>
  <si>
    <t>konzultační, poradenské a právní služby, zpracování žádostí</t>
  </si>
  <si>
    <t>nájemné</t>
  </si>
  <si>
    <t>zpracování urbanistické studie a strategických vizí</t>
  </si>
  <si>
    <t>ostatní kulturní činnost, vč. vedení kroniky, oslava 100 let Republiky</t>
  </si>
  <si>
    <t>elektrická energie mobilní kluziště</t>
  </si>
  <si>
    <t>odstranění  15 sloupů hlásné služby</t>
  </si>
  <si>
    <t>nákup lavic do objektu Polikliniky Mazurská</t>
  </si>
  <si>
    <t>3613 - nebytové hospodářství</t>
  </si>
  <si>
    <t>GDPR</t>
  </si>
  <si>
    <t>pol. 5168 - zpr.dat a sl.souv.  s inf. a kom.techn.</t>
  </si>
  <si>
    <t>6118 - volba prezidenta republiky</t>
  </si>
  <si>
    <t>odměna členům volebních komisí</t>
  </si>
  <si>
    <t>likvidace černých skládek a deponie odpadu - odd ok. úklidu</t>
  </si>
  <si>
    <t>zametání ploch</t>
  </si>
  <si>
    <t>provoz odpadkových košů</t>
  </si>
  <si>
    <t>obnova parkového mobiliáře</t>
  </si>
  <si>
    <t xml:space="preserve">veřejná zeleň </t>
  </si>
  <si>
    <t>samostatná kontejnerová služba</t>
  </si>
  <si>
    <t>běžná údržba veřejné zeleně</t>
  </si>
  <si>
    <t>příspěvek - nemoci z povolání</t>
  </si>
  <si>
    <t>Příloha č. 3</t>
  </si>
  <si>
    <t>odbor životního prostředí ÚMČ</t>
  </si>
  <si>
    <t>Obvodní ústav sociálně-zdravotnických služeb (OÚSS) v Praze 8</t>
  </si>
  <si>
    <t>Zastupitelstva městské části Praha 8</t>
  </si>
  <si>
    <t>ze dne 28. února 2018</t>
  </si>
  <si>
    <t>usnesení č. Usn ZMC 001/2018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</si>
</sst>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 CE"/>
      <family val="2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sz val="10"/>
      <color rgb="FFFF0000"/>
      <name val="Arial CE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0"/>
      <color rgb="FFFF0000"/>
      <name val="Arial CE"/>
      <charset val="238"/>
    </font>
    <font>
      <i/>
      <sz val="10"/>
      <name val="Aral ce"/>
      <charset val="238"/>
    </font>
    <font>
      <sz val="10"/>
      <color theme="1"/>
      <name val="Arial ce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38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2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0" fillId="0" borderId="17" xfId="0" applyBorder="1"/>
    <xf numFmtId="0" fontId="7" fillId="0" borderId="29" xfId="0" applyFont="1" applyFill="1" applyBorder="1" applyAlignment="1">
      <alignment horizontal="center"/>
    </xf>
    <xf numFmtId="0" fontId="7" fillId="0" borderId="30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32" xfId="0" applyFont="1" applyFill="1" applyBorder="1" applyAlignment="1">
      <alignment horizontal="center"/>
    </xf>
    <xf numFmtId="0" fontId="7" fillId="0" borderId="33" xfId="0" applyFont="1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center"/>
    </xf>
    <xf numFmtId="0" fontId="4" fillId="0" borderId="39" xfId="0" applyFont="1" applyFill="1" applyBorder="1"/>
    <xf numFmtId="0" fontId="1" fillId="0" borderId="0" xfId="1"/>
    <xf numFmtId="0" fontId="7" fillId="0" borderId="1" xfId="1" applyFont="1" applyFill="1" applyBorder="1" applyAlignment="1">
      <alignment horizontal="center"/>
    </xf>
    <xf numFmtId="0" fontId="7" fillId="0" borderId="30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7" fillId="0" borderId="2" xfId="1" applyFont="1" applyFill="1" applyBorder="1"/>
    <xf numFmtId="0" fontId="7" fillId="0" borderId="4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49" fontId="7" fillId="0" borderId="5" xfId="1" applyNumberFormat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0" fontId="7" fillId="0" borderId="40" xfId="1" applyFont="1" applyFill="1" applyBorder="1" applyAlignment="1">
      <alignment horizontal="center"/>
    </xf>
    <xf numFmtId="0" fontId="7" fillId="0" borderId="8" xfId="1" applyFont="1" applyFill="1" applyBorder="1" applyAlignment="1">
      <alignment horizontal="center"/>
    </xf>
    <xf numFmtId="49" fontId="7" fillId="0" borderId="8" xfId="1" applyNumberFormat="1" applyFont="1" applyFill="1" applyBorder="1" applyAlignment="1">
      <alignment horizontal="center"/>
    </xf>
    <xf numFmtId="0" fontId="7" fillId="0" borderId="33" xfId="1" applyFont="1" applyFill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49" fontId="4" fillId="0" borderId="17" xfId="0" applyNumberFormat="1" applyFont="1" applyBorder="1"/>
    <xf numFmtId="0" fontId="0" fillId="0" borderId="0" xfId="0" applyFill="1"/>
    <xf numFmtId="0" fontId="2" fillId="0" borderId="38" xfId="0" applyFont="1" applyFill="1" applyBorder="1"/>
    <xf numFmtId="49" fontId="4" fillId="0" borderId="10" xfId="0" applyNumberFormat="1" applyFont="1" applyBorder="1"/>
    <xf numFmtId="0" fontId="4" fillId="0" borderId="0" xfId="1" applyFont="1" applyBorder="1" applyAlignment="1">
      <alignment horizontal="left"/>
    </xf>
    <xf numFmtId="0" fontId="5" fillId="0" borderId="0" xfId="1" applyFont="1"/>
    <xf numFmtId="0" fontId="6" fillId="0" borderId="0" xfId="1" applyFont="1" applyAlignment="1">
      <alignment horizontal="right"/>
    </xf>
    <xf numFmtId="0" fontId="7" fillId="0" borderId="32" xfId="1" applyFont="1" applyFill="1" applyBorder="1" applyAlignment="1">
      <alignment horizontal="center"/>
    </xf>
    <xf numFmtId="0" fontId="4" fillId="0" borderId="0" xfId="0" applyFont="1" applyBorder="1" applyAlignment="1"/>
    <xf numFmtId="0" fontId="0" fillId="0" borderId="0" xfId="0" applyBorder="1" applyAlignment="1"/>
    <xf numFmtId="0" fontId="7" fillId="0" borderId="2" xfId="0" applyFont="1" applyBorder="1"/>
    <xf numFmtId="0" fontId="4" fillId="0" borderId="46" xfId="0" applyFont="1" applyBorder="1" applyAlignment="1">
      <alignment horizontal="left"/>
    </xf>
    <xf numFmtId="0" fontId="4" fillId="0" borderId="1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8" xfId="0" applyFont="1" applyFill="1" applyBorder="1"/>
    <xf numFmtId="0" fontId="4" fillId="0" borderId="17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10" fillId="0" borderId="0" xfId="0" applyFont="1"/>
    <xf numFmtId="0" fontId="3" fillId="0" borderId="2" xfId="0" applyFont="1" applyFill="1" applyBorder="1"/>
    <xf numFmtId="0" fontId="4" fillId="0" borderId="9" xfId="0" applyFont="1" applyFill="1" applyBorder="1"/>
    <xf numFmtId="49" fontId="11" fillId="0" borderId="18" xfId="0" applyNumberFormat="1" applyFont="1" applyFill="1" applyBorder="1"/>
    <xf numFmtId="0" fontId="10" fillId="0" borderId="18" xfId="0" applyFont="1" applyBorder="1"/>
    <xf numFmtId="0" fontId="16" fillId="0" borderId="0" xfId="0" applyFont="1" applyBorder="1"/>
    <xf numFmtId="0" fontId="16" fillId="0" borderId="0" xfId="0" applyFont="1"/>
    <xf numFmtId="0" fontId="14" fillId="0" borderId="0" xfId="0" applyFont="1"/>
    <xf numFmtId="0" fontId="18" fillId="0" borderId="0" xfId="0" applyFont="1" applyAlignment="1">
      <alignment horizontal="right"/>
    </xf>
    <xf numFmtId="0" fontId="19" fillId="0" borderId="1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/>
    <xf numFmtId="0" fontId="19" fillId="0" borderId="5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/>
    </xf>
    <xf numFmtId="0" fontId="19" fillId="0" borderId="7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 vertical="center" wrapText="1"/>
    </xf>
    <xf numFmtId="49" fontId="19" fillId="0" borderId="8" xfId="0" applyNumberFormat="1" applyFont="1" applyFill="1" applyBorder="1" applyAlignment="1">
      <alignment horizontal="center"/>
    </xf>
    <xf numFmtId="0" fontId="14" fillId="0" borderId="9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center"/>
    </xf>
    <xf numFmtId="0" fontId="14" fillId="0" borderId="11" xfId="0" applyFont="1" applyFill="1" applyBorder="1"/>
    <xf numFmtId="49" fontId="14" fillId="0" borderId="11" xfId="0" applyNumberFormat="1" applyFont="1" applyFill="1" applyBorder="1"/>
    <xf numFmtId="49" fontId="16" fillId="0" borderId="0" xfId="0" applyNumberFormat="1" applyFont="1" applyBorder="1" applyAlignment="1">
      <alignment horizontal="center"/>
    </xf>
    <xf numFmtId="49" fontId="10" fillId="0" borderId="0" xfId="0" applyNumberFormat="1" applyFont="1" applyBorder="1" applyAlignment="1">
      <alignment horizontal="left"/>
    </xf>
    <xf numFmtId="0" fontId="19" fillId="0" borderId="29" xfId="0" applyFont="1" applyFill="1" applyBorder="1" applyAlignment="1">
      <alignment horizontal="center"/>
    </xf>
    <xf numFmtId="0" fontId="19" fillId="0" borderId="30" xfId="0" applyFont="1" applyFill="1" applyBorder="1" applyAlignment="1">
      <alignment horizontal="center"/>
    </xf>
    <xf numFmtId="0" fontId="19" fillId="0" borderId="31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32" xfId="0" applyFont="1" applyFill="1" applyBorder="1" applyAlignment="1">
      <alignment horizontal="center"/>
    </xf>
    <xf numFmtId="0" fontId="19" fillId="0" borderId="33" xfId="0" applyFont="1" applyFill="1" applyBorder="1" applyAlignment="1">
      <alignment horizontal="center"/>
    </xf>
    <xf numFmtId="49" fontId="8" fillId="0" borderId="12" xfId="0" applyNumberFormat="1" applyFont="1" applyFill="1" applyBorder="1" applyAlignment="1">
      <alignment horizontal="center"/>
    </xf>
    <xf numFmtId="0" fontId="1" fillId="0" borderId="22" xfId="0" applyFont="1" applyFill="1" applyBorder="1"/>
    <xf numFmtId="0" fontId="21" fillId="0" borderId="22" xfId="0" applyFont="1" applyFill="1" applyBorder="1"/>
    <xf numFmtId="49" fontId="21" fillId="0" borderId="22" xfId="0" applyNumberFormat="1" applyFont="1" applyFill="1" applyBorder="1"/>
    <xf numFmtId="49" fontId="1" fillId="0" borderId="22" xfId="0" applyNumberFormat="1" applyFont="1" applyFill="1" applyBorder="1" applyAlignment="1">
      <alignment horizontal="center"/>
    </xf>
    <xf numFmtId="0" fontId="21" fillId="0" borderId="22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left"/>
    </xf>
    <xf numFmtId="0" fontId="21" fillId="0" borderId="22" xfId="0" applyFont="1" applyFill="1" applyBorder="1" applyAlignment="1">
      <alignment horizontal="left"/>
    </xf>
    <xf numFmtId="49" fontId="21" fillId="0" borderId="17" xfId="0" applyNumberFormat="1" applyFont="1" applyFill="1" applyBorder="1"/>
    <xf numFmtId="0" fontId="21" fillId="0" borderId="21" xfId="0" applyFont="1" applyFill="1" applyBorder="1" applyAlignment="1">
      <alignment horizontal="center"/>
    </xf>
    <xf numFmtId="0" fontId="7" fillId="0" borderId="24" xfId="0" applyFont="1" applyFill="1" applyBorder="1"/>
    <xf numFmtId="0" fontId="3" fillId="0" borderId="15" xfId="0" applyFont="1" applyFill="1" applyBorder="1"/>
    <xf numFmtId="0" fontId="21" fillId="0" borderId="23" xfId="0" applyFont="1" applyFill="1" applyBorder="1"/>
    <xf numFmtId="49" fontId="1" fillId="0" borderId="21" xfId="0" applyNumberFormat="1" applyFont="1" applyFill="1" applyBorder="1" applyAlignment="1">
      <alignment horizontal="left"/>
    </xf>
    <xf numFmtId="0" fontId="8" fillId="0" borderId="23" xfId="0" applyFont="1" applyFill="1" applyBorder="1"/>
    <xf numFmtId="0" fontId="21" fillId="0" borderId="23" xfId="0" applyFont="1" applyFill="1" applyBorder="1" applyAlignment="1">
      <alignment horizontal="left"/>
    </xf>
    <xf numFmtId="0" fontId="8" fillId="0" borderId="21" xfId="0" applyFont="1" applyFill="1" applyBorder="1"/>
    <xf numFmtId="0" fontId="8" fillId="0" borderId="22" xfId="0" applyFont="1" applyFill="1" applyBorder="1"/>
    <xf numFmtId="0" fontId="7" fillId="0" borderId="18" xfId="0" applyFont="1" applyFill="1" applyBorder="1"/>
    <xf numFmtId="49" fontId="7" fillId="0" borderId="9" xfId="0" applyNumberFormat="1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0" fontId="1" fillId="0" borderId="12" xfId="0" applyFont="1" applyFill="1" applyBorder="1"/>
    <xf numFmtId="49" fontId="1" fillId="0" borderId="22" xfId="0" applyNumberFormat="1" applyFont="1" applyFill="1" applyBorder="1" applyAlignment="1">
      <alignment horizontal="left"/>
    </xf>
    <xf numFmtId="0" fontId="8" fillId="0" borderId="11" xfId="0" applyFont="1" applyFill="1" applyBorder="1"/>
    <xf numFmtId="0" fontId="3" fillId="0" borderId="16" xfId="0" applyFont="1" applyFill="1" applyBorder="1"/>
    <xf numFmtId="0" fontId="1" fillId="0" borderId="0" xfId="2"/>
    <xf numFmtId="3" fontId="2" fillId="0" borderId="28" xfId="0" applyNumberFormat="1" applyFont="1" applyFill="1" applyBorder="1"/>
    <xf numFmtId="3" fontId="4" fillId="0" borderId="28" xfId="0" applyNumberFormat="1" applyFont="1" applyFill="1" applyBorder="1"/>
    <xf numFmtId="0" fontId="1" fillId="0" borderId="18" xfId="2" applyFont="1" applyFill="1" applyBorder="1"/>
    <xf numFmtId="0" fontId="1" fillId="0" borderId="22" xfId="2" applyBorder="1"/>
    <xf numFmtId="0" fontId="1" fillId="0" borderId="22" xfId="2" applyFill="1" applyBorder="1"/>
    <xf numFmtId="49" fontId="8" fillId="0" borderId="47" xfId="2" applyNumberFormat="1" applyFont="1" applyFill="1" applyBorder="1" applyAlignment="1">
      <alignment horizontal="center"/>
    </xf>
    <xf numFmtId="0" fontId="8" fillId="0" borderId="22" xfId="2" applyFont="1" applyFill="1" applyBorder="1" applyAlignment="1">
      <alignment horizontal="left"/>
    </xf>
    <xf numFmtId="0" fontId="3" fillId="0" borderId="15" xfId="2" applyFont="1" applyFill="1" applyBorder="1" applyAlignment="1">
      <alignment horizontal="left"/>
    </xf>
    <xf numFmtId="0" fontId="8" fillId="0" borderId="15" xfId="2" applyFont="1" applyFill="1" applyBorder="1" applyAlignment="1">
      <alignment horizontal="left"/>
    </xf>
    <xf numFmtId="0" fontId="1" fillId="0" borderId="22" xfId="2" applyFont="1" applyFill="1" applyBorder="1"/>
    <xf numFmtId="0" fontId="1" fillId="0" borderId="0" xfId="2" applyBorder="1"/>
    <xf numFmtId="3" fontId="8" fillId="0" borderId="22" xfId="2" applyNumberFormat="1" applyFont="1" applyFill="1" applyBorder="1"/>
    <xf numFmtId="0" fontId="4" fillId="0" borderId="46" xfId="0" applyFont="1" applyBorder="1"/>
    <xf numFmtId="49" fontId="7" fillId="0" borderId="9" xfId="2" applyNumberFormat="1" applyFont="1" applyFill="1" applyBorder="1" applyAlignment="1">
      <alignment horizontal="center"/>
    </xf>
    <xf numFmtId="0" fontId="7" fillId="0" borderId="17" xfId="2" applyFont="1" applyFill="1" applyBorder="1" applyAlignment="1">
      <alignment horizontal="right"/>
    </xf>
    <xf numFmtId="0" fontId="3" fillId="0" borderId="22" xfId="2" applyFont="1" applyFill="1" applyBorder="1"/>
    <xf numFmtId="0" fontId="3" fillId="0" borderId="20" xfId="2" applyFont="1" applyFill="1" applyBorder="1"/>
    <xf numFmtId="49" fontId="3" fillId="0" borderId="12" xfId="2" applyNumberFormat="1" applyFont="1" applyFill="1" applyBorder="1" applyAlignment="1">
      <alignment horizontal="center"/>
    </xf>
    <xf numFmtId="0" fontId="1" fillId="0" borderId="14" xfId="2" applyFont="1" applyFill="1" applyBorder="1"/>
    <xf numFmtId="49" fontId="3" fillId="0" borderId="15" xfId="2" applyNumberFormat="1" applyFont="1" applyFill="1" applyBorder="1" applyAlignment="1">
      <alignment horizontal="center"/>
    </xf>
    <xf numFmtId="0" fontId="3" fillId="0" borderId="15" xfId="2" applyFont="1" applyFill="1" applyBorder="1"/>
    <xf numFmtId="0" fontId="4" fillId="0" borderId="37" xfId="2" applyFont="1" applyFill="1" applyBorder="1"/>
    <xf numFmtId="49" fontId="8" fillId="0" borderId="12" xfId="2" applyNumberFormat="1" applyFont="1" applyFill="1" applyBorder="1" applyAlignment="1">
      <alignment horizontal="center"/>
    </xf>
    <xf numFmtId="0" fontId="1" fillId="0" borderId="12" xfId="2" applyFont="1" applyFill="1" applyBorder="1"/>
    <xf numFmtId="3" fontId="4" fillId="0" borderId="28" xfId="2" applyNumberFormat="1" applyFont="1" applyFill="1" applyBorder="1"/>
    <xf numFmtId="49" fontId="8" fillId="0" borderId="9" xfId="2" applyNumberFormat="1" applyFont="1" applyFill="1" applyBorder="1" applyAlignment="1">
      <alignment horizontal="center"/>
    </xf>
    <xf numFmtId="0" fontId="8" fillId="0" borderId="18" xfId="2" applyFont="1" applyFill="1" applyBorder="1"/>
    <xf numFmtId="49" fontId="3" fillId="0" borderId="22" xfId="2" applyNumberFormat="1" applyFont="1" applyFill="1" applyBorder="1" applyAlignment="1">
      <alignment horizontal="left"/>
    </xf>
    <xf numFmtId="0" fontId="3" fillId="0" borderId="22" xfId="2" applyFont="1" applyFill="1" applyBorder="1" applyAlignment="1">
      <alignment horizontal="left"/>
    </xf>
    <xf numFmtId="0" fontId="3" fillId="0" borderId="23" xfId="2" applyFont="1" applyFill="1" applyBorder="1"/>
    <xf numFmtId="49" fontId="3" fillId="0" borderId="9" xfId="2" applyNumberFormat="1" applyFont="1" applyFill="1" applyBorder="1" applyAlignment="1">
      <alignment horizontal="center"/>
    </xf>
    <xf numFmtId="49" fontId="3" fillId="0" borderId="17" xfId="2" applyNumberFormat="1" applyFont="1" applyFill="1" applyBorder="1" applyAlignment="1">
      <alignment horizontal="left"/>
    </xf>
    <xf numFmtId="0" fontId="3" fillId="0" borderId="11" xfId="2" applyFont="1" applyFill="1" applyBorder="1" applyAlignment="1">
      <alignment horizontal="left"/>
    </xf>
    <xf numFmtId="49" fontId="7" fillId="0" borderId="12" xfId="2" applyNumberFormat="1" applyFont="1" applyFill="1" applyBorder="1" applyAlignment="1">
      <alignment horizontal="center"/>
    </xf>
    <xf numFmtId="0" fontId="7" fillId="0" borderId="18" xfId="2" applyFont="1" applyFill="1" applyBorder="1"/>
    <xf numFmtId="0" fontId="3" fillId="0" borderId="21" xfId="2" applyFont="1" applyFill="1" applyBorder="1"/>
    <xf numFmtId="0" fontId="7" fillId="0" borderId="23" xfId="2" applyFont="1" applyFill="1" applyBorder="1"/>
    <xf numFmtId="49" fontId="23" fillId="0" borderId="22" xfId="2" applyNumberFormat="1" applyFont="1" applyFill="1" applyBorder="1" applyAlignment="1">
      <alignment horizontal="center"/>
    </xf>
    <xf numFmtId="0" fontId="4" fillId="0" borderId="39" xfId="2" applyFont="1" applyFill="1" applyBorder="1"/>
    <xf numFmtId="49" fontId="7" fillId="0" borderId="16" xfId="2" applyNumberFormat="1" applyFont="1" applyFill="1" applyBorder="1" applyAlignment="1">
      <alignment horizontal="center"/>
    </xf>
    <xf numFmtId="49" fontId="7" fillId="0" borderId="15" xfId="2" applyNumberFormat="1" applyFont="1" applyFill="1" applyBorder="1" applyAlignment="1">
      <alignment horizontal="left"/>
    </xf>
    <xf numFmtId="0" fontId="7" fillId="0" borderId="15" xfId="2" applyFont="1" applyFill="1" applyBorder="1" applyAlignment="1">
      <alignment horizontal="left"/>
    </xf>
    <xf numFmtId="0" fontId="3" fillId="0" borderId="13" xfId="2" applyFont="1" applyFill="1" applyBorder="1"/>
    <xf numFmtId="3" fontId="2" fillId="0" borderId="28" xfId="2" applyNumberFormat="1" applyFont="1" applyFill="1" applyBorder="1"/>
    <xf numFmtId="49" fontId="4" fillId="0" borderId="12" xfId="2" applyNumberFormat="1" applyFont="1" applyFill="1" applyBorder="1" applyAlignment="1">
      <alignment horizontal="left"/>
    </xf>
    <xf numFmtId="0" fontId="4" fillId="0" borderId="22" xfId="2" applyFont="1" applyFill="1" applyBorder="1" applyAlignment="1">
      <alignment horizontal="center"/>
    </xf>
    <xf numFmtId="0" fontId="3" fillId="0" borderId="17" xfId="2" applyFont="1" applyFill="1" applyBorder="1"/>
    <xf numFmtId="0" fontId="3" fillId="0" borderId="5" xfId="2" applyFont="1" applyFill="1" applyBorder="1"/>
    <xf numFmtId="49" fontId="4" fillId="0" borderId="9" xfId="2" applyNumberFormat="1" applyFont="1" applyFill="1" applyBorder="1" applyAlignment="1">
      <alignment horizontal="left"/>
    </xf>
    <xf numFmtId="0" fontId="4" fillId="0" borderId="17" xfId="2" applyFont="1" applyFill="1" applyBorder="1" applyAlignment="1">
      <alignment horizontal="center"/>
    </xf>
    <xf numFmtId="0" fontId="3" fillId="0" borderId="11" xfId="2" applyFont="1" applyFill="1" applyBorder="1"/>
    <xf numFmtId="0" fontId="7" fillId="0" borderId="22" xfId="2" applyFont="1" applyFill="1" applyBorder="1"/>
    <xf numFmtId="0" fontId="4" fillId="0" borderId="28" xfId="2" applyFont="1" applyFill="1" applyBorder="1"/>
    <xf numFmtId="0" fontId="4" fillId="0" borderId="0" xfId="2" applyFont="1" applyFill="1" applyBorder="1" applyAlignment="1"/>
    <xf numFmtId="0" fontId="4" fillId="0" borderId="0" xfId="2" applyFont="1" applyFill="1" applyBorder="1"/>
    <xf numFmtId="3" fontId="4" fillId="0" borderId="0" xfId="2" applyNumberFormat="1" applyFont="1" applyFill="1" applyBorder="1"/>
    <xf numFmtId="3" fontId="7" fillId="0" borderId="22" xfId="2" applyNumberFormat="1" applyFont="1" applyFill="1" applyBorder="1"/>
    <xf numFmtId="49" fontId="7" fillId="0" borderId="31" xfId="2" applyNumberFormat="1" applyFont="1" applyFill="1" applyBorder="1" applyAlignment="1">
      <alignment horizontal="center"/>
    </xf>
    <xf numFmtId="49" fontId="7" fillId="0" borderId="5" xfId="2" applyNumberFormat="1" applyFont="1" applyFill="1" applyBorder="1" applyAlignment="1">
      <alignment horizontal="left"/>
    </xf>
    <xf numFmtId="0" fontId="7" fillId="0" borderId="19" xfId="2" applyFont="1" applyFill="1" applyBorder="1"/>
    <xf numFmtId="49" fontId="4" fillId="0" borderId="17" xfId="2" applyNumberFormat="1" applyFont="1" applyFill="1" applyBorder="1"/>
    <xf numFmtId="0" fontId="7" fillId="0" borderId="22" xfId="0" applyFont="1" applyFill="1" applyBorder="1" applyAlignment="1"/>
    <xf numFmtId="49" fontId="3" fillId="0" borderId="22" xfId="2" applyNumberFormat="1" applyFont="1" applyFill="1" applyBorder="1"/>
    <xf numFmtId="49" fontId="3" fillId="0" borderId="22" xfId="2" applyNumberFormat="1" applyFont="1" applyFill="1" applyBorder="1" applyAlignment="1">
      <alignment horizontal="center"/>
    </xf>
    <xf numFmtId="49" fontId="7" fillId="0" borderId="22" xfId="2" applyNumberFormat="1" applyFont="1" applyFill="1" applyBorder="1" applyAlignment="1">
      <alignment horizontal="left"/>
    </xf>
    <xf numFmtId="0" fontId="12" fillId="0" borderId="22" xfId="2" applyFont="1" applyFill="1" applyBorder="1" applyAlignment="1">
      <alignment horizontal="left"/>
    </xf>
    <xf numFmtId="49" fontId="7" fillId="0" borderId="17" xfId="2" applyNumberFormat="1" applyFont="1" applyFill="1" applyBorder="1" applyAlignment="1">
      <alignment horizontal="left"/>
    </xf>
    <xf numFmtId="0" fontId="7" fillId="0" borderId="17" xfId="2" applyFont="1" applyFill="1" applyBorder="1" applyAlignment="1">
      <alignment horizontal="left"/>
    </xf>
    <xf numFmtId="49" fontId="3" fillId="0" borderId="16" xfId="2" applyNumberFormat="1" applyFont="1" applyFill="1" applyBorder="1" applyAlignment="1">
      <alignment horizontal="center"/>
    </xf>
    <xf numFmtId="0" fontId="3" fillId="0" borderId="22" xfId="2" applyFont="1" applyFill="1" applyBorder="1" applyAlignment="1">
      <alignment horizontal="center"/>
    </xf>
    <xf numFmtId="0" fontId="7" fillId="0" borderId="22" xfId="2" applyFont="1" applyFill="1" applyBorder="1" applyAlignment="1">
      <alignment horizontal="left"/>
    </xf>
    <xf numFmtId="0" fontId="3" fillId="0" borderId="17" xfId="1" applyFont="1" applyFill="1" applyBorder="1" applyAlignment="1"/>
    <xf numFmtId="0" fontId="4" fillId="0" borderId="9" xfId="1" applyFont="1" applyFill="1" applyBorder="1" applyAlignment="1">
      <alignment horizontal="left"/>
    </xf>
    <xf numFmtId="49" fontId="3" fillId="0" borderId="24" xfId="2" applyNumberFormat="1" applyFont="1" applyFill="1" applyBorder="1" applyAlignment="1">
      <alignment horizontal="center"/>
    </xf>
    <xf numFmtId="49" fontId="3" fillId="0" borderId="21" xfId="2" applyNumberFormat="1" applyFont="1" applyFill="1" applyBorder="1" applyAlignment="1">
      <alignment horizontal="center"/>
    </xf>
    <xf numFmtId="0" fontId="3" fillId="0" borderId="22" xfId="2" applyNumberFormat="1" applyFont="1" applyFill="1" applyBorder="1" applyAlignment="1">
      <alignment horizontal="left"/>
    </xf>
    <xf numFmtId="0" fontId="7" fillId="0" borderId="13" xfId="2" applyFont="1" applyFill="1" applyBorder="1" applyAlignment="1">
      <alignment horizontal="left"/>
    </xf>
    <xf numFmtId="0" fontId="3" fillId="0" borderId="23" xfId="2" applyNumberFormat="1" applyFont="1" applyFill="1" applyBorder="1" applyAlignment="1">
      <alignment horizontal="left" shrinkToFit="1"/>
    </xf>
    <xf numFmtId="0" fontId="3" fillId="0" borderId="23" xfId="2" applyNumberFormat="1" applyFont="1" applyFill="1" applyBorder="1" applyAlignment="1">
      <alignment horizontal="left"/>
    </xf>
    <xf numFmtId="49" fontId="3" fillId="0" borderId="23" xfId="2" applyNumberFormat="1" applyFont="1" applyFill="1" applyBorder="1" applyAlignment="1">
      <alignment horizontal="left"/>
    </xf>
    <xf numFmtId="49" fontId="4" fillId="0" borderId="22" xfId="2" applyNumberFormat="1" applyFont="1" applyFill="1" applyBorder="1"/>
    <xf numFmtId="0" fontId="3" fillId="0" borderId="12" xfId="2" applyFont="1" applyFill="1" applyBorder="1" applyAlignment="1">
      <alignment horizontal="center"/>
    </xf>
    <xf numFmtId="49" fontId="3" fillId="0" borderId="21" xfId="2" applyNumberFormat="1" applyFont="1" applyFill="1" applyBorder="1" applyAlignment="1" applyProtection="1">
      <alignment horizontal="center"/>
      <protection locked="0"/>
    </xf>
    <xf numFmtId="0" fontId="13" fillId="0" borderId="10" xfId="2" applyFont="1" applyFill="1" applyBorder="1"/>
    <xf numFmtId="0" fontId="12" fillId="0" borderId="14" xfId="2" applyFont="1" applyFill="1" applyBorder="1"/>
    <xf numFmtId="49" fontId="7" fillId="0" borderId="47" xfId="2" applyNumberFormat="1" applyFont="1" applyFill="1" applyBorder="1" applyAlignment="1">
      <alignment horizontal="center"/>
    </xf>
    <xf numFmtId="49" fontId="7" fillId="0" borderId="15" xfId="2" applyNumberFormat="1" applyFont="1" applyFill="1" applyBorder="1" applyAlignment="1" applyProtection="1">
      <alignment horizontal="center"/>
      <protection locked="0"/>
    </xf>
    <xf numFmtId="0" fontId="3" fillId="0" borderId="11" xfId="2" applyFont="1" applyFill="1" applyBorder="1" applyAlignment="1" applyProtection="1">
      <alignment horizontal="center"/>
      <protection locked="0"/>
    </xf>
    <xf numFmtId="0" fontId="20" fillId="0" borderId="11" xfId="2" applyFont="1" applyFill="1" applyBorder="1"/>
    <xf numFmtId="49" fontId="7" fillId="0" borderId="20" xfId="2" applyNumberFormat="1" applyFont="1" applyFill="1" applyBorder="1" applyAlignment="1">
      <alignment horizontal="left"/>
    </xf>
    <xf numFmtId="49" fontId="3" fillId="0" borderId="21" xfId="2" applyNumberFormat="1" applyFont="1" applyFill="1" applyBorder="1" applyAlignment="1">
      <alignment horizontal="left"/>
    </xf>
    <xf numFmtId="49" fontId="3" fillId="0" borderId="4" xfId="2" applyNumberFormat="1" applyFont="1" applyFill="1" applyBorder="1" applyAlignment="1">
      <alignment horizontal="center"/>
    </xf>
    <xf numFmtId="0" fontId="7" fillId="0" borderId="19" xfId="2" applyFont="1" applyFill="1" applyBorder="1" applyAlignment="1">
      <alignment horizontal="left"/>
    </xf>
    <xf numFmtId="0" fontId="3" fillId="0" borderId="12" xfId="2" applyFont="1" applyFill="1" applyBorder="1" applyAlignment="1"/>
    <xf numFmtId="49" fontId="3" fillId="0" borderId="19" xfId="2" applyNumberFormat="1" applyFont="1" applyFill="1" applyBorder="1" applyAlignment="1">
      <alignment horizontal="center"/>
    </xf>
    <xf numFmtId="0" fontId="16" fillId="0" borderId="17" xfId="0" applyFont="1" applyBorder="1"/>
    <xf numFmtId="0" fontId="14" fillId="0" borderId="46" xfId="0" applyFont="1" applyFill="1" applyBorder="1" applyAlignment="1"/>
    <xf numFmtId="0" fontId="14" fillId="0" borderId="10" xfId="0" applyFont="1" applyFill="1" applyBorder="1" applyAlignment="1"/>
    <xf numFmtId="0" fontId="14" fillId="0" borderId="11" xfId="0" applyFont="1" applyFill="1" applyBorder="1" applyAlignment="1"/>
    <xf numFmtId="49" fontId="19" fillId="0" borderId="17" xfId="0" applyNumberFormat="1" applyFont="1" applyFill="1" applyBorder="1"/>
    <xf numFmtId="0" fontId="2" fillId="0" borderId="9" xfId="2" applyFont="1" applyFill="1" applyBorder="1" applyAlignment="1">
      <alignment horizontal="left"/>
    </xf>
    <xf numFmtId="0" fontId="2" fillId="0" borderId="10" xfId="2" applyFont="1" applyFill="1" applyBorder="1" applyAlignment="1">
      <alignment horizontal="center"/>
    </xf>
    <xf numFmtId="0" fontId="1" fillId="0" borderId="19" xfId="2" applyFont="1" applyFill="1" applyBorder="1"/>
    <xf numFmtId="0" fontId="1" fillId="0" borderId="21" xfId="2" applyFont="1" applyFill="1" applyBorder="1"/>
    <xf numFmtId="49" fontId="1" fillId="0" borderId="12" xfId="2" applyNumberFormat="1" applyFont="1" applyFill="1" applyBorder="1" applyAlignment="1">
      <alignment horizontal="center"/>
    </xf>
    <xf numFmtId="49" fontId="8" fillId="0" borderId="16" xfId="2" applyNumberFormat="1" applyFont="1" applyFill="1" applyBorder="1" applyAlignment="1">
      <alignment horizontal="center"/>
    </xf>
    <xf numFmtId="49" fontId="2" fillId="0" borderId="26" xfId="2" applyNumberFormat="1" applyFont="1" applyFill="1" applyBorder="1" applyAlignment="1">
      <alignment horizontal="left"/>
    </xf>
    <xf numFmtId="0" fontId="2" fillId="0" borderId="27" xfId="2" applyFont="1" applyFill="1" applyBorder="1"/>
    <xf numFmtId="0" fontId="2" fillId="0" borderId="28" xfId="2" applyFont="1" applyFill="1" applyBorder="1"/>
    <xf numFmtId="3" fontId="2" fillId="0" borderId="39" xfId="2" applyNumberFormat="1" applyFont="1" applyFill="1" applyBorder="1"/>
    <xf numFmtId="0" fontId="0" fillId="2" borderId="0" xfId="0" applyFill="1"/>
    <xf numFmtId="49" fontId="19" fillId="0" borderId="24" xfId="2" applyNumberFormat="1" applyFont="1" applyFill="1" applyBorder="1" applyAlignment="1" applyProtection="1">
      <alignment horizontal="center"/>
      <protection locked="0"/>
    </xf>
    <xf numFmtId="49" fontId="19" fillId="0" borderId="11" xfId="2" applyNumberFormat="1" applyFont="1" applyFill="1" applyBorder="1" applyAlignment="1" applyProtection="1">
      <alignment horizontal="center"/>
      <protection locked="0"/>
    </xf>
    <xf numFmtId="49" fontId="19" fillId="0" borderId="15" xfId="2" applyNumberFormat="1" applyFont="1" applyFill="1" applyBorder="1" applyAlignment="1">
      <alignment horizontal="left"/>
    </xf>
    <xf numFmtId="0" fontId="19" fillId="0" borderId="14" xfId="2" applyFont="1" applyFill="1" applyBorder="1"/>
    <xf numFmtId="0" fontId="8" fillId="0" borderId="16" xfId="2" applyFont="1" applyFill="1" applyBorder="1" applyAlignment="1">
      <alignment horizontal="center"/>
    </xf>
    <xf numFmtId="49" fontId="10" fillId="0" borderId="11" xfId="2" applyNumberFormat="1" applyFont="1" applyFill="1" applyBorder="1" applyAlignment="1" applyProtection="1">
      <alignment horizontal="center"/>
      <protection locked="0"/>
    </xf>
    <xf numFmtId="0" fontId="10" fillId="0" borderId="17" xfId="2" applyNumberFormat="1" applyFont="1" applyFill="1" applyBorder="1" applyAlignment="1">
      <alignment horizontal="left"/>
    </xf>
    <xf numFmtId="0" fontId="8" fillId="0" borderId="9" xfId="2" applyFont="1" applyFill="1" applyBorder="1" applyAlignment="1">
      <alignment horizontal="center"/>
    </xf>
    <xf numFmtId="0" fontId="19" fillId="0" borderId="15" xfId="2" applyFont="1" applyFill="1" applyBorder="1"/>
    <xf numFmtId="0" fontId="19" fillId="0" borderId="17" xfId="2" applyFont="1" applyFill="1" applyBorder="1"/>
    <xf numFmtId="49" fontId="8" fillId="0" borderId="4" xfId="2" applyNumberFormat="1" applyFont="1" applyFill="1" applyBorder="1" applyAlignment="1">
      <alignment horizontal="center"/>
    </xf>
    <xf numFmtId="49" fontId="19" fillId="0" borderId="19" xfId="2" applyNumberFormat="1" applyFont="1" applyFill="1" applyBorder="1" applyAlignment="1" applyProtection="1">
      <alignment horizontal="center"/>
      <protection locked="0"/>
    </xf>
    <xf numFmtId="0" fontId="19" fillId="0" borderId="5" xfId="2" applyFont="1" applyFill="1" applyBorder="1" applyAlignment="1">
      <alignment horizontal="left"/>
    </xf>
    <xf numFmtId="0" fontId="10" fillId="0" borderId="17" xfId="2" applyFont="1" applyFill="1" applyBorder="1" applyAlignment="1">
      <alignment horizontal="left"/>
    </xf>
    <xf numFmtId="3" fontId="1" fillId="0" borderId="22" xfId="2" applyNumberFormat="1" applyFont="1" applyFill="1" applyBorder="1"/>
    <xf numFmtId="3" fontId="1" fillId="0" borderId="22" xfId="2" applyNumberFormat="1" applyFont="1" applyBorder="1"/>
    <xf numFmtId="0" fontId="3" fillId="0" borderId="17" xfId="2" applyFont="1" applyFill="1" applyBorder="1" applyAlignment="1">
      <alignment horizontal="left"/>
    </xf>
    <xf numFmtId="0" fontId="21" fillId="0" borderId="18" xfId="2" applyFont="1" applyFill="1" applyBorder="1"/>
    <xf numFmtId="0" fontId="8" fillId="0" borderId="22" xfId="2" applyFont="1" applyFill="1" applyBorder="1"/>
    <xf numFmtId="49" fontId="3" fillId="0" borderId="18" xfId="2" applyNumberFormat="1" applyFont="1" applyFill="1" applyBorder="1" applyAlignment="1">
      <alignment horizontal="left"/>
    </xf>
    <xf numFmtId="49" fontId="21" fillId="0" borderId="22" xfId="2" applyNumberFormat="1" applyFont="1" applyFill="1" applyBorder="1" applyAlignment="1">
      <alignment horizontal="center"/>
    </xf>
    <xf numFmtId="49" fontId="1" fillId="0" borderId="9" xfId="2" applyNumberFormat="1" applyFont="1" applyFill="1" applyBorder="1" applyAlignment="1">
      <alignment horizontal="center"/>
    </xf>
    <xf numFmtId="0" fontId="1" fillId="0" borderId="20" xfId="2" applyFont="1" applyFill="1" applyBorder="1"/>
    <xf numFmtId="0" fontId="1" fillId="0" borderId="11" xfId="2" applyFont="1" applyFill="1" applyBorder="1"/>
    <xf numFmtId="0" fontId="10" fillId="0" borderId="5" xfId="2" applyFont="1" applyFill="1" applyBorder="1" applyAlignment="1">
      <alignment horizontal="left"/>
    </xf>
    <xf numFmtId="0" fontId="13" fillId="0" borderId="0" xfId="2" applyFont="1" applyFill="1" applyBorder="1"/>
    <xf numFmtId="3" fontId="3" fillId="0" borderId="0" xfId="2" applyNumberFormat="1" applyFont="1" applyFill="1" applyBorder="1"/>
    <xf numFmtId="0" fontId="25" fillId="0" borderId="0" xfId="0" applyFont="1"/>
    <xf numFmtId="49" fontId="10" fillId="0" borderId="15" xfId="2" applyNumberFormat="1" applyFont="1" applyFill="1" applyBorder="1" applyAlignment="1" applyProtection="1">
      <alignment horizontal="center"/>
      <protection locked="0"/>
    </xf>
    <xf numFmtId="49" fontId="1" fillId="2" borderId="12" xfId="2" applyNumberFormat="1" applyFont="1" applyFill="1" applyBorder="1" applyAlignment="1">
      <alignment horizontal="center"/>
    </xf>
    <xf numFmtId="0" fontId="1" fillId="2" borderId="21" xfId="2" applyFont="1" applyFill="1" applyBorder="1"/>
    <xf numFmtId="0" fontId="1" fillId="2" borderId="22" xfId="2" applyFont="1" applyFill="1" applyBorder="1"/>
    <xf numFmtId="0" fontId="8" fillId="2" borderId="21" xfId="2" applyFont="1" applyFill="1" applyBorder="1"/>
    <xf numFmtId="0" fontId="27" fillId="0" borderId="0" xfId="0" applyFont="1"/>
    <xf numFmtId="0" fontId="0" fillId="0" borderId="0" xfId="0" applyFill="1" applyBorder="1"/>
    <xf numFmtId="49" fontId="3" fillId="2" borderId="12" xfId="2" applyNumberFormat="1" applyFont="1" applyFill="1" applyBorder="1" applyAlignment="1">
      <alignment horizontal="center"/>
    </xf>
    <xf numFmtId="0" fontId="3" fillId="2" borderId="22" xfId="2" applyFont="1" applyFill="1" applyBorder="1" applyAlignment="1">
      <alignment horizontal="left"/>
    </xf>
    <xf numFmtId="49" fontId="7" fillId="0" borderId="9" xfId="1" applyNumberFormat="1" applyFont="1" applyFill="1" applyBorder="1" applyAlignment="1">
      <alignment horizontal="center"/>
    </xf>
    <xf numFmtId="3" fontId="21" fillId="2" borderId="22" xfId="0" applyNumberFormat="1" applyFont="1" applyFill="1" applyBorder="1"/>
    <xf numFmtId="0" fontId="0" fillId="0" borderId="0" xfId="0" applyBorder="1"/>
    <xf numFmtId="0" fontId="0" fillId="2" borderId="12" xfId="0" applyFill="1" applyBorder="1"/>
    <xf numFmtId="0" fontId="1" fillId="0" borderId="0" xfId="2" applyFont="1" applyFill="1" applyBorder="1" applyAlignment="1"/>
    <xf numFmtId="0" fontId="3" fillId="0" borderId="0" xfId="2" applyFont="1" applyFill="1" applyBorder="1" applyAlignment="1"/>
    <xf numFmtId="0" fontId="3" fillId="0" borderId="0" xfId="2" applyFont="1" applyFill="1" applyBorder="1"/>
    <xf numFmtId="0" fontId="8" fillId="0" borderId="17" xfId="0" applyFont="1" applyFill="1" applyBorder="1"/>
    <xf numFmtId="0" fontId="4" fillId="0" borderId="46" xfId="1" applyFont="1" applyFill="1" applyBorder="1" applyAlignment="1"/>
    <xf numFmtId="0" fontId="1" fillId="0" borderId="11" xfId="1" applyFill="1" applyBorder="1" applyAlignment="1"/>
    <xf numFmtId="0" fontId="1" fillId="0" borderId="17" xfId="1" applyFill="1" applyBorder="1" applyAlignment="1"/>
    <xf numFmtId="3" fontId="8" fillId="2" borderId="22" xfId="2" applyNumberFormat="1" applyFont="1" applyFill="1" applyBorder="1"/>
    <xf numFmtId="3" fontId="28" fillId="0" borderId="17" xfId="0" applyNumberFormat="1" applyFont="1" applyBorder="1"/>
    <xf numFmtId="3" fontId="1" fillId="2" borderId="22" xfId="2" applyNumberFormat="1" applyFont="1" applyFill="1" applyBorder="1"/>
    <xf numFmtId="0" fontId="15" fillId="0" borderId="17" xfId="0" applyFont="1" applyBorder="1"/>
    <xf numFmtId="3" fontId="19" fillId="0" borderId="22" xfId="2" applyNumberFormat="1" applyFont="1" applyFill="1" applyBorder="1"/>
    <xf numFmtId="0" fontId="0" fillId="0" borderId="55" xfId="0" applyBorder="1"/>
    <xf numFmtId="3" fontId="8" fillId="2" borderId="22" xfId="0" applyNumberFormat="1" applyFont="1" applyFill="1" applyBorder="1"/>
    <xf numFmtId="0" fontId="12" fillId="0" borderId="22" xfId="2" applyNumberFormat="1" applyFont="1" applyFill="1" applyBorder="1" applyAlignment="1">
      <alignment horizontal="left"/>
    </xf>
    <xf numFmtId="0" fontId="12" fillId="0" borderId="20" xfId="2" applyFont="1" applyFill="1" applyBorder="1"/>
    <xf numFmtId="0" fontId="21" fillId="0" borderId="23" xfId="2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49" fontId="3" fillId="0" borderId="13" xfId="2" applyNumberFormat="1" applyFont="1" applyFill="1" applyBorder="1" applyAlignment="1">
      <alignment horizontal="center"/>
    </xf>
    <xf numFmtId="0" fontId="10" fillId="0" borderId="22" xfId="0" applyFont="1" applyBorder="1" applyAlignment="1">
      <alignment wrapText="1"/>
    </xf>
    <xf numFmtId="0" fontId="8" fillId="0" borderId="50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8" fillId="0" borderId="51" xfId="0" applyFont="1" applyBorder="1" applyAlignment="1">
      <alignment horizontal="center"/>
    </xf>
    <xf numFmtId="2" fontId="8" fillId="0" borderId="53" xfId="0" applyNumberFormat="1" applyFont="1" applyBorder="1"/>
    <xf numFmtId="2" fontId="1" fillId="0" borderId="53" xfId="0" applyNumberFormat="1" applyFont="1" applyBorder="1"/>
    <xf numFmtId="2" fontId="1" fillId="0" borderId="54" xfId="0" applyNumberFormat="1" applyFont="1" applyBorder="1"/>
    <xf numFmtId="3" fontId="8" fillId="2" borderId="22" xfId="2" applyNumberFormat="1" applyFont="1" applyFill="1" applyBorder="1" applyAlignment="1">
      <alignment horizontal="right"/>
    </xf>
    <xf numFmtId="3" fontId="2" fillId="2" borderId="28" xfId="2" applyNumberFormat="1" applyFont="1" applyFill="1" applyBorder="1"/>
    <xf numFmtId="0" fontId="15" fillId="0" borderId="34" xfId="0" applyFont="1" applyBorder="1"/>
    <xf numFmtId="3" fontId="7" fillId="0" borderId="21" xfId="2" applyNumberFormat="1" applyFont="1" applyFill="1" applyBorder="1" applyAlignment="1">
      <alignment horizontal="right"/>
    </xf>
    <xf numFmtId="3" fontId="10" fillId="0" borderId="21" xfId="0" applyNumberFormat="1" applyFont="1" applyBorder="1"/>
    <xf numFmtId="0" fontId="0" fillId="0" borderId="43" xfId="0" applyBorder="1"/>
    <xf numFmtId="0" fontId="14" fillId="0" borderId="4" xfId="0" applyFont="1" applyFill="1" applyBorder="1" applyAlignment="1">
      <alignment horizontal="left"/>
    </xf>
    <xf numFmtId="0" fontId="14" fillId="0" borderId="17" xfId="0" applyFont="1" applyFill="1" applyBorder="1" applyAlignment="1">
      <alignment horizontal="center"/>
    </xf>
    <xf numFmtId="49" fontId="14" fillId="0" borderId="25" xfId="0" applyNumberFormat="1" applyFont="1" applyFill="1" applyBorder="1"/>
    <xf numFmtId="0" fontId="26" fillId="0" borderId="0" xfId="0" applyFont="1"/>
    <xf numFmtId="2" fontId="2" fillId="0" borderId="49" xfId="0" applyNumberFormat="1" applyFont="1" applyBorder="1"/>
    <xf numFmtId="3" fontId="12" fillId="0" borderId="22" xfId="2" applyNumberFormat="1" applyFont="1" applyFill="1" applyBorder="1"/>
    <xf numFmtId="0" fontId="19" fillId="0" borderId="5" xfId="2" applyFont="1" applyFill="1" applyBorder="1"/>
    <xf numFmtId="0" fontId="13" fillId="0" borderId="17" xfId="2" applyFont="1" applyFill="1" applyBorder="1"/>
    <xf numFmtId="0" fontId="10" fillId="0" borderId="22" xfId="0" applyFont="1" applyBorder="1"/>
    <xf numFmtId="0" fontId="4" fillId="0" borderId="9" xfId="0" applyFont="1" applyBorder="1" applyAlignment="1">
      <alignment horizontal="center"/>
    </xf>
    <xf numFmtId="49" fontId="1" fillId="0" borderId="12" xfId="2" applyNumberFormat="1" applyBorder="1" applyAlignment="1">
      <alignment horizontal="center"/>
    </xf>
    <xf numFmtId="0" fontId="29" fillId="0" borderId="17" xfId="0" applyFont="1" applyBorder="1"/>
    <xf numFmtId="0" fontId="30" fillId="0" borderId="21" xfId="0" applyFont="1" applyBorder="1"/>
    <xf numFmtId="0" fontId="1" fillId="0" borderId="2" xfId="0" applyFont="1" applyBorder="1"/>
    <xf numFmtId="3" fontId="7" fillId="0" borderId="11" xfId="2" applyNumberFormat="1" applyFont="1" applyFill="1" applyBorder="1"/>
    <xf numFmtId="3" fontId="1" fillId="0" borderId="19" xfId="2" applyNumberFormat="1" applyFont="1" applyBorder="1"/>
    <xf numFmtId="3" fontId="1" fillId="0" borderId="21" xfId="2" applyNumberFormat="1" applyFont="1" applyBorder="1"/>
    <xf numFmtId="3" fontId="7" fillId="0" borderId="21" xfId="2" applyNumberFormat="1" applyFont="1" applyFill="1" applyBorder="1"/>
    <xf numFmtId="3" fontId="4" fillId="0" borderId="38" xfId="2" applyNumberFormat="1" applyFont="1" applyFill="1" applyBorder="1"/>
    <xf numFmtId="0" fontId="31" fillId="0" borderId="34" xfId="0" applyFont="1" applyBorder="1"/>
    <xf numFmtId="0" fontId="27" fillId="0" borderId="35" xfId="0" applyFont="1" applyBorder="1"/>
    <xf numFmtId="3" fontId="1" fillId="0" borderId="15" xfId="2" applyNumberFormat="1" applyFont="1" applyBorder="1"/>
    <xf numFmtId="2" fontId="21" fillId="0" borderId="53" xfId="0" applyNumberFormat="1" applyFont="1" applyBorder="1"/>
    <xf numFmtId="0" fontId="1" fillId="2" borderId="22" xfId="0" applyFont="1" applyFill="1" applyBorder="1"/>
    <xf numFmtId="3" fontId="12" fillId="2" borderId="15" xfId="0" applyNumberFormat="1" applyFont="1" applyFill="1" applyBorder="1"/>
    <xf numFmtId="0" fontId="14" fillId="0" borderId="0" xfId="0" applyFont="1" applyBorder="1" applyAlignment="1"/>
    <xf numFmtId="0" fontId="0" fillId="0" borderId="0" xfId="0" applyAlignment="1">
      <alignment horizontal="right"/>
    </xf>
    <xf numFmtId="0" fontId="3" fillId="0" borderId="48" xfId="2" applyFont="1" applyFill="1" applyBorder="1" applyAlignment="1">
      <alignment horizontal="center"/>
    </xf>
    <xf numFmtId="49" fontId="3" fillId="0" borderId="44" xfId="2" applyNumberFormat="1" applyFont="1" applyFill="1" applyBorder="1" applyAlignment="1" applyProtection="1">
      <alignment horizontal="center"/>
      <protection locked="0"/>
    </xf>
    <xf numFmtId="0" fontId="21" fillId="0" borderId="42" xfId="2" applyNumberFormat="1" applyFont="1" applyFill="1" applyBorder="1" applyAlignment="1">
      <alignment horizontal="left"/>
    </xf>
    <xf numFmtId="0" fontId="3" fillId="0" borderId="57" xfId="2" applyFont="1" applyFill="1" applyBorder="1"/>
    <xf numFmtId="0" fontId="3" fillId="0" borderId="0" xfId="2" applyFont="1" applyFill="1" applyBorder="1" applyAlignment="1">
      <alignment horizontal="center"/>
    </xf>
    <xf numFmtId="49" fontId="3" fillId="0" borderId="0" xfId="2" applyNumberFormat="1" applyFont="1" applyFill="1" applyBorder="1" applyAlignment="1" applyProtection="1">
      <alignment horizontal="center"/>
      <protection locked="0"/>
    </xf>
    <xf numFmtId="0" fontId="21" fillId="0" borderId="0" xfId="2" applyNumberFormat="1" applyFont="1" applyFill="1" applyBorder="1" applyAlignment="1">
      <alignment horizontal="left"/>
    </xf>
    <xf numFmtId="3" fontId="22" fillId="0" borderId="0" xfId="0" applyNumberFormat="1" applyFont="1" applyFill="1" applyBorder="1" applyAlignment="1">
      <alignment horizontal="right"/>
    </xf>
    <xf numFmtId="0" fontId="8" fillId="0" borderId="1" xfId="2" applyFont="1" applyFill="1" applyBorder="1" applyAlignment="1">
      <alignment horizontal="center"/>
    </xf>
    <xf numFmtId="49" fontId="19" fillId="0" borderId="58" xfId="2" applyNumberFormat="1" applyFont="1" applyFill="1" applyBorder="1" applyAlignment="1" applyProtection="1">
      <alignment horizontal="center"/>
      <protection locked="0"/>
    </xf>
    <xf numFmtId="0" fontId="19" fillId="0" borderId="2" xfId="2" applyNumberFormat="1" applyFont="1" applyFill="1" applyBorder="1" applyAlignment="1">
      <alignment horizontal="left"/>
    </xf>
    <xf numFmtId="0" fontId="19" fillId="0" borderId="30" xfId="2" applyFont="1" applyFill="1" applyBorder="1"/>
    <xf numFmtId="0" fontId="3" fillId="0" borderId="47" xfId="2" applyFont="1" applyFill="1" applyBorder="1" applyAlignment="1"/>
    <xf numFmtId="0" fontId="3" fillId="0" borderId="24" xfId="2" applyFont="1" applyFill="1" applyBorder="1"/>
    <xf numFmtId="0" fontId="1" fillId="0" borderId="22" xfId="2" applyFont="1" applyFill="1" applyBorder="1" applyAlignment="1">
      <alignment vertical="center"/>
    </xf>
    <xf numFmtId="0" fontId="4" fillId="0" borderId="39" xfId="2" applyFont="1" applyFill="1" applyBorder="1" applyAlignment="1">
      <alignment vertical="center"/>
    </xf>
    <xf numFmtId="3" fontId="1" fillId="0" borderId="15" xfId="2" applyNumberFormat="1" applyFont="1" applyFill="1" applyBorder="1" applyAlignment="1">
      <alignment vertical="center"/>
    </xf>
    <xf numFmtId="0" fontId="10" fillId="2" borderId="22" xfId="0" applyFont="1" applyFill="1" applyBorder="1"/>
    <xf numFmtId="0" fontId="3" fillId="0" borderId="0" xfId="2" applyFont="1" applyFill="1" applyBorder="1" applyAlignment="1">
      <alignment horizontal="right"/>
    </xf>
    <xf numFmtId="49" fontId="1" fillId="0" borderId="21" xfId="2" applyNumberFormat="1" applyBorder="1" applyAlignment="1">
      <alignment horizontal="center"/>
    </xf>
    <xf numFmtId="3" fontId="10" fillId="2" borderId="22" xfId="0" applyNumberFormat="1" applyFont="1" applyFill="1" applyBorder="1"/>
    <xf numFmtId="49" fontId="7" fillId="0" borderId="23" xfId="2" applyNumberFormat="1" applyFont="1" applyFill="1" applyBorder="1" applyAlignment="1">
      <alignment horizontal="left"/>
    </xf>
    <xf numFmtId="49" fontId="7" fillId="0" borderId="21" xfId="2" applyNumberFormat="1" applyFont="1" applyFill="1" applyBorder="1" applyAlignment="1">
      <alignment horizontal="left"/>
    </xf>
    <xf numFmtId="0" fontId="7" fillId="0" borderId="3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3" fontId="21" fillId="0" borderId="21" xfId="0" applyNumberFormat="1" applyFont="1" applyBorder="1"/>
    <xf numFmtId="0" fontId="21" fillId="0" borderId="21" xfId="0" applyFont="1" applyBorder="1"/>
    <xf numFmtId="0" fontId="0" fillId="0" borderId="35" xfId="0" applyBorder="1"/>
    <xf numFmtId="3" fontId="8" fillId="0" borderId="17" xfId="1" applyNumberFormat="1" applyFont="1" applyFill="1" applyBorder="1" applyAlignment="1"/>
    <xf numFmtId="3" fontId="3" fillId="0" borderId="22" xfId="1" applyNumberFormat="1" applyFont="1" applyFill="1" applyBorder="1" applyAlignment="1"/>
    <xf numFmtId="3" fontId="3" fillId="0" borderId="17" xfId="1" applyNumberFormat="1" applyFont="1" applyFill="1" applyBorder="1" applyAlignment="1"/>
    <xf numFmtId="0" fontId="15" fillId="0" borderId="22" xfId="0" applyFont="1" applyBorder="1"/>
    <xf numFmtId="3" fontId="1" fillId="0" borderId="15" xfId="2" applyNumberFormat="1" applyFont="1" applyFill="1" applyBorder="1"/>
    <xf numFmtId="49" fontId="7" fillId="0" borderId="45" xfId="2" applyNumberFormat="1" applyFont="1" applyFill="1" applyBorder="1" applyAlignment="1">
      <alignment horizontal="center"/>
    </xf>
    <xf numFmtId="0" fontId="13" fillId="0" borderId="21" xfId="2" applyFont="1" applyFill="1" applyBorder="1"/>
    <xf numFmtId="2" fontId="1" fillId="0" borderId="53" xfId="0" applyNumberFormat="1" applyFont="1" applyFill="1" applyBorder="1"/>
    <xf numFmtId="49" fontId="10" fillId="0" borderId="22" xfId="2" applyNumberFormat="1" applyFont="1" applyFill="1" applyBorder="1" applyAlignment="1" applyProtection="1">
      <alignment horizontal="center"/>
      <protection locked="0"/>
    </xf>
    <xf numFmtId="0" fontId="10" fillId="0" borderId="10" xfId="2" applyFont="1" applyFill="1" applyBorder="1"/>
    <xf numFmtId="0" fontId="10" fillId="0" borderId="22" xfId="0" applyFont="1" applyFill="1" applyBorder="1"/>
    <xf numFmtId="49" fontId="10" fillId="0" borderId="17" xfId="2" applyNumberFormat="1" applyFont="1" applyFill="1" applyBorder="1" applyAlignment="1" applyProtection="1">
      <alignment horizontal="center"/>
      <protection locked="0"/>
    </xf>
    <xf numFmtId="0" fontId="10" fillId="0" borderId="22" xfId="2" applyFont="1" applyFill="1" applyBorder="1" applyAlignment="1">
      <alignment horizontal="left"/>
    </xf>
    <xf numFmtId="0" fontId="10" fillId="0" borderId="20" xfId="2" applyFont="1" applyFill="1" applyBorder="1"/>
    <xf numFmtId="0" fontId="30" fillId="0" borderId="21" xfId="0" applyFont="1" applyFill="1" applyBorder="1"/>
    <xf numFmtId="2" fontId="2" fillId="0" borderId="59" xfId="0" applyNumberFormat="1" applyFont="1" applyBorder="1"/>
    <xf numFmtId="49" fontId="19" fillId="0" borderId="9" xfId="0" applyNumberFormat="1" applyFont="1" applyFill="1" applyBorder="1" applyAlignment="1">
      <alignment horizontal="center"/>
    </xf>
    <xf numFmtId="0" fontId="19" fillId="0" borderId="24" xfId="0" applyFont="1" applyFill="1" applyBorder="1"/>
    <xf numFmtId="3" fontId="19" fillId="2" borderId="22" xfId="0" applyNumberFormat="1" applyFont="1" applyFill="1" applyBorder="1"/>
    <xf numFmtId="2" fontId="19" fillId="0" borderId="53" xfId="0" applyNumberFormat="1" applyFont="1" applyBorder="1"/>
    <xf numFmtId="0" fontId="19" fillId="0" borderId="13" xfId="0" applyFont="1" applyFill="1" applyBorder="1" applyAlignment="1"/>
    <xf numFmtId="0" fontId="19" fillId="2" borderId="22" xfId="0" applyFont="1" applyFill="1" applyBorder="1" applyAlignment="1"/>
    <xf numFmtId="0" fontId="19" fillId="0" borderId="24" xfId="0" applyFont="1" applyFill="1" applyBorder="1" applyAlignment="1">
      <alignment horizontal="left"/>
    </xf>
    <xf numFmtId="49" fontId="19" fillId="0" borderId="12" xfId="0" applyNumberFormat="1" applyFont="1" applyFill="1" applyBorder="1" applyAlignment="1">
      <alignment horizontal="center"/>
    </xf>
    <xf numFmtId="2" fontId="10" fillId="0" borderId="53" xfId="0" applyNumberFormat="1" applyFont="1" applyBorder="1"/>
    <xf numFmtId="49" fontId="19" fillId="0" borderId="16" xfId="0" applyNumberFormat="1" applyFont="1" applyFill="1" applyBorder="1" applyAlignment="1">
      <alignment horizontal="center"/>
    </xf>
    <xf numFmtId="49" fontId="19" fillId="0" borderId="15" xfId="0" applyNumberFormat="1" applyFont="1" applyFill="1" applyBorder="1" applyAlignment="1">
      <alignment horizontal="left"/>
    </xf>
    <xf numFmtId="0" fontId="10" fillId="2" borderId="15" xfId="0" applyFont="1" applyFill="1" applyBorder="1" applyAlignment="1">
      <alignment horizontal="left"/>
    </xf>
    <xf numFmtId="0" fontId="10" fillId="0" borderId="24" xfId="0" applyFont="1" applyFill="1" applyBorder="1"/>
    <xf numFmtId="49" fontId="19" fillId="0" borderId="22" xfId="0" applyNumberFormat="1" applyFont="1" applyFill="1" applyBorder="1" applyAlignment="1">
      <alignment horizontal="left"/>
    </xf>
    <xf numFmtId="0" fontId="10" fillId="2" borderId="22" xfId="0" applyFont="1" applyFill="1" applyBorder="1" applyAlignment="1">
      <alignment horizontal="left"/>
    </xf>
    <xf numFmtId="0" fontId="10" fillId="0" borderId="16" xfId="0" applyFont="1" applyFill="1" applyBorder="1"/>
    <xf numFmtId="0" fontId="10" fillId="0" borderId="15" xfId="0" applyFont="1" applyFill="1" applyBorder="1"/>
    <xf numFmtId="0" fontId="13" fillId="2" borderId="22" xfId="0" applyFont="1" applyFill="1" applyBorder="1" applyAlignment="1">
      <alignment vertical="center"/>
    </xf>
    <xf numFmtId="0" fontId="13" fillId="0" borderId="22" xfId="0" applyFont="1" applyFill="1" applyBorder="1"/>
    <xf numFmtId="0" fontId="19" fillId="2" borderId="5" xfId="0" applyFont="1" applyFill="1" applyBorder="1" applyAlignment="1">
      <alignment vertical="center"/>
    </xf>
    <xf numFmtId="0" fontId="10" fillId="2" borderId="16" xfId="0" applyFont="1" applyFill="1" applyBorder="1"/>
    <xf numFmtId="0" fontId="10" fillId="2" borderId="15" xfId="0" applyFont="1" applyFill="1" applyBorder="1" applyAlignment="1">
      <alignment horizontal="center"/>
    </xf>
    <xf numFmtId="0" fontId="10" fillId="2" borderId="15" xfId="0" applyFont="1" applyFill="1" applyBorder="1"/>
    <xf numFmtId="49" fontId="10" fillId="2" borderId="22" xfId="0" applyNumberFormat="1" applyFont="1" applyFill="1" applyBorder="1"/>
    <xf numFmtId="2" fontId="10" fillId="2" borderId="53" xfId="0" applyNumberFormat="1" applyFont="1" applyFill="1" applyBorder="1"/>
    <xf numFmtId="0" fontId="21" fillId="0" borderId="12" xfId="0" applyFont="1" applyFill="1" applyBorder="1"/>
    <xf numFmtId="49" fontId="21" fillId="0" borderId="21" xfId="0" applyNumberFormat="1" applyFont="1" applyFill="1" applyBorder="1" applyAlignment="1">
      <alignment horizontal="center"/>
    </xf>
    <xf numFmtId="2" fontId="21" fillId="0" borderId="53" xfId="0" applyNumberFormat="1" applyFont="1" applyFill="1" applyBorder="1"/>
    <xf numFmtId="49" fontId="21" fillId="0" borderId="21" xfId="0" applyNumberFormat="1" applyFont="1" applyFill="1" applyBorder="1" applyAlignment="1">
      <alignment horizontal="left"/>
    </xf>
    <xf numFmtId="49" fontId="21" fillId="0" borderId="24" xfId="0" applyNumberFormat="1" applyFont="1" applyFill="1" applyBorder="1" applyAlignment="1">
      <alignment horizontal="left"/>
    </xf>
    <xf numFmtId="0" fontId="21" fillId="0" borderId="15" xfId="0" applyFont="1" applyFill="1" applyBorder="1"/>
    <xf numFmtId="0" fontId="21" fillId="0" borderId="17" xfId="0" applyFont="1" applyFill="1" applyBorder="1"/>
    <xf numFmtId="0" fontId="21" fillId="0" borderId="15" xfId="0" applyFont="1" applyFill="1" applyBorder="1" applyAlignment="1">
      <alignment horizontal="left"/>
    </xf>
    <xf numFmtId="0" fontId="21" fillId="0" borderId="13" xfId="0" applyFont="1" applyFill="1" applyBorder="1"/>
    <xf numFmtId="0" fontId="13" fillId="0" borderId="22" xfId="0" applyFont="1" applyFill="1" applyBorder="1" applyAlignment="1">
      <alignment horizontal="left"/>
    </xf>
    <xf numFmtId="0" fontId="13" fillId="0" borderId="23" xfId="0" applyFont="1" applyFill="1" applyBorder="1"/>
    <xf numFmtId="0" fontId="21" fillId="0" borderId="41" xfId="0" applyFont="1" applyFill="1" applyBorder="1"/>
    <xf numFmtId="49" fontId="21" fillId="0" borderId="12" xfId="0" applyNumberFormat="1" applyFont="1" applyFill="1" applyBorder="1" applyAlignment="1">
      <alignment horizontal="center"/>
    </xf>
    <xf numFmtId="49" fontId="21" fillId="0" borderId="22" xfId="0" applyNumberFormat="1" applyFont="1" applyFill="1" applyBorder="1" applyAlignment="1">
      <alignment horizontal="left"/>
    </xf>
    <xf numFmtId="0" fontId="21" fillId="0" borderId="18" xfId="0" applyFont="1" applyFill="1" applyBorder="1"/>
    <xf numFmtId="0" fontId="21" fillId="0" borderId="23" xfId="0" applyFont="1" applyFill="1" applyBorder="1" applyAlignment="1"/>
    <xf numFmtId="49" fontId="21" fillId="0" borderId="15" xfId="0" applyNumberFormat="1" applyFont="1" applyFill="1" applyBorder="1" applyAlignment="1">
      <alignment horizontal="left"/>
    </xf>
    <xf numFmtId="0" fontId="21" fillId="0" borderId="16" xfId="0" applyFont="1" applyFill="1" applyBorder="1"/>
    <xf numFmtId="0" fontId="12" fillId="0" borderId="15" xfId="0" applyFont="1" applyFill="1" applyBorder="1"/>
    <xf numFmtId="3" fontId="21" fillId="0" borderId="0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0" fillId="0" borderId="0" xfId="0" applyFont="1" applyFill="1" applyBorder="1"/>
    <xf numFmtId="0" fontId="14" fillId="0" borderId="0" xfId="0" applyFont="1" applyFill="1" applyBorder="1"/>
    <xf numFmtId="0" fontId="10" fillId="0" borderId="0" xfId="0" applyFont="1" applyFill="1"/>
    <xf numFmtId="0" fontId="16" fillId="0" borderId="0" xfId="0" applyFont="1" applyFill="1"/>
    <xf numFmtId="0" fontId="14" fillId="0" borderId="0" xfId="0" applyFont="1" applyFill="1"/>
    <xf numFmtId="0" fontId="17" fillId="0" borderId="0" xfId="0" applyFont="1" applyFill="1"/>
    <xf numFmtId="0" fontId="18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1" fillId="0" borderId="21" xfId="0" applyFont="1" applyBorder="1"/>
    <xf numFmtId="3" fontId="30" fillId="0" borderId="21" xfId="0" applyNumberFormat="1" applyFont="1" applyBorder="1"/>
    <xf numFmtId="3" fontId="21" fillId="0" borderId="21" xfId="0" applyNumberFormat="1" applyFont="1" applyFill="1" applyBorder="1"/>
    <xf numFmtId="4" fontId="21" fillId="0" borderId="53" xfId="0" applyNumberFormat="1" applyFont="1" applyBorder="1"/>
    <xf numFmtId="0" fontId="10" fillId="0" borderId="24" xfId="0" applyFont="1" applyFill="1" applyBorder="1" applyAlignment="1">
      <alignment horizontal="left"/>
    </xf>
    <xf numFmtId="3" fontId="13" fillId="0" borderId="22" xfId="0" applyNumberFormat="1" applyFont="1" applyBorder="1"/>
    <xf numFmtId="2" fontId="13" fillId="0" borderId="53" xfId="0" applyNumberFormat="1" applyFont="1" applyBorder="1"/>
    <xf numFmtId="0" fontId="13" fillId="0" borderId="17" xfId="0" applyFont="1" applyFill="1" applyBorder="1"/>
    <xf numFmtId="0" fontId="13" fillId="0" borderId="22" xfId="0" applyFont="1" applyBorder="1"/>
    <xf numFmtId="0" fontId="13" fillId="2" borderId="17" xfId="0" applyFont="1" applyFill="1" applyBorder="1" applyAlignment="1">
      <alignment vertical="center"/>
    </xf>
    <xf numFmtId="49" fontId="10" fillId="0" borderId="24" xfId="0" applyNumberFormat="1" applyFont="1" applyFill="1" applyBorder="1"/>
    <xf numFmtId="3" fontId="10" fillId="2" borderId="17" xfId="0" applyNumberFormat="1" applyFont="1" applyFill="1" applyBorder="1"/>
    <xf numFmtId="0" fontId="0" fillId="0" borderId="30" xfId="0" applyBorder="1"/>
    <xf numFmtId="0" fontId="10" fillId="0" borderId="17" xfId="0" applyFont="1" applyFill="1" applyBorder="1"/>
    <xf numFmtId="0" fontId="15" fillId="0" borderId="22" xfId="0" applyFont="1" applyFill="1" applyBorder="1"/>
    <xf numFmtId="2" fontId="8" fillId="0" borderId="53" xfId="0" applyNumberFormat="1" applyFont="1" applyFill="1" applyBorder="1"/>
    <xf numFmtId="2" fontId="1" fillId="0" borderId="54" xfId="0" applyNumberFormat="1" applyFont="1" applyFill="1" applyBorder="1"/>
    <xf numFmtId="3" fontId="10" fillId="0" borderId="22" xfId="0" applyNumberFormat="1" applyFont="1" applyFill="1" applyBorder="1"/>
    <xf numFmtId="3" fontId="19" fillId="0" borderId="5" xfId="0" applyNumberFormat="1" applyFont="1" applyFill="1" applyBorder="1"/>
    <xf numFmtId="3" fontId="27" fillId="0" borderId="0" xfId="0" applyNumberFormat="1" applyFont="1"/>
    <xf numFmtId="0" fontId="21" fillId="0" borderId="25" xfId="2" applyNumberFormat="1" applyFont="1" applyFill="1" applyBorder="1" applyAlignment="1">
      <alignment horizontal="left"/>
    </xf>
    <xf numFmtId="3" fontId="12" fillId="0" borderId="5" xfId="2" applyNumberFormat="1" applyFont="1" applyFill="1" applyBorder="1"/>
    <xf numFmtId="49" fontId="3" fillId="0" borderId="48" xfId="2" applyNumberFormat="1" applyFont="1" applyFill="1" applyBorder="1" applyAlignment="1">
      <alignment horizontal="center"/>
    </xf>
    <xf numFmtId="49" fontId="3" fillId="0" borderId="44" xfId="2" applyNumberFormat="1" applyFont="1" applyFill="1" applyBorder="1" applyAlignment="1">
      <alignment horizontal="center"/>
    </xf>
    <xf numFmtId="0" fontId="3" fillId="0" borderId="41" xfId="2" applyFont="1" applyFill="1" applyBorder="1"/>
    <xf numFmtId="0" fontId="10" fillId="0" borderId="22" xfId="0" applyFont="1" applyFill="1" applyBorder="1" applyAlignment="1">
      <alignment horizontal="right"/>
    </xf>
    <xf numFmtId="49" fontId="3" fillId="0" borderId="15" xfId="2" applyNumberFormat="1" applyFont="1" applyFill="1" applyBorder="1" applyAlignment="1">
      <alignment horizontal="left" wrapText="1"/>
    </xf>
    <xf numFmtId="0" fontId="1" fillId="2" borderId="23" xfId="2" applyFont="1" applyFill="1" applyBorder="1"/>
    <xf numFmtId="0" fontId="21" fillId="2" borderId="21" xfId="0" applyFont="1" applyFill="1" applyBorder="1"/>
    <xf numFmtId="0" fontId="21" fillId="2" borderId="23" xfId="0" applyFont="1" applyFill="1" applyBorder="1"/>
    <xf numFmtId="0" fontId="1" fillId="2" borderId="21" xfId="0" applyFont="1" applyFill="1" applyBorder="1" applyAlignment="1">
      <alignment horizontal="left"/>
    </xf>
    <xf numFmtId="0" fontId="21" fillId="2" borderId="21" xfId="0" applyFont="1" applyFill="1" applyBorder="1" applyAlignment="1">
      <alignment horizontal="left"/>
    </xf>
    <xf numFmtId="0" fontId="21" fillId="2" borderId="22" xfId="0" applyFont="1" applyFill="1" applyBorder="1"/>
    <xf numFmtId="0" fontId="1" fillId="2" borderId="22" xfId="0" applyFont="1" applyFill="1" applyBorder="1" applyAlignment="1">
      <alignment horizontal="left"/>
    </xf>
    <xf numFmtId="0" fontId="21" fillId="2" borderId="22" xfId="0" applyFont="1" applyFill="1" applyBorder="1" applyAlignment="1">
      <alignment horizontal="left"/>
    </xf>
    <xf numFmtId="0" fontId="1" fillId="2" borderId="21" xfId="0" applyFont="1" applyFill="1" applyBorder="1"/>
    <xf numFmtId="49" fontId="21" fillId="2" borderId="21" xfId="0" applyNumberFormat="1" applyFont="1" applyFill="1" applyBorder="1"/>
    <xf numFmtId="49" fontId="21" fillId="2" borderId="22" xfId="0" applyNumberFormat="1" applyFont="1" applyFill="1" applyBorder="1"/>
    <xf numFmtId="0" fontId="1" fillId="2" borderId="21" xfId="0" applyFont="1" applyFill="1" applyBorder="1" applyAlignment="1">
      <alignment horizontal="left" wrapText="1"/>
    </xf>
    <xf numFmtId="0" fontId="1" fillId="0" borderId="19" xfId="0" applyFont="1" applyFill="1" applyBorder="1"/>
    <xf numFmtId="49" fontId="1" fillId="0" borderId="22" xfId="0" applyNumberFormat="1" applyFont="1" applyFill="1" applyBorder="1"/>
    <xf numFmtId="49" fontId="21" fillId="2" borderId="17" xfId="0" applyNumberFormat="1" applyFont="1" applyFill="1" applyBorder="1"/>
    <xf numFmtId="0" fontId="1" fillId="2" borderId="17" xfId="0" applyFont="1" applyFill="1" applyBorder="1"/>
    <xf numFmtId="0" fontId="1" fillId="0" borderId="22" xfId="0" applyFont="1" applyFill="1" applyBorder="1" applyAlignment="1">
      <alignment wrapText="1"/>
    </xf>
    <xf numFmtId="0" fontId="1" fillId="0" borderId="18" xfId="2" applyFont="1" applyFill="1" applyBorder="1" applyAlignment="1">
      <alignment wrapText="1"/>
    </xf>
    <xf numFmtId="2" fontId="21" fillId="2" borderId="53" xfId="0" applyNumberFormat="1" applyFont="1" applyFill="1" applyBorder="1"/>
    <xf numFmtId="0" fontId="21" fillId="2" borderId="15" xfId="0" applyFont="1" applyFill="1" applyBorder="1"/>
    <xf numFmtId="2" fontId="21" fillId="2" borderId="54" xfId="0" applyNumberFormat="1" applyFont="1" applyFill="1" applyBorder="1"/>
    <xf numFmtId="0" fontId="21" fillId="2" borderId="17" xfId="0" applyFont="1" applyFill="1" applyBorder="1"/>
    <xf numFmtId="2" fontId="21" fillId="2" borderId="55" xfId="0" applyNumberFormat="1" applyFont="1" applyFill="1" applyBorder="1"/>
    <xf numFmtId="0" fontId="21" fillId="2" borderId="13" xfId="0" applyFont="1" applyFill="1" applyBorder="1"/>
    <xf numFmtId="0" fontId="13" fillId="2" borderId="23" xfId="0" applyFont="1" applyFill="1" applyBorder="1"/>
    <xf numFmtId="3" fontId="13" fillId="2" borderId="22" xfId="0" applyNumberFormat="1" applyFont="1" applyFill="1" applyBorder="1"/>
    <xf numFmtId="2" fontId="8" fillId="2" borderId="53" xfId="0" applyNumberFormat="1" applyFont="1" applyFill="1" applyBorder="1"/>
    <xf numFmtId="0" fontId="3" fillId="0" borderId="48" xfId="0" applyFont="1" applyFill="1" applyBorder="1"/>
    <xf numFmtId="0" fontId="3" fillId="0" borderId="41" xfId="0" applyFont="1" applyFill="1" applyBorder="1"/>
    <xf numFmtId="2" fontId="21" fillId="2" borderId="56" xfId="0" applyNumberFormat="1" applyFont="1" applyFill="1" applyBorder="1"/>
    <xf numFmtId="0" fontId="0" fillId="2" borderId="0" xfId="0" applyFill="1" applyAlignment="1">
      <alignment horizontal="right"/>
    </xf>
    <xf numFmtId="3" fontId="12" fillId="2" borderId="22" xfId="0" applyNumberFormat="1" applyFont="1" applyFill="1" applyBorder="1"/>
    <xf numFmtId="3" fontId="4" fillId="2" borderId="28" xfId="0" applyNumberFormat="1" applyFont="1" applyFill="1" applyBorder="1"/>
    <xf numFmtId="2" fontId="2" fillId="2" borderId="49" xfId="0" applyNumberFormat="1" applyFont="1" applyFill="1" applyBorder="1"/>
    <xf numFmtId="0" fontId="3" fillId="0" borderId="9" xfId="2" applyFont="1" applyFill="1" applyBorder="1" applyAlignment="1">
      <alignment horizontal="center"/>
    </xf>
    <xf numFmtId="49" fontId="3" fillId="0" borderId="11" xfId="2" applyNumberFormat="1" applyFont="1" applyFill="1" applyBorder="1" applyAlignment="1">
      <alignment horizontal="center"/>
    </xf>
    <xf numFmtId="0" fontId="3" fillId="0" borderId="18" xfId="2" applyNumberFormat="1" applyFont="1" applyFill="1" applyBorder="1" applyAlignment="1">
      <alignment horizontal="left"/>
    </xf>
    <xf numFmtId="49" fontId="3" fillId="0" borderId="0" xfId="2" applyNumberFormat="1" applyFont="1" applyFill="1" applyBorder="1" applyAlignment="1">
      <alignment horizontal="center"/>
    </xf>
    <xf numFmtId="49" fontId="3" fillId="0" borderId="11" xfId="2" applyNumberFormat="1" applyFont="1" applyFill="1" applyBorder="1" applyAlignment="1" applyProtection="1">
      <alignment horizontal="center"/>
      <protection locked="0"/>
    </xf>
    <xf numFmtId="0" fontId="3" fillId="0" borderId="17" xfId="2" applyNumberFormat="1" applyFont="1" applyFill="1" applyBorder="1" applyAlignment="1">
      <alignment horizontal="left"/>
    </xf>
    <xf numFmtId="0" fontId="3" fillId="0" borderId="10" xfId="2" applyFont="1" applyFill="1" applyBorder="1"/>
    <xf numFmtId="2" fontId="21" fillId="2" borderId="0" xfId="0" applyNumberFormat="1" applyFont="1" applyFill="1" applyBorder="1"/>
    <xf numFmtId="0" fontId="10" fillId="2" borderId="40" xfId="0" applyFont="1" applyFill="1" applyBorder="1"/>
    <xf numFmtId="3" fontId="10" fillId="2" borderId="8" xfId="0" applyNumberFormat="1" applyFont="1" applyFill="1" applyBorder="1"/>
    <xf numFmtId="0" fontId="10" fillId="2" borderId="8" xfId="0" applyFont="1" applyFill="1" applyBorder="1" applyAlignment="1">
      <alignment horizontal="center"/>
    </xf>
    <xf numFmtId="49" fontId="10" fillId="2" borderId="8" xfId="0" applyNumberFormat="1" applyFont="1" applyFill="1" applyBorder="1"/>
    <xf numFmtId="0" fontId="10" fillId="2" borderId="22" xfId="0" applyFont="1" applyFill="1" applyBorder="1" applyAlignment="1">
      <alignment horizontal="center"/>
    </xf>
    <xf numFmtId="0" fontId="10" fillId="2" borderId="21" xfId="0" applyFont="1" applyFill="1" applyBorder="1"/>
    <xf numFmtId="0" fontId="10" fillId="2" borderId="7" xfId="0" applyFont="1" applyFill="1" applyBorder="1"/>
    <xf numFmtId="0" fontId="10" fillId="2" borderId="12" xfId="0" applyFont="1" applyFill="1" applyBorder="1"/>
    <xf numFmtId="0" fontId="10" fillId="2" borderId="17" xfId="0" applyFont="1" applyFill="1" applyBorder="1" applyAlignment="1">
      <alignment horizontal="center"/>
    </xf>
    <xf numFmtId="0" fontId="10" fillId="2" borderId="11" xfId="0" applyFont="1" applyFill="1" applyBorder="1"/>
    <xf numFmtId="0" fontId="10" fillId="2" borderId="9" xfId="0" applyFont="1" applyFill="1" applyBorder="1"/>
    <xf numFmtId="0" fontId="12" fillId="0" borderId="40" xfId="0" applyFont="1" applyFill="1" applyBorder="1"/>
    <xf numFmtId="0" fontId="21" fillId="0" borderId="60" xfId="0" applyFont="1" applyFill="1" applyBorder="1"/>
    <xf numFmtId="3" fontId="12" fillId="2" borderId="8" xfId="0" applyNumberFormat="1" applyFont="1" applyFill="1" applyBorder="1"/>
    <xf numFmtId="0" fontId="12" fillId="0" borderId="22" xfId="0" applyFont="1" applyFill="1" applyBorder="1"/>
    <xf numFmtId="0" fontId="3" fillId="0" borderId="22" xfId="2" applyFont="1" applyFill="1" applyBorder="1" applyAlignment="1">
      <alignment horizontal="left" wrapText="1"/>
    </xf>
    <xf numFmtId="0" fontId="21" fillId="0" borderId="18" xfId="0" applyFont="1" applyFill="1" applyBorder="1" applyAlignment="1">
      <alignment horizontal="left"/>
    </xf>
    <xf numFmtId="49" fontId="21" fillId="2" borderId="21" xfId="0" applyNumberFormat="1" applyFont="1" applyFill="1" applyBorder="1" applyAlignment="1">
      <alignment horizontal="center"/>
    </xf>
    <xf numFmtId="0" fontId="8" fillId="0" borderId="22" xfId="0" applyFont="1" applyBorder="1"/>
    <xf numFmtId="0" fontId="8" fillId="0" borderId="21" xfId="0" applyFont="1" applyBorder="1"/>
    <xf numFmtId="3" fontId="8" fillId="0" borderId="21" xfId="0" applyNumberFormat="1" applyFont="1" applyFill="1" applyBorder="1"/>
    <xf numFmtId="0" fontId="8" fillId="0" borderId="4" xfId="2" applyFont="1" applyFill="1" applyBorder="1" applyAlignment="1">
      <alignment horizontal="center"/>
    </xf>
    <xf numFmtId="0" fontId="19" fillId="0" borderId="25" xfId="2" applyNumberFormat="1" applyFont="1" applyFill="1" applyBorder="1" applyAlignment="1">
      <alignment horizontal="left"/>
    </xf>
    <xf numFmtId="2" fontId="8" fillId="0" borderId="52" xfId="0" applyNumberFormat="1" applyFont="1" applyFill="1" applyBorder="1" applyAlignment="1">
      <alignment vertical="center"/>
    </xf>
    <xf numFmtId="0" fontId="13" fillId="0" borderId="19" xfId="2" applyFont="1" applyFill="1" applyBorder="1"/>
    <xf numFmtId="3" fontId="8" fillId="0" borderId="22" xfId="0" applyNumberFormat="1" applyFont="1" applyFill="1" applyBorder="1"/>
    <xf numFmtId="3" fontId="8" fillId="0" borderId="22" xfId="2" applyNumberFormat="1" applyFont="1" applyFill="1" applyBorder="1" applyAlignment="1">
      <alignment horizontal="right"/>
    </xf>
    <xf numFmtId="0" fontId="10" fillId="0" borderId="5" xfId="0" applyFont="1" applyFill="1" applyBorder="1"/>
    <xf numFmtId="3" fontId="21" fillId="0" borderId="22" xfId="0" applyNumberFormat="1" applyFont="1" applyFill="1" applyBorder="1"/>
    <xf numFmtId="3" fontId="0" fillId="2" borderId="0" xfId="0" applyNumberFormat="1" applyFill="1"/>
    <xf numFmtId="0" fontId="13" fillId="0" borderId="5" xfId="2" applyFont="1" applyFill="1" applyBorder="1"/>
    <xf numFmtId="3" fontId="30" fillId="2" borderId="21" xfId="0" applyNumberFormat="1" applyFont="1" applyFill="1" applyBorder="1"/>
    <xf numFmtId="0" fontId="21" fillId="0" borderId="22" xfId="2" applyNumberFormat="1" applyFont="1" applyFill="1" applyBorder="1" applyAlignment="1">
      <alignment horizontal="left"/>
    </xf>
    <xf numFmtId="3" fontId="21" fillId="0" borderId="41" xfId="0" applyNumberFormat="1" applyFont="1" applyFill="1" applyBorder="1" applyAlignment="1">
      <alignment horizontal="right"/>
    </xf>
    <xf numFmtId="0" fontId="16" fillId="0" borderId="35" xfId="0" applyFont="1" applyBorder="1"/>
    <xf numFmtId="49" fontId="14" fillId="0" borderId="63" xfId="0" applyNumberFormat="1" applyFont="1" applyFill="1" applyBorder="1" applyAlignment="1">
      <alignment horizontal="left"/>
    </xf>
    <xf numFmtId="0" fontId="14" fillId="0" borderId="35" xfId="0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49" fontId="14" fillId="0" borderId="35" xfId="0" applyNumberFormat="1" applyFont="1" applyFill="1" applyBorder="1"/>
    <xf numFmtId="0" fontId="0" fillId="0" borderId="34" xfId="0" applyBorder="1"/>
    <xf numFmtId="0" fontId="0" fillId="0" borderId="64" xfId="0" applyBorder="1"/>
    <xf numFmtId="4" fontId="10" fillId="0" borderId="61" xfId="0" applyNumberFormat="1" applyFont="1" applyFill="1" applyBorder="1"/>
    <xf numFmtId="49" fontId="3" fillId="0" borderId="32" xfId="2" applyNumberFormat="1" applyFont="1" applyFill="1" applyBorder="1" applyAlignment="1">
      <alignment horizontal="center"/>
    </xf>
    <xf numFmtId="49" fontId="3" fillId="0" borderId="8" xfId="2" applyNumberFormat="1" applyFont="1" applyFill="1" applyBorder="1" applyAlignment="1">
      <alignment horizontal="left"/>
    </xf>
    <xf numFmtId="0" fontId="3" fillId="0" borderId="8" xfId="2" applyFont="1" applyFill="1" applyBorder="1" applyAlignment="1">
      <alignment horizontal="left"/>
    </xf>
    <xf numFmtId="0" fontId="3" fillId="0" borderId="8" xfId="2" applyFont="1" applyFill="1" applyBorder="1"/>
    <xf numFmtId="3" fontId="1" fillId="0" borderId="40" xfId="2" applyNumberFormat="1" applyFont="1" applyBorder="1"/>
    <xf numFmtId="2" fontId="1" fillId="0" borderId="56" xfId="0" applyNumberFormat="1" applyFont="1" applyBorder="1"/>
    <xf numFmtId="0" fontId="4" fillId="0" borderId="26" xfId="2" applyFont="1" applyFill="1" applyBorder="1" applyAlignment="1"/>
    <xf numFmtId="0" fontId="4" fillId="0" borderId="37" xfId="2" applyFont="1" applyFill="1" applyBorder="1" applyAlignment="1"/>
    <xf numFmtId="2" fontId="8" fillId="0" borderId="6" xfId="0" applyNumberFormat="1" applyFont="1" applyFill="1" applyBorder="1" applyAlignment="1">
      <alignment vertical="center"/>
    </xf>
    <xf numFmtId="3" fontId="19" fillId="0" borderId="17" xfId="0" applyNumberFormat="1" applyFont="1" applyFill="1" applyBorder="1" applyAlignment="1">
      <alignment horizontal="right" vertical="center"/>
    </xf>
    <xf numFmtId="49" fontId="3" fillId="0" borderId="16" xfId="2" applyNumberFormat="1" applyFont="1" applyFill="1" applyBorder="1" applyAlignment="1">
      <alignment horizontal="center"/>
    </xf>
    <xf numFmtId="49" fontId="3" fillId="0" borderId="9" xfId="2" applyNumberFormat="1" applyFont="1" applyFill="1" applyBorder="1" applyAlignment="1">
      <alignment horizontal="center"/>
    </xf>
    <xf numFmtId="0" fontId="3" fillId="0" borderId="15" xfId="2" applyFont="1" applyFill="1" applyBorder="1" applyAlignment="1">
      <alignment horizontal="left"/>
    </xf>
    <xf numFmtId="0" fontId="0" fillId="2" borderId="0" xfId="0" applyFill="1" applyBorder="1"/>
    <xf numFmtId="3" fontId="21" fillId="0" borderId="22" xfId="2" applyNumberFormat="1" applyFont="1" applyFill="1" applyBorder="1"/>
    <xf numFmtId="0" fontId="4" fillId="0" borderId="0" xfId="1" applyFont="1" applyFill="1"/>
    <xf numFmtId="0" fontId="3" fillId="0" borderId="0" xfId="1" applyFont="1" applyFill="1"/>
    <xf numFmtId="3" fontId="1" fillId="0" borderId="0" xfId="1" applyNumberFormat="1" applyFont="1" applyFill="1" applyAlignment="1">
      <alignment horizontal="right" vertical="center"/>
    </xf>
    <xf numFmtId="0" fontId="1" fillId="0" borderId="0" xfId="1" applyFont="1" applyFill="1"/>
    <xf numFmtId="3" fontId="6" fillId="0" borderId="0" xfId="1" applyNumberFormat="1" applyFont="1" applyFill="1" applyAlignment="1">
      <alignment horizontal="right" vertical="center"/>
    </xf>
    <xf numFmtId="0" fontId="8" fillId="0" borderId="50" xfId="0" applyFont="1" applyFill="1" applyBorder="1" applyAlignment="1">
      <alignment horizontal="center"/>
    </xf>
    <xf numFmtId="0" fontId="8" fillId="0" borderId="52" xfId="0" applyFont="1" applyFill="1" applyBorder="1" applyAlignment="1">
      <alignment horizontal="center"/>
    </xf>
    <xf numFmtId="0" fontId="8" fillId="0" borderId="51" xfId="0" applyFont="1" applyFill="1" applyBorder="1" applyAlignment="1">
      <alignment horizontal="center"/>
    </xf>
    <xf numFmtId="0" fontId="4" fillId="0" borderId="46" xfId="1" applyFont="1" applyFill="1" applyBorder="1" applyAlignment="1">
      <alignment horizontal="left"/>
    </xf>
    <xf numFmtId="0" fontId="1" fillId="0" borderId="10" xfId="1" applyFont="1" applyFill="1" applyBorder="1" applyAlignment="1"/>
    <xf numFmtId="0" fontId="1" fillId="0" borderId="17" xfId="1" applyFont="1" applyFill="1" applyBorder="1" applyAlignment="1"/>
    <xf numFmtId="0" fontId="0" fillId="0" borderId="43" xfId="0" applyFill="1" applyBorder="1"/>
    <xf numFmtId="3" fontId="7" fillId="0" borderId="22" xfId="2" applyNumberFormat="1" applyFont="1" applyFill="1" applyBorder="1" applyAlignment="1">
      <alignment horizontal="right"/>
    </xf>
    <xf numFmtId="3" fontId="3" fillId="0" borderId="22" xfId="2" applyNumberFormat="1" applyFont="1" applyFill="1" applyBorder="1"/>
    <xf numFmtId="3" fontId="3" fillId="0" borderId="17" xfId="2" applyNumberFormat="1" applyFont="1" applyFill="1" applyBorder="1"/>
    <xf numFmtId="3" fontId="12" fillId="0" borderId="41" xfId="2" applyNumberFormat="1" applyFont="1" applyFill="1" applyBorder="1"/>
    <xf numFmtId="2" fontId="1" fillId="0" borderId="62" xfId="0" applyNumberFormat="1" applyFont="1" applyFill="1" applyBorder="1"/>
    <xf numFmtId="3" fontId="12" fillId="0" borderId="0" xfId="2" applyNumberFormat="1" applyFont="1" applyFill="1" applyBorder="1"/>
    <xf numFmtId="2" fontId="1" fillId="0" borderId="0" xfId="0" applyNumberFormat="1" applyFont="1" applyFill="1" applyBorder="1"/>
    <xf numFmtId="2" fontId="1" fillId="0" borderId="55" xfId="0" applyNumberFormat="1" applyFont="1" applyFill="1" applyBorder="1"/>
    <xf numFmtId="3" fontId="22" fillId="0" borderId="17" xfId="2" applyNumberFormat="1" applyFont="1" applyFill="1" applyBorder="1"/>
    <xf numFmtId="2" fontId="8" fillId="0" borderId="55" xfId="0" applyNumberFormat="1" applyFont="1" applyFill="1" applyBorder="1"/>
    <xf numFmtId="3" fontId="1" fillId="0" borderId="22" xfId="0" applyNumberFormat="1" applyFont="1" applyFill="1" applyBorder="1" applyAlignment="1">
      <alignment horizontal="right"/>
    </xf>
    <xf numFmtId="3" fontId="21" fillId="0" borderId="22" xfId="0" applyNumberFormat="1" applyFont="1" applyFill="1" applyBorder="1" applyAlignment="1">
      <alignment horizontal="right"/>
    </xf>
    <xf numFmtId="3" fontId="1" fillId="0" borderId="17" xfId="0" applyNumberFormat="1" applyFont="1" applyFill="1" applyBorder="1" applyAlignment="1">
      <alignment horizontal="right"/>
    </xf>
    <xf numFmtId="3" fontId="19" fillId="0" borderId="2" xfId="0" applyNumberFormat="1" applyFont="1" applyFill="1" applyBorder="1" applyAlignment="1">
      <alignment horizontal="right" vertical="center"/>
    </xf>
    <xf numFmtId="2" fontId="8" fillId="0" borderId="3" xfId="0" applyNumberFormat="1" applyFont="1" applyFill="1" applyBorder="1" applyAlignment="1">
      <alignment vertical="center"/>
    </xf>
    <xf numFmtId="3" fontId="19" fillId="0" borderId="19" xfId="0" applyNumberFormat="1" applyFont="1" applyFill="1" applyBorder="1" applyAlignment="1">
      <alignment horizontal="right" vertical="center"/>
    </xf>
    <xf numFmtId="3" fontId="19" fillId="0" borderId="5" xfId="0" applyNumberFormat="1" applyFont="1" applyFill="1" applyBorder="1" applyAlignment="1">
      <alignment horizontal="right" vertical="center"/>
    </xf>
    <xf numFmtId="3" fontId="13" fillId="0" borderId="5" xfId="0" applyNumberFormat="1" applyFont="1" applyFill="1" applyBorder="1" applyAlignment="1">
      <alignment horizontal="right" vertical="center"/>
    </xf>
    <xf numFmtId="0" fontId="10" fillId="0" borderId="15" xfId="2" applyFont="1" applyFill="1" applyBorder="1" applyAlignment="1">
      <alignment horizontal="left"/>
    </xf>
    <xf numFmtId="0" fontId="10" fillId="0" borderId="14" xfId="2" applyFont="1" applyFill="1" applyBorder="1"/>
    <xf numFmtId="2" fontId="2" fillId="0" borderId="49" xfId="0" applyNumberFormat="1" applyFont="1" applyFill="1" applyBorder="1"/>
    <xf numFmtId="0" fontId="4" fillId="0" borderId="0" xfId="1" applyFont="1" applyFill="1" applyBorder="1" applyAlignment="1"/>
    <xf numFmtId="0" fontId="4" fillId="0" borderId="0" xfId="1" applyFont="1" applyFill="1" applyBorder="1"/>
    <xf numFmtId="0" fontId="15" fillId="0" borderId="0" xfId="0" applyFont="1" applyFill="1"/>
    <xf numFmtId="3" fontId="10" fillId="0" borderId="21" xfId="0" applyNumberFormat="1" applyFont="1" applyFill="1" applyBorder="1"/>
    <xf numFmtId="0" fontId="3" fillId="2" borderId="11" xfId="2" applyFont="1" applyFill="1" applyBorder="1"/>
    <xf numFmtId="0" fontId="3" fillId="2" borderId="17" xfId="2" applyFont="1" applyFill="1" applyBorder="1"/>
    <xf numFmtId="49" fontId="8" fillId="2" borderId="12" xfId="0" applyNumberFormat="1" applyFont="1" applyFill="1" applyBorder="1" applyAlignment="1">
      <alignment horizontal="center"/>
    </xf>
    <xf numFmtId="0" fontId="8" fillId="2" borderId="15" xfId="2" applyFont="1" applyFill="1" applyBorder="1" applyAlignment="1">
      <alignment horizontal="left"/>
    </xf>
    <xf numFmtId="49" fontId="1" fillId="2" borderId="12" xfId="0" applyNumberFormat="1" applyFont="1" applyFill="1" applyBorder="1" applyAlignment="1">
      <alignment horizontal="center"/>
    </xf>
    <xf numFmtId="0" fontId="8" fillId="2" borderId="23" xfId="0" applyFont="1" applyFill="1" applyBorder="1"/>
    <xf numFmtId="0" fontId="21" fillId="2" borderId="15" xfId="2" applyFont="1" applyFill="1" applyBorder="1" applyAlignment="1">
      <alignment horizontal="left"/>
    </xf>
    <xf numFmtId="0" fontId="1" fillId="2" borderId="23" xfId="0" applyFont="1" applyFill="1" applyBorder="1"/>
    <xf numFmtId="0" fontId="13" fillId="2" borderId="22" xfId="0" applyFont="1" applyFill="1" applyBorder="1"/>
    <xf numFmtId="0" fontId="32" fillId="2" borderId="0" xfId="0" applyFont="1" applyFill="1"/>
    <xf numFmtId="4" fontId="10" fillId="2" borderId="61" xfId="0" applyNumberFormat="1" applyFont="1" applyFill="1" applyBorder="1"/>
    <xf numFmtId="0" fontId="19" fillId="0" borderId="24" xfId="2" applyFont="1" applyFill="1" applyBorder="1"/>
    <xf numFmtId="3" fontId="0" fillId="0" borderId="0" xfId="0" applyNumberFormat="1"/>
    <xf numFmtId="49" fontId="3" fillId="0" borderId="15" xfId="2" applyNumberFormat="1" applyFont="1" applyFill="1" applyBorder="1" applyAlignment="1">
      <alignment horizontal="center"/>
    </xf>
    <xf numFmtId="0" fontId="21" fillId="2" borderId="22" xfId="2" applyFont="1" applyFill="1" applyBorder="1" applyAlignment="1">
      <alignment horizontal="right"/>
    </xf>
    <xf numFmtId="3" fontId="13" fillId="2" borderId="21" xfId="0" applyNumberFormat="1" applyFont="1" applyFill="1" applyBorder="1"/>
    <xf numFmtId="0" fontId="3" fillId="2" borderId="22" xfId="2" applyFont="1" applyFill="1" applyBorder="1"/>
    <xf numFmtId="3" fontId="13" fillId="0" borderId="21" xfId="0" applyNumberFormat="1" applyFont="1" applyBorder="1"/>
    <xf numFmtId="3" fontId="13" fillId="0" borderId="21" xfId="0" applyNumberFormat="1" applyFont="1" applyFill="1" applyBorder="1"/>
    <xf numFmtId="0" fontId="21" fillId="0" borderId="22" xfId="2" applyFont="1" applyFill="1" applyBorder="1" applyAlignment="1">
      <alignment horizontal="left"/>
    </xf>
    <xf numFmtId="0" fontId="12" fillId="2" borderId="22" xfId="2" applyFont="1" applyFill="1" applyBorder="1" applyAlignment="1">
      <alignment horizontal="left"/>
    </xf>
    <xf numFmtId="0" fontId="21" fillId="0" borderId="15" xfId="2" applyFont="1" applyFill="1" applyBorder="1" applyAlignment="1">
      <alignment horizontal="left"/>
    </xf>
    <xf numFmtId="0" fontId="19" fillId="2" borderId="2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19" fillId="2" borderId="8" xfId="0" applyFont="1" applyFill="1" applyBorder="1" applyAlignment="1">
      <alignment horizontal="center"/>
    </xf>
    <xf numFmtId="0" fontId="27" fillId="2" borderId="0" xfId="0" applyFont="1" applyFill="1" applyBorder="1"/>
    <xf numFmtId="3" fontId="7" fillId="2" borderId="22" xfId="2" applyNumberFormat="1" applyFont="1" applyFill="1" applyBorder="1" applyAlignment="1">
      <alignment horizontal="right"/>
    </xf>
    <xf numFmtId="3" fontId="7" fillId="2" borderId="22" xfId="2" applyNumberFormat="1" applyFont="1" applyFill="1" applyBorder="1"/>
    <xf numFmtId="3" fontId="3" fillId="2" borderId="17" xfId="2" applyNumberFormat="1" applyFont="1" applyFill="1" applyBorder="1"/>
    <xf numFmtId="3" fontId="21" fillId="2" borderId="22" xfId="2" applyNumberFormat="1" applyFont="1" applyFill="1" applyBorder="1"/>
    <xf numFmtId="3" fontId="3" fillId="2" borderId="22" xfId="2" applyNumberFormat="1" applyFont="1" applyFill="1" applyBorder="1"/>
    <xf numFmtId="3" fontId="12" fillId="2" borderId="22" xfId="2" applyNumberFormat="1" applyFont="1" applyFill="1" applyBorder="1"/>
    <xf numFmtId="3" fontId="12" fillId="2" borderId="41" xfId="2" applyNumberFormat="1" applyFont="1" applyFill="1" applyBorder="1"/>
    <xf numFmtId="3" fontId="22" fillId="2" borderId="17" xfId="2" applyNumberFormat="1" applyFont="1" applyFill="1" applyBorder="1"/>
    <xf numFmtId="3" fontId="1" fillId="2" borderId="22" xfId="0" applyNumberFormat="1" applyFont="1" applyFill="1" applyBorder="1" applyAlignment="1">
      <alignment horizontal="right"/>
    </xf>
    <xf numFmtId="3" fontId="21" fillId="2" borderId="22" xfId="0" applyNumberFormat="1" applyFont="1" applyFill="1" applyBorder="1" applyAlignment="1">
      <alignment horizontal="right"/>
    </xf>
    <xf numFmtId="3" fontId="1" fillId="2" borderId="17" xfId="0" applyNumberFormat="1" applyFont="1" applyFill="1" applyBorder="1" applyAlignment="1">
      <alignment horizontal="right"/>
    </xf>
    <xf numFmtId="3" fontId="21" fillId="2" borderId="41" xfId="0" applyNumberFormat="1" applyFont="1" applyFill="1" applyBorder="1" applyAlignment="1">
      <alignment horizontal="right"/>
    </xf>
    <xf numFmtId="0" fontId="21" fillId="0" borderId="22" xfId="2" applyFont="1" applyFill="1" applyBorder="1"/>
    <xf numFmtId="49" fontId="21" fillId="0" borderId="21" xfId="2" applyNumberFormat="1" applyFont="1" applyFill="1" applyBorder="1" applyAlignment="1">
      <alignment horizontal="left"/>
    </xf>
    <xf numFmtId="0" fontId="21" fillId="2" borderId="18" xfId="0" applyFont="1" applyFill="1" applyBorder="1"/>
    <xf numFmtId="49" fontId="8" fillId="0" borderId="9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8" fillId="0" borderId="18" xfId="0" applyFont="1" applyFill="1" applyBorder="1"/>
    <xf numFmtId="3" fontId="8" fillId="2" borderId="17" xfId="0" applyNumberFormat="1" applyFont="1" applyFill="1" applyBorder="1"/>
    <xf numFmtId="2" fontId="8" fillId="2" borderId="55" xfId="0" applyNumberFormat="1" applyFont="1" applyFill="1" applyBorder="1"/>
    <xf numFmtId="49" fontId="8" fillId="0" borderId="0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13" fillId="2" borderId="0" xfId="0" applyFont="1" applyFill="1" applyBorder="1"/>
    <xf numFmtId="3" fontId="21" fillId="2" borderId="0" xfId="0" applyNumberFormat="1" applyFont="1" applyFill="1" applyBorder="1"/>
    <xf numFmtId="49" fontId="8" fillId="0" borderId="48" xfId="0" applyNumberFormat="1" applyFont="1" applyFill="1" applyBorder="1" applyAlignment="1">
      <alignment horizontal="center"/>
    </xf>
    <xf numFmtId="0" fontId="21" fillId="0" borderId="44" xfId="0" applyFont="1" applyFill="1" applyBorder="1" applyAlignment="1">
      <alignment horizontal="center"/>
    </xf>
    <xf numFmtId="0" fontId="8" fillId="0" borderId="44" xfId="0" applyFont="1" applyFill="1" applyBorder="1"/>
    <xf numFmtId="0" fontId="13" fillId="2" borderId="42" xfId="0" applyFont="1" applyFill="1" applyBorder="1"/>
    <xf numFmtId="3" fontId="21" fillId="2" borderId="41" xfId="0" applyNumberFormat="1" applyFont="1" applyFill="1" applyBorder="1"/>
    <xf numFmtId="0" fontId="13" fillId="2" borderId="65" xfId="0" applyFont="1" applyFill="1" applyBorder="1"/>
    <xf numFmtId="3" fontId="21" fillId="2" borderId="66" xfId="0" applyNumberFormat="1" applyFont="1" applyFill="1" applyBorder="1"/>
    <xf numFmtId="2" fontId="21" fillId="2" borderId="67" xfId="0" applyNumberFormat="1" applyFont="1" applyFill="1" applyBorder="1"/>
    <xf numFmtId="4" fontId="1" fillId="0" borderId="62" xfId="0" applyNumberFormat="1" applyFont="1" applyFill="1" applyBorder="1"/>
    <xf numFmtId="3" fontId="10" fillId="2" borderId="21" xfId="0" applyNumberFormat="1" applyFont="1" applyFill="1" applyBorder="1"/>
    <xf numFmtId="3" fontId="1" fillId="2" borderId="15" xfId="2" applyNumberFormat="1" applyFont="1" applyFill="1" applyBorder="1"/>
    <xf numFmtId="3" fontId="13" fillId="2" borderId="5" xfId="0" applyNumberFormat="1" applyFont="1" applyFill="1" applyBorder="1" applyAlignment="1">
      <alignment horizontal="right" vertical="center"/>
    </xf>
    <xf numFmtId="3" fontId="13" fillId="2" borderId="17" xfId="0" applyNumberFormat="1" applyFont="1" applyFill="1" applyBorder="1" applyAlignment="1">
      <alignment horizontal="right" vertical="center"/>
    </xf>
    <xf numFmtId="3" fontId="21" fillId="2" borderId="21" xfId="0" applyNumberFormat="1" applyFont="1" applyFill="1" applyBorder="1"/>
    <xf numFmtId="0" fontId="34" fillId="0" borderId="0" xfId="0" applyFont="1" applyBorder="1"/>
    <xf numFmtId="0" fontId="34" fillId="0" borderId="0" xfId="0" applyFont="1"/>
    <xf numFmtId="0" fontId="34" fillId="0" borderId="0" xfId="0" applyFont="1" applyFill="1" applyBorder="1"/>
    <xf numFmtId="0" fontId="34" fillId="0" borderId="10" xfId="0" applyFont="1" applyFill="1" applyBorder="1"/>
    <xf numFmtId="0" fontId="21" fillId="0" borderId="15" xfId="0" applyFont="1" applyFill="1" applyBorder="1" applyAlignment="1">
      <alignment horizontal="center"/>
    </xf>
    <xf numFmtId="0" fontId="21" fillId="0" borderId="17" xfId="0" applyFont="1" applyFill="1" applyBorder="1" applyAlignment="1">
      <alignment horizontal="center"/>
    </xf>
    <xf numFmtId="0" fontId="1" fillId="0" borderId="15" xfId="0" applyFont="1" applyFill="1" applyBorder="1"/>
    <xf numFmtId="0" fontId="1" fillId="0" borderId="17" xfId="0" applyFont="1" applyFill="1" applyBorder="1"/>
    <xf numFmtId="0" fontId="1" fillId="0" borderId="16" xfId="0" applyFont="1" applyFill="1" applyBorder="1"/>
    <xf numFmtId="0" fontId="1" fillId="0" borderId="9" xfId="0" applyFont="1" applyFill="1" applyBorder="1"/>
    <xf numFmtId="3" fontId="12" fillId="2" borderId="0" xfId="2" applyNumberFormat="1" applyFont="1" applyFill="1" applyBorder="1"/>
    <xf numFmtId="0" fontId="7" fillId="0" borderId="23" xfId="0" applyFont="1" applyFill="1" applyBorder="1" applyAlignment="1"/>
    <xf numFmtId="0" fontId="7" fillId="0" borderId="11" xfId="0" applyFont="1" applyFill="1" applyBorder="1" applyAlignment="1"/>
    <xf numFmtId="0" fontId="8" fillId="0" borderId="20" xfId="2" applyFont="1" applyFill="1" applyBorder="1" applyAlignment="1">
      <alignment horizontal="left"/>
    </xf>
    <xf numFmtId="0" fontId="8" fillId="0" borderId="21" xfId="2" applyFont="1" applyFill="1" applyBorder="1" applyAlignment="1">
      <alignment horizontal="left"/>
    </xf>
    <xf numFmtId="0" fontId="2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26" xfId="2" applyFont="1" applyFill="1" applyBorder="1" applyAlignment="1"/>
    <xf numFmtId="0" fontId="4" fillId="0" borderId="37" xfId="2" applyFont="1" applyFill="1" applyBorder="1" applyAlignment="1"/>
    <xf numFmtId="0" fontId="4" fillId="0" borderId="38" xfId="2" applyFont="1" applyFill="1" applyBorder="1" applyAlignment="1"/>
    <xf numFmtId="49" fontId="4" fillId="0" borderId="26" xfId="2" applyNumberFormat="1" applyFont="1" applyFill="1" applyBorder="1" applyAlignment="1">
      <alignment horizontal="left"/>
    </xf>
    <xf numFmtId="2" fontId="8" fillId="0" borderId="36" xfId="0" applyNumberFormat="1" applyFont="1" applyFill="1" applyBorder="1" applyAlignment="1">
      <alignment horizontal="right" vertical="center"/>
    </xf>
    <xf numFmtId="2" fontId="8" fillId="0" borderId="43" xfId="0" applyNumberFormat="1" applyFont="1" applyFill="1" applyBorder="1" applyAlignment="1">
      <alignment horizontal="right" vertical="center"/>
    </xf>
    <xf numFmtId="49" fontId="19" fillId="0" borderId="23" xfId="2" applyNumberFormat="1" applyFont="1" applyFill="1" applyBorder="1" applyAlignment="1" applyProtection="1">
      <alignment horizontal="left"/>
      <protection locked="0"/>
    </xf>
    <xf numFmtId="0" fontId="26" fillId="0" borderId="21" xfId="0" applyFont="1" applyFill="1" applyBorder="1" applyAlignment="1">
      <alignment horizontal="left"/>
    </xf>
    <xf numFmtId="2" fontId="8" fillId="0" borderId="36" xfId="0" applyNumberFormat="1" applyFont="1" applyFill="1" applyBorder="1" applyAlignment="1">
      <alignment vertical="center"/>
    </xf>
    <xf numFmtId="2" fontId="8" fillId="0" borderId="43" xfId="0" applyNumberFormat="1" applyFont="1" applyFill="1" applyBorder="1" applyAlignment="1">
      <alignment vertical="center"/>
    </xf>
    <xf numFmtId="2" fontId="8" fillId="0" borderId="6" xfId="0" applyNumberFormat="1" applyFont="1" applyFill="1" applyBorder="1" applyAlignment="1">
      <alignment vertical="center"/>
    </xf>
    <xf numFmtId="3" fontId="19" fillId="0" borderId="15" xfId="0" applyNumberFormat="1" applyFont="1" applyFill="1" applyBorder="1" applyAlignment="1">
      <alignment horizontal="right" vertical="center"/>
    </xf>
    <xf numFmtId="3" fontId="19" fillId="0" borderId="17" xfId="0" applyNumberFormat="1" applyFont="1" applyFill="1" applyBorder="1" applyAlignment="1">
      <alignment horizontal="right" vertical="center"/>
    </xf>
    <xf numFmtId="0" fontId="33" fillId="0" borderId="15" xfId="0" applyFont="1" applyFill="1" applyBorder="1" applyAlignment="1">
      <alignment horizontal="right" vertical="center"/>
    </xf>
    <xf numFmtId="0" fontId="0" fillId="0" borderId="17" xfId="0" applyFill="1" applyBorder="1" applyAlignment="1">
      <alignment horizontal="right" vertical="center"/>
    </xf>
    <xf numFmtId="0" fontId="33" fillId="0" borderId="17" xfId="0" applyFont="1" applyFill="1" applyBorder="1" applyAlignment="1">
      <alignment horizontal="right" vertical="center"/>
    </xf>
    <xf numFmtId="3" fontId="33" fillId="0" borderId="15" xfId="0" applyNumberFormat="1" applyFont="1" applyFill="1" applyBorder="1" applyAlignment="1">
      <alignment horizontal="right" vertical="center"/>
    </xf>
    <xf numFmtId="3" fontId="33" fillId="0" borderId="17" xfId="0" applyNumberFormat="1" applyFont="1" applyFill="1" applyBorder="1" applyAlignment="1">
      <alignment horizontal="right" vertical="center"/>
    </xf>
    <xf numFmtId="49" fontId="8" fillId="0" borderId="11" xfId="2" applyNumberFormat="1" applyFont="1" applyFill="1" applyBorder="1" applyAlignment="1">
      <alignment horizontal="left"/>
    </xf>
    <xf numFmtId="0" fontId="8" fillId="0" borderId="17" xfId="2" applyFont="1" applyFill="1" applyBorder="1" applyAlignment="1">
      <alignment horizontal="left"/>
    </xf>
    <xf numFmtId="0" fontId="2" fillId="0" borderId="26" xfId="0" applyFont="1" applyFill="1" applyBorder="1" applyAlignment="1"/>
    <xf numFmtId="0" fontId="2" fillId="0" borderId="37" xfId="0" applyFont="1" applyFill="1" applyBorder="1" applyAlignment="1"/>
    <xf numFmtId="0" fontId="2" fillId="0" borderId="38" xfId="0" applyFont="1" applyFill="1" applyBorder="1" applyAlignment="1"/>
    <xf numFmtId="49" fontId="3" fillId="0" borderId="16" xfId="2" applyNumberFormat="1" applyFont="1" applyFill="1" applyBorder="1" applyAlignment="1">
      <alignment horizontal="center"/>
    </xf>
    <xf numFmtId="49" fontId="3" fillId="0" borderId="9" xfId="2" applyNumberFormat="1" applyFont="1" applyFill="1" applyBorder="1" applyAlignment="1">
      <alignment horizontal="center"/>
    </xf>
    <xf numFmtId="4" fontId="1" fillId="0" borderId="54" xfId="2" applyNumberFormat="1" applyFont="1" applyFill="1" applyBorder="1" applyAlignment="1">
      <alignment horizontal="right" vertical="center"/>
    </xf>
    <xf numFmtId="4" fontId="1" fillId="0" borderId="55" xfId="2" applyNumberFormat="1" applyFont="1" applyFill="1" applyBorder="1" applyAlignment="1">
      <alignment horizontal="right" vertical="center"/>
    </xf>
    <xf numFmtId="0" fontId="4" fillId="0" borderId="27" xfId="2" applyFont="1" applyFill="1" applyBorder="1" applyAlignment="1"/>
    <xf numFmtId="0" fontId="4" fillId="0" borderId="28" xfId="2" applyFont="1" applyFill="1" applyBorder="1" applyAlignment="1"/>
    <xf numFmtId="0" fontId="8" fillId="0" borderId="20" xfId="0" applyFont="1" applyFill="1" applyBorder="1" applyAlignment="1"/>
    <xf numFmtId="0" fontId="8" fillId="0" borderId="21" xfId="0" applyFont="1" applyFill="1" applyBorder="1" applyAlignment="1"/>
    <xf numFmtId="0" fontId="3" fillId="0" borderId="15" xfId="2" applyFont="1" applyFill="1" applyBorder="1" applyAlignment="1">
      <alignment horizontal="left" wrapText="1"/>
    </xf>
    <xf numFmtId="0" fontId="3" fillId="0" borderId="17" xfId="2" applyFont="1" applyFill="1" applyBorder="1" applyAlignment="1">
      <alignment horizontal="left" wrapText="1"/>
    </xf>
    <xf numFmtId="0" fontId="3" fillId="0" borderId="15" xfId="2" applyFont="1" applyFill="1" applyBorder="1" applyAlignment="1">
      <alignment horizontal="left"/>
    </xf>
    <xf numFmtId="0" fontId="3" fillId="0" borderId="17" xfId="2" applyFont="1" applyFill="1" applyBorder="1" applyAlignment="1">
      <alignment horizontal="left"/>
    </xf>
    <xf numFmtId="3" fontId="1" fillId="0" borderId="15" xfId="2" applyNumberFormat="1" applyFont="1" applyFill="1" applyBorder="1" applyAlignment="1">
      <alignment horizontal="right" vertical="center"/>
    </xf>
    <xf numFmtId="3" fontId="1" fillId="0" borderId="17" xfId="2" applyNumberFormat="1" applyFont="1" applyFill="1" applyBorder="1" applyAlignment="1">
      <alignment horizontal="right" vertical="center"/>
    </xf>
    <xf numFmtId="49" fontId="3" fillId="0" borderId="15" xfId="2" applyNumberFormat="1" applyFont="1" applyFill="1" applyBorder="1" applyAlignment="1">
      <alignment horizontal="center"/>
    </xf>
    <xf numFmtId="49" fontId="3" fillId="0" borderId="17" xfId="2" applyNumberFormat="1" applyFont="1" applyFill="1" applyBorder="1" applyAlignment="1">
      <alignment horizontal="center"/>
    </xf>
    <xf numFmtId="0" fontId="19" fillId="0" borderId="23" xfId="0" applyFont="1" applyFill="1" applyBorder="1" applyAlignment="1"/>
    <xf numFmtId="0" fontId="19" fillId="0" borderId="11" xfId="0" applyFont="1" applyFill="1" applyBorder="1" applyAlignment="1"/>
    <xf numFmtId="0" fontId="4" fillId="0" borderId="26" xfId="0" applyFont="1" applyFill="1" applyBorder="1" applyAlignment="1"/>
    <xf numFmtId="0" fontId="4" fillId="0" borderId="37" xfId="0" applyFont="1" applyFill="1" applyBorder="1" applyAlignment="1"/>
    <xf numFmtId="0" fontId="4" fillId="0" borderId="38" xfId="0" applyFont="1" applyFill="1" applyBorder="1" applyAlignment="1"/>
    <xf numFmtId="0" fontId="14" fillId="0" borderId="0" xfId="0" applyFont="1" applyBorder="1" applyAlignment="1"/>
    <xf numFmtId="49" fontId="7" fillId="0" borderId="23" xfId="2" applyNumberFormat="1" applyFont="1" applyFill="1" applyBorder="1" applyAlignment="1">
      <alignment horizontal="left"/>
    </xf>
    <xf numFmtId="49" fontId="7" fillId="0" borderId="21" xfId="2" applyNumberFormat="1" applyFont="1" applyFill="1" applyBorder="1" applyAlignment="1">
      <alignment horizontal="left"/>
    </xf>
    <xf numFmtId="0" fontId="4" fillId="0" borderId="0" xfId="0" applyFont="1" applyBorder="1" applyAlignment="1"/>
    <xf numFmtId="3" fontId="21" fillId="2" borderId="15" xfId="0" applyNumberFormat="1" applyFont="1" applyFill="1" applyBorder="1" applyAlignment="1">
      <alignment horizontal="right"/>
    </xf>
    <xf numFmtId="3" fontId="21" fillId="2" borderId="17" xfId="0" applyNumberFormat="1" applyFont="1" applyFill="1" applyBorder="1" applyAlignment="1">
      <alignment horizontal="right"/>
    </xf>
    <xf numFmtId="0" fontId="21" fillId="0" borderId="15" xfId="0" applyFont="1" applyFill="1" applyBorder="1" applyAlignment="1">
      <alignment horizontal="center"/>
    </xf>
    <xf numFmtId="0" fontId="21" fillId="0" borderId="17" xfId="0" applyFont="1" applyFill="1" applyBorder="1" applyAlignment="1">
      <alignment horizontal="center"/>
    </xf>
    <xf numFmtId="49" fontId="21" fillId="0" borderId="15" xfId="0" applyNumberFormat="1" applyFont="1" applyFill="1" applyBorder="1" applyAlignment="1">
      <alignment horizontal="center"/>
    </xf>
    <xf numFmtId="49" fontId="21" fillId="0" borderId="17" xfId="0" applyNumberFormat="1" applyFont="1" applyFill="1" applyBorder="1" applyAlignment="1">
      <alignment horizontal="center"/>
    </xf>
    <xf numFmtId="49" fontId="1" fillId="0" borderId="16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0" fontId="4" fillId="0" borderId="0" xfId="1" applyFont="1" applyBorder="1" applyAlignment="1"/>
    <xf numFmtId="0" fontId="1" fillId="0" borderId="0" xfId="1" applyBorder="1" applyAlignment="1"/>
    <xf numFmtId="49" fontId="8" fillId="0" borderId="17" xfId="2" applyNumberFormat="1" applyFont="1" applyFill="1" applyBorder="1" applyAlignment="1">
      <alignment horizontal="left"/>
    </xf>
  </cellXfs>
  <cellStyles count="3">
    <cellStyle name="Normální" xfId="0" builtinId="0"/>
    <cellStyle name="normální 2" xfId="2"/>
    <cellStyle name="normální_Rozbory 2014" xfId="1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C2" sqref="C2"/>
    </sheetView>
  </sheetViews>
  <sheetFormatPr defaultRowHeight="15"/>
  <cols>
    <col min="1" max="2" width="12.7109375" customWidth="1"/>
    <col min="3" max="3" width="54.85546875" customWidth="1"/>
    <col min="4" max="4" width="39.7109375" customWidth="1"/>
    <col min="5" max="7" width="14.7109375" customWidth="1"/>
  </cols>
  <sheetData>
    <row r="1" spans="1:7">
      <c r="E1" s="658" t="s">
        <v>404</v>
      </c>
      <c r="F1" s="659"/>
    </row>
    <row r="2" spans="1:7">
      <c r="E2" s="658" t="s">
        <v>409</v>
      </c>
      <c r="F2" s="658"/>
    </row>
    <row r="3" spans="1:7">
      <c r="E3" s="660" t="s">
        <v>407</v>
      </c>
      <c r="F3" s="660"/>
    </row>
    <row r="4" spans="1:7">
      <c r="A4" s="39"/>
      <c r="B4" s="39"/>
      <c r="C4" s="39"/>
      <c r="D4" s="39"/>
      <c r="E4" s="661" t="s">
        <v>408</v>
      </c>
      <c r="F4" s="661"/>
    </row>
    <row r="5" spans="1:7" ht="21">
      <c r="A5" s="673" t="s">
        <v>364</v>
      </c>
      <c r="B5" s="674"/>
      <c r="C5" s="674"/>
      <c r="D5" s="674"/>
      <c r="E5" s="674"/>
      <c r="F5" s="675"/>
      <c r="G5" s="675"/>
    </row>
    <row r="6" spans="1:7">
      <c r="A6" s="39"/>
      <c r="B6" s="39"/>
      <c r="C6" s="39"/>
      <c r="D6" s="39"/>
      <c r="E6" s="39"/>
      <c r="F6" s="39"/>
      <c r="G6" s="39"/>
    </row>
    <row r="7" spans="1:7" ht="15.75">
      <c r="A7" s="676" t="s">
        <v>253</v>
      </c>
      <c r="B7" s="677"/>
      <c r="C7" s="677"/>
      <c r="D7" s="677"/>
      <c r="E7" s="677"/>
      <c r="F7" s="675"/>
      <c r="G7" s="675"/>
    </row>
    <row r="8" spans="1:7" ht="15.75">
      <c r="A8" s="678" t="s">
        <v>315</v>
      </c>
      <c r="B8" s="677"/>
      <c r="C8" s="677"/>
      <c r="D8" s="677"/>
      <c r="E8" s="677"/>
      <c r="F8" s="675"/>
      <c r="G8" s="675"/>
    </row>
    <row r="9" spans="1:7" ht="15.75">
      <c r="A9" s="678" t="s">
        <v>252</v>
      </c>
      <c r="B9" s="677"/>
      <c r="C9" s="677"/>
      <c r="D9" s="677"/>
      <c r="E9" s="677"/>
      <c r="F9" s="675"/>
      <c r="G9" s="675"/>
    </row>
    <row r="10" spans="1:7" ht="15.75">
      <c r="A10" s="678" t="s">
        <v>251</v>
      </c>
      <c r="B10" s="677"/>
      <c r="C10" s="677"/>
      <c r="D10" s="677"/>
      <c r="E10" s="677"/>
      <c r="F10" s="675"/>
      <c r="G10" s="675"/>
    </row>
    <row r="11" spans="1:7" ht="15.75">
      <c r="A11" s="421"/>
      <c r="B11" s="422"/>
      <c r="C11" s="423"/>
      <c r="D11" s="424"/>
      <c r="E11" s="425"/>
      <c r="F11" s="39"/>
      <c r="G11" s="39"/>
    </row>
    <row r="12" spans="1:7" ht="18.75" thickBot="1">
      <c r="A12" s="426" t="s">
        <v>0</v>
      </c>
      <c r="B12" s="427"/>
      <c r="C12" s="425"/>
      <c r="D12" s="424"/>
      <c r="E12" s="428"/>
      <c r="F12" s="39"/>
      <c r="G12" s="429" t="s">
        <v>346</v>
      </c>
    </row>
    <row r="13" spans="1:7" ht="15" customHeight="1">
      <c r="A13" s="64" t="s">
        <v>1</v>
      </c>
      <c r="B13" s="65" t="s">
        <v>2</v>
      </c>
      <c r="C13" s="66" t="s">
        <v>3</v>
      </c>
      <c r="D13" s="67"/>
      <c r="E13" s="65" t="s">
        <v>4</v>
      </c>
      <c r="F13" s="65" t="s">
        <v>249</v>
      </c>
      <c r="G13" s="287"/>
    </row>
    <row r="14" spans="1:7">
      <c r="A14" s="107" t="s">
        <v>5</v>
      </c>
      <c r="B14" s="68" t="s">
        <v>6</v>
      </c>
      <c r="C14" s="69" t="s">
        <v>7</v>
      </c>
      <c r="D14" s="70" t="s">
        <v>8</v>
      </c>
      <c r="E14" s="68" t="s">
        <v>305</v>
      </c>
      <c r="F14" s="68" t="s">
        <v>235</v>
      </c>
      <c r="G14" s="288" t="s">
        <v>366</v>
      </c>
    </row>
    <row r="15" spans="1:7" ht="15.75" thickBot="1">
      <c r="A15" s="71" t="s">
        <v>9</v>
      </c>
      <c r="B15" s="72" t="s">
        <v>10</v>
      </c>
      <c r="C15" s="73"/>
      <c r="D15" s="74"/>
      <c r="E15" s="72" t="s">
        <v>316</v>
      </c>
      <c r="F15" s="72" t="s">
        <v>365</v>
      </c>
      <c r="G15" s="289" t="s">
        <v>250</v>
      </c>
    </row>
    <row r="16" spans="1:7" ht="15.75">
      <c r="A16" s="75" t="s">
        <v>11</v>
      </c>
      <c r="B16" s="76"/>
      <c r="C16" s="77"/>
      <c r="D16" s="78"/>
      <c r="E16" s="275"/>
      <c r="F16" s="275"/>
      <c r="G16" s="279"/>
    </row>
    <row r="17" spans="1:8">
      <c r="A17" s="120" t="s">
        <v>268</v>
      </c>
      <c r="B17" s="121" t="s">
        <v>269</v>
      </c>
      <c r="C17" s="122"/>
      <c r="D17" s="121"/>
      <c r="E17" s="274">
        <f>SUM(E19:E19)</f>
        <v>1500</v>
      </c>
      <c r="F17" s="274">
        <f>SUM(F19:F19)</f>
        <v>500</v>
      </c>
      <c r="G17" s="290">
        <f>(F17/E17)*100</f>
        <v>33.333333333333329</v>
      </c>
    </row>
    <row r="18" spans="1:8">
      <c r="A18" s="137"/>
      <c r="B18" s="121"/>
      <c r="C18" s="123" t="s">
        <v>271</v>
      </c>
      <c r="D18" s="121"/>
      <c r="E18" s="274"/>
      <c r="F18" s="274"/>
      <c r="G18" s="290"/>
    </row>
    <row r="19" spans="1:8" ht="15.75">
      <c r="A19" s="215"/>
      <c r="B19" s="216"/>
      <c r="C19" s="124" t="s">
        <v>281</v>
      </c>
      <c r="D19" s="124" t="s">
        <v>12</v>
      </c>
      <c r="E19" s="276">
        <v>1500</v>
      </c>
      <c r="F19" s="240">
        <v>500</v>
      </c>
      <c r="G19" s="291">
        <f>(F19/E19)*100</f>
        <v>33.333333333333329</v>
      </c>
    </row>
    <row r="20" spans="1:8" ht="15.75">
      <c r="A20" s="215"/>
      <c r="B20" s="216"/>
      <c r="C20" s="124"/>
      <c r="D20" s="217"/>
      <c r="E20" s="276"/>
      <c r="F20" s="240"/>
      <c r="G20" s="290"/>
    </row>
    <row r="21" spans="1:8">
      <c r="A21" s="140" t="s">
        <v>13</v>
      </c>
      <c r="B21" s="671" t="s">
        <v>246</v>
      </c>
      <c r="C21" s="671"/>
      <c r="D21" s="672"/>
      <c r="E21" s="293">
        <f>SUM(E22:E23)</f>
        <v>1000</v>
      </c>
      <c r="F21" s="525">
        <f>SUM(F22:F23)</f>
        <v>1200</v>
      </c>
      <c r="G21" s="290">
        <f>(F21/E21)*100</f>
        <v>120</v>
      </c>
    </row>
    <row r="22" spans="1:8">
      <c r="A22" s="138"/>
      <c r="B22" s="218"/>
      <c r="C22" s="124" t="s">
        <v>14</v>
      </c>
      <c r="D22" s="124" t="s">
        <v>12</v>
      </c>
      <c r="E22" s="276">
        <v>200</v>
      </c>
      <c r="F22" s="240">
        <v>200</v>
      </c>
      <c r="G22" s="291">
        <f>(F22/E22)*100</f>
        <v>100</v>
      </c>
    </row>
    <row r="23" spans="1:8">
      <c r="A23" s="219"/>
      <c r="B23" s="218"/>
      <c r="C23" s="124" t="s">
        <v>15</v>
      </c>
      <c r="D23" s="124" t="s">
        <v>12</v>
      </c>
      <c r="E23" s="276">
        <v>800</v>
      </c>
      <c r="F23" s="240">
        <v>1000</v>
      </c>
      <c r="G23" s="291">
        <f>(F23/E23)*100</f>
        <v>125</v>
      </c>
    </row>
    <row r="24" spans="1:8">
      <c r="A24" s="247"/>
      <c r="B24" s="248"/>
      <c r="C24" s="249"/>
      <c r="D24" s="124"/>
      <c r="E24" s="276"/>
      <c r="F24" s="240"/>
      <c r="G24" s="291"/>
    </row>
    <row r="25" spans="1:8">
      <c r="A25" s="140" t="s">
        <v>13</v>
      </c>
      <c r="B25" s="669" t="s">
        <v>246</v>
      </c>
      <c r="C25" s="670"/>
      <c r="D25" s="124"/>
      <c r="E25" s="274">
        <f>SUM(E27:E29)</f>
        <v>4999</v>
      </c>
      <c r="F25" s="126">
        <f>SUM(F27:F29)</f>
        <v>6199</v>
      </c>
      <c r="G25" s="290">
        <f t="shared" ref="G25:G29" si="0">(F25/E25)*100</f>
        <v>124.00480096019204</v>
      </c>
    </row>
    <row r="26" spans="1:8">
      <c r="A26" s="219"/>
      <c r="B26" s="176"/>
      <c r="C26" s="176" t="s">
        <v>254</v>
      </c>
      <c r="D26" s="97"/>
      <c r="E26" s="276"/>
      <c r="F26" s="240"/>
      <c r="G26" s="291"/>
    </row>
    <row r="27" spans="1:8">
      <c r="A27" s="255"/>
      <c r="B27" s="258"/>
      <c r="C27" s="124" t="s">
        <v>291</v>
      </c>
      <c r="D27" s="124" t="s">
        <v>12</v>
      </c>
      <c r="E27" s="276">
        <v>1400</v>
      </c>
      <c r="F27" s="240">
        <v>1400</v>
      </c>
      <c r="G27" s="291">
        <f t="shared" si="0"/>
        <v>100</v>
      </c>
    </row>
    <row r="28" spans="1:8">
      <c r="A28" s="255"/>
      <c r="B28" s="256"/>
      <c r="C28" s="124" t="s">
        <v>386</v>
      </c>
      <c r="D28" s="124" t="s">
        <v>12</v>
      </c>
      <c r="E28" s="276">
        <v>3500</v>
      </c>
      <c r="F28" s="276">
        <v>4700</v>
      </c>
      <c r="G28" s="291">
        <f t="shared" si="0"/>
        <v>134.28571428571428</v>
      </c>
      <c r="H28" s="528"/>
    </row>
    <row r="29" spans="1:8" ht="15.75" thickBot="1">
      <c r="A29" s="255"/>
      <c r="B29" s="256"/>
      <c r="C29" s="218" t="s">
        <v>344</v>
      </c>
      <c r="D29" s="257" t="s">
        <v>12</v>
      </c>
      <c r="E29" s="276">
        <v>99</v>
      </c>
      <c r="F29" s="276">
        <v>99</v>
      </c>
      <c r="G29" s="291">
        <f t="shared" si="0"/>
        <v>100</v>
      </c>
    </row>
    <row r="30" spans="1:8" ht="16.5" thickBot="1">
      <c r="A30" s="221" t="s">
        <v>16</v>
      </c>
      <c r="B30" s="222"/>
      <c r="C30" s="223"/>
      <c r="D30" s="223"/>
      <c r="E30" s="224">
        <f>E21+E17+E25</f>
        <v>7499</v>
      </c>
      <c r="F30" s="294">
        <f>F21+F17+F25</f>
        <v>7899</v>
      </c>
      <c r="G30" s="303">
        <f t="shared" ref="G30" si="1">(F30/E30)*100</f>
        <v>105.33404453927191</v>
      </c>
    </row>
    <row r="31" spans="1:8">
      <c r="A31" s="79"/>
      <c r="B31" s="60"/>
      <c r="C31" s="80"/>
      <c r="D31" s="60"/>
      <c r="E31" s="61"/>
    </row>
    <row r="32" spans="1:8">
      <c r="C32" s="39"/>
      <c r="D32" s="39"/>
    </row>
  </sheetData>
  <mergeCells count="7">
    <mergeCell ref="B25:C25"/>
    <mergeCell ref="B21:D21"/>
    <mergeCell ref="A5:G5"/>
    <mergeCell ref="A7:G7"/>
    <mergeCell ref="A8:G8"/>
    <mergeCell ref="A9:G9"/>
    <mergeCell ref="A10:G10"/>
  </mergeCells>
  <pageMargins left="0.23622047244094491" right="0" top="0.35433070866141736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5"/>
  <sheetViews>
    <sheetView workbookViewId="0">
      <selection activeCell="B9" sqref="B9"/>
    </sheetView>
  </sheetViews>
  <sheetFormatPr defaultRowHeight="15"/>
  <cols>
    <col min="1" max="2" width="12.7109375" customWidth="1"/>
    <col min="3" max="3" width="53.7109375" customWidth="1"/>
    <col min="4" max="4" width="45.140625" customWidth="1"/>
    <col min="5" max="7" width="14.7109375" customWidth="1"/>
  </cols>
  <sheetData>
    <row r="2" spans="1:7" ht="15.75">
      <c r="A2" s="62" t="s">
        <v>17</v>
      </c>
      <c r="B2" s="61"/>
      <c r="C2" s="61"/>
      <c r="D2" s="55"/>
      <c r="E2" s="61"/>
    </row>
    <row r="3" spans="1:7" ht="15.75" thickBot="1">
      <c r="A3" s="61"/>
      <c r="B3" s="61"/>
      <c r="C3" s="61"/>
      <c r="D3" s="55" t="s">
        <v>18</v>
      </c>
      <c r="E3" s="63"/>
      <c r="G3" s="325" t="s">
        <v>347</v>
      </c>
    </row>
    <row r="4" spans="1:7">
      <c r="A4" s="81" t="s">
        <v>1</v>
      </c>
      <c r="B4" s="65" t="s">
        <v>2</v>
      </c>
      <c r="C4" s="82" t="s">
        <v>3</v>
      </c>
      <c r="D4" s="67"/>
      <c r="E4" s="65" t="s">
        <v>4</v>
      </c>
      <c r="F4" s="65" t="s">
        <v>249</v>
      </c>
      <c r="G4" s="287"/>
    </row>
    <row r="5" spans="1:7">
      <c r="A5" s="83" t="s">
        <v>5</v>
      </c>
      <c r="B5" s="68" t="s">
        <v>6</v>
      </c>
      <c r="C5" s="84" t="s">
        <v>7</v>
      </c>
      <c r="D5" s="70" t="s">
        <v>8</v>
      </c>
      <c r="E5" s="68" t="s">
        <v>305</v>
      </c>
      <c r="F5" s="68" t="s">
        <v>235</v>
      </c>
      <c r="G5" s="288" t="s">
        <v>366</v>
      </c>
    </row>
    <row r="6" spans="1:7" ht="15.75" thickBot="1">
      <c r="A6" s="85" t="s">
        <v>9</v>
      </c>
      <c r="B6" s="72" t="s">
        <v>10</v>
      </c>
      <c r="C6" s="86"/>
      <c r="D6" s="74"/>
      <c r="E6" s="72" t="s">
        <v>316</v>
      </c>
      <c r="F6" s="72" t="s">
        <v>365</v>
      </c>
      <c r="G6" s="289" t="s">
        <v>250</v>
      </c>
    </row>
    <row r="7" spans="1:7" ht="15.75">
      <c r="A7" s="211" t="s">
        <v>11</v>
      </c>
      <c r="B7" s="212"/>
      <c r="C7" s="213"/>
      <c r="D7" s="214"/>
      <c r="E7" s="210"/>
      <c r="F7" s="295"/>
      <c r="G7" s="279"/>
    </row>
    <row r="8" spans="1:7">
      <c r="A8" s="128" t="s">
        <v>19</v>
      </c>
      <c r="B8" s="207" t="s">
        <v>405</v>
      </c>
      <c r="C8" s="129"/>
      <c r="D8" s="129"/>
      <c r="E8" s="296">
        <f>SUM(E9+E14+E15+E16+E17+E20+E21)</f>
        <v>49400</v>
      </c>
      <c r="F8" s="296">
        <f>SUM(F9+F14+F15+F16+F17+F20+F21)</f>
        <v>56900</v>
      </c>
      <c r="G8" s="290">
        <f>(F8/E8)*100</f>
        <v>115.18218623481782</v>
      </c>
    </row>
    <row r="9" spans="1:7">
      <c r="A9" s="130"/>
      <c r="B9" s="130"/>
      <c r="C9" s="130" t="s">
        <v>20</v>
      </c>
      <c r="D9" s="130" t="s">
        <v>21</v>
      </c>
      <c r="E9" s="592">
        <f>SUM(E10:E13)</f>
        <v>3300</v>
      </c>
      <c r="F9" s="592">
        <f>SUM(F10:F13)</f>
        <v>10250</v>
      </c>
      <c r="G9" s="291">
        <f t="shared" ref="G9:G22" si="0">(F9/E9)*100</f>
        <v>310.60606060606062</v>
      </c>
    </row>
    <row r="10" spans="1:7">
      <c r="A10" s="130"/>
      <c r="B10" s="130"/>
      <c r="C10" s="612" t="s">
        <v>401</v>
      </c>
      <c r="D10" s="631" t="s">
        <v>21</v>
      </c>
      <c r="E10" s="610">
        <v>3300</v>
      </c>
      <c r="F10" s="611">
        <v>2550</v>
      </c>
      <c r="G10" s="291">
        <f t="shared" si="0"/>
        <v>77.272727272727266</v>
      </c>
    </row>
    <row r="11" spans="1:7" s="225" customFormat="1">
      <c r="A11" s="609"/>
      <c r="B11" s="607"/>
      <c r="C11" s="613" t="s">
        <v>396</v>
      </c>
      <c r="D11" s="631" t="s">
        <v>21</v>
      </c>
      <c r="E11" s="608">
        <v>0</v>
      </c>
      <c r="F11" s="608">
        <v>2000</v>
      </c>
      <c r="G11" s="291">
        <v>0</v>
      </c>
    </row>
    <row r="12" spans="1:7" s="225" customFormat="1">
      <c r="A12" s="609"/>
      <c r="B12" s="609"/>
      <c r="C12" s="613" t="s">
        <v>398</v>
      </c>
      <c r="D12" s="631" t="s">
        <v>21</v>
      </c>
      <c r="E12" s="608">
        <v>0</v>
      </c>
      <c r="F12" s="608">
        <v>4200</v>
      </c>
      <c r="G12" s="291">
        <v>0</v>
      </c>
    </row>
    <row r="13" spans="1:7" s="225" customFormat="1">
      <c r="A13" s="609"/>
      <c r="B13" s="609"/>
      <c r="C13" s="613" t="s">
        <v>397</v>
      </c>
      <c r="D13" s="631" t="s">
        <v>21</v>
      </c>
      <c r="E13" s="608">
        <v>0</v>
      </c>
      <c r="F13" s="608">
        <v>1500</v>
      </c>
      <c r="G13" s="291">
        <v>0</v>
      </c>
    </row>
    <row r="14" spans="1:7">
      <c r="A14" s="132"/>
      <c r="B14" s="130"/>
      <c r="C14" s="130" t="s">
        <v>245</v>
      </c>
      <c r="D14" s="130" t="s">
        <v>22</v>
      </c>
      <c r="E14" s="297">
        <v>2300</v>
      </c>
      <c r="F14" s="592">
        <v>2500</v>
      </c>
      <c r="G14" s="291">
        <f t="shared" si="0"/>
        <v>108.69565217391303</v>
      </c>
    </row>
    <row r="15" spans="1:7">
      <c r="A15" s="132"/>
      <c r="B15" s="130"/>
      <c r="C15" s="130" t="s">
        <v>285</v>
      </c>
      <c r="D15" s="130" t="s">
        <v>22</v>
      </c>
      <c r="E15" s="297">
        <v>2400</v>
      </c>
      <c r="F15" s="297">
        <v>2500</v>
      </c>
      <c r="G15" s="291">
        <f t="shared" si="0"/>
        <v>104.16666666666667</v>
      </c>
    </row>
    <row r="16" spans="1:7">
      <c r="A16" s="132"/>
      <c r="B16" s="130"/>
      <c r="C16" s="130" t="s">
        <v>23</v>
      </c>
      <c r="D16" s="130" t="s">
        <v>24</v>
      </c>
      <c r="E16" s="297">
        <v>1200</v>
      </c>
      <c r="F16" s="653">
        <v>1200</v>
      </c>
      <c r="G16" s="291">
        <f t="shared" si="0"/>
        <v>100</v>
      </c>
    </row>
    <row r="17" spans="1:12">
      <c r="A17" s="208"/>
      <c r="B17" s="178"/>
      <c r="C17" s="130" t="s">
        <v>400</v>
      </c>
      <c r="D17" s="130" t="s">
        <v>25</v>
      </c>
      <c r="E17" s="297">
        <f>SUM(E18:E19)</f>
        <v>37000</v>
      </c>
      <c r="F17" s="653">
        <f>SUM(F18:F19)</f>
        <v>37700</v>
      </c>
      <c r="G17" s="291">
        <f t="shared" si="0"/>
        <v>101.8918918918919</v>
      </c>
    </row>
    <row r="18" spans="1:12">
      <c r="A18" s="208"/>
      <c r="B18" s="606"/>
      <c r="C18" s="614" t="s">
        <v>402</v>
      </c>
      <c r="D18" s="631" t="s">
        <v>25</v>
      </c>
      <c r="E18" s="610">
        <v>37000</v>
      </c>
      <c r="F18" s="608">
        <v>37000</v>
      </c>
      <c r="G18" s="321">
        <f t="shared" si="0"/>
        <v>100</v>
      </c>
    </row>
    <row r="19" spans="1:12">
      <c r="A19" s="208"/>
      <c r="B19" s="606"/>
      <c r="C19" s="614" t="s">
        <v>399</v>
      </c>
      <c r="D19" s="631" t="s">
        <v>25</v>
      </c>
      <c r="E19" s="610">
        <v>0</v>
      </c>
      <c r="F19" s="608">
        <v>700</v>
      </c>
      <c r="G19" s="321">
        <v>0</v>
      </c>
    </row>
    <row r="20" spans="1:12">
      <c r="A20" s="208"/>
      <c r="B20" s="134"/>
      <c r="C20" s="135" t="s">
        <v>284</v>
      </c>
      <c r="D20" s="135" t="s">
        <v>26</v>
      </c>
      <c r="E20" s="297">
        <v>1000</v>
      </c>
      <c r="F20" s="592">
        <v>1000</v>
      </c>
      <c r="G20" s="291">
        <f t="shared" si="0"/>
        <v>100</v>
      </c>
    </row>
    <row r="21" spans="1:12" ht="15.75" thickBot="1">
      <c r="A21" s="338"/>
      <c r="B21" s="134"/>
      <c r="C21" s="135" t="s">
        <v>317</v>
      </c>
      <c r="D21" s="339" t="s">
        <v>140</v>
      </c>
      <c r="E21" s="297">
        <v>2200</v>
      </c>
      <c r="F21" s="592">
        <v>1750</v>
      </c>
      <c r="G21" s="291">
        <f t="shared" si="0"/>
        <v>79.545454545454547</v>
      </c>
    </row>
    <row r="22" spans="1:12" ht="16.5" thickBot="1">
      <c r="A22" s="679" t="s">
        <v>16</v>
      </c>
      <c r="B22" s="680"/>
      <c r="C22" s="681"/>
      <c r="D22" s="167"/>
      <c r="E22" s="139">
        <f>E8</f>
        <v>49400</v>
      </c>
      <c r="F22" s="139">
        <f>F8</f>
        <v>56900</v>
      </c>
      <c r="G22" s="303">
        <f t="shared" si="0"/>
        <v>115.18218623481782</v>
      </c>
    </row>
    <row r="23" spans="1:12" ht="15.75">
      <c r="A23" s="168"/>
      <c r="B23" s="168"/>
      <c r="C23" s="168"/>
      <c r="D23" s="169"/>
      <c r="E23" s="170"/>
    </row>
    <row r="24" spans="1:12">
      <c r="B24" s="225"/>
      <c r="C24" s="225"/>
    </row>
    <row r="25" spans="1:12">
      <c r="L25" s="605"/>
    </row>
    <row r="51" ht="30.75" customHeight="1"/>
    <row r="55" ht="27" customHeight="1"/>
  </sheetData>
  <mergeCells count="1">
    <mergeCell ref="A22:C22"/>
  </mergeCells>
  <pageMargins left="0.19685039370078741" right="0" top="0.39370078740157483" bottom="0" header="0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activeCell="F16" sqref="F16"/>
    </sheetView>
  </sheetViews>
  <sheetFormatPr defaultRowHeight="15"/>
  <cols>
    <col min="1" max="2" width="12.7109375" customWidth="1"/>
    <col min="3" max="3" width="56.140625" customWidth="1"/>
    <col min="4" max="4" width="39.7109375" customWidth="1"/>
    <col min="5" max="7" width="14.7109375" customWidth="1"/>
  </cols>
  <sheetData>
    <row r="1" spans="1:10" ht="18">
      <c r="C1" s="2"/>
    </row>
    <row r="2" spans="1:10" ht="15.75">
      <c r="A2" s="1" t="s">
        <v>27</v>
      </c>
    </row>
    <row r="3" spans="1:10" ht="16.5" thickBot="1">
      <c r="A3" s="61"/>
      <c r="B3" s="62"/>
      <c r="C3" s="61"/>
      <c r="D3" s="61"/>
      <c r="E3" s="63"/>
      <c r="G3" s="325" t="s">
        <v>348</v>
      </c>
    </row>
    <row r="4" spans="1:10">
      <c r="A4" s="81" t="s">
        <v>1</v>
      </c>
      <c r="B4" s="65" t="s">
        <v>2</v>
      </c>
      <c r="C4" s="82" t="s">
        <v>3</v>
      </c>
      <c r="D4" s="65"/>
      <c r="E4" s="65" t="s">
        <v>4</v>
      </c>
      <c r="F4" s="65" t="s">
        <v>249</v>
      </c>
      <c r="G4" s="287"/>
    </row>
    <row r="5" spans="1:10">
      <c r="A5" s="83" t="s">
        <v>5</v>
      </c>
      <c r="B5" s="68" t="s">
        <v>6</v>
      </c>
      <c r="C5" s="84" t="s">
        <v>7</v>
      </c>
      <c r="D5" s="70" t="s">
        <v>8</v>
      </c>
      <c r="E5" s="68" t="s">
        <v>305</v>
      </c>
      <c r="F5" s="68" t="s">
        <v>235</v>
      </c>
      <c r="G5" s="288" t="s">
        <v>366</v>
      </c>
    </row>
    <row r="6" spans="1:10" ht="15.75" thickBot="1">
      <c r="A6" s="85" t="s">
        <v>9</v>
      </c>
      <c r="B6" s="72" t="s">
        <v>10</v>
      </c>
      <c r="C6" s="86"/>
      <c r="D6" s="74"/>
      <c r="E6" s="72" t="s">
        <v>316</v>
      </c>
      <c r="F6" s="72" t="s">
        <v>365</v>
      </c>
      <c r="G6" s="289" t="s">
        <v>250</v>
      </c>
    </row>
    <row r="7" spans="1:10" ht="15.75">
      <c r="A7" s="299" t="s">
        <v>11</v>
      </c>
      <c r="B7" s="300"/>
      <c r="C7" s="77"/>
      <c r="D7" s="301"/>
      <c r="E7" s="210"/>
      <c r="F7" s="277"/>
      <c r="G7" s="298"/>
    </row>
    <row r="8" spans="1:10">
      <c r="A8" s="148" t="s">
        <v>28</v>
      </c>
      <c r="B8" s="347" t="s">
        <v>29</v>
      </c>
      <c r="C8" s="348"/>
      <c r="D8" s="204"/>
      <c r="E8" s="171">
        <f>SUM(E9+E11+E12+E13+E14+E15+E16+E17)</f>
        <v>18900</v>
      </c>
      <c r="F8" s="171">
        <f>SUM(F9+F10+F12+F13+F14+F15+F16+F17)</f>
        <v>16200</v>
      </c>
      <c r="G8" s="290">
        <f>(F8/E8)*100</f>
        <v>85.714285714285708</v>
      </c>
    </row>
    <row r="9" spans="1:10">
      <c r="A9" s="183"/>
      <c r="B9" s="188"/>
      <c r="C9" s="205" t="s">
        <v>30</v>
      </c>
      <c r="D9" s="144" t="s">
        <v>31</v>
      </c>
      <c r="E9" s="240">
        <v>7000</v>
      </c>
      <c r="F9" s="276">
        <v>12000</v>
      </c>
      <c r="G9" s="291">
        <f t="shared" ref="G9:G18" si="0">(F9/E9)*100</f>
        <v>171.42857142857142</v>
      </c>
      <c r="H9" s="225"/>
    </row>
    <row r="10" spans="1:10">
      <c r="A10" s="132"/>
      <c r="B10" s="178"/>
      <c r="C10" s="142" t="s">
        <v>23</v>
      </c>
      <c r="D10" s="144" t="s">
        <v>32</v>
      </c>
      <c r="E10" s="240">
        <f>E11</f>
        <v>2000</v>
      </c>
      <c r="F10" s="240">
        <f>F11</f>
        <v>2000</v>
      </c>
      <c r="G10" s="291">
        <f t="shared" si="0"/>
        <v>100</v>
      </c>
    </row>
    <row r="11" spans="1:10">
      <c r="A11" s="132"/>
      <c r="B11" s="246"/>
      <c r="C11" s="632" t="s">
        <v>318</v>
      </c>
      <c r="D11" s="464" t="s">
        <v>376</v>
      </c>
      <c r="E11" s="555">
        <v>2000</v>
      </c>
      <c r="F11" s="555">
        <v>2000</v>
      </c>
      <c r="G11" s="321">
        <f t="shared" si="0"/>
        <v>100</v>
      </c>
    </row>
    <row r="12" spans="1:10" ht="15" customHeight="1">
      <c r="A12" s="132"/>
      <c r="B12" s="178"/>
      <c r="C12" s="205" t="s">
        <v>292</v>
      </c>
      <c r="D12" s="124" t="s">
        <v>32</v>
      </c>
      <c r="E12" s="240">
        <v>2000</v>
      </c>
      <c r="F12" s="240">
        <v>0</v>
      </c>
      <c r="G12" s="291">
        <f t="shared" si="0"/>
        <v>0</v>
      </c>
    </row>
    <row r="13" spans="1:10" ht="15" customHeight="1">
      <c r="A13" s="132"/>
      <c r="B13" s="178"/>
      <c r="C13" s="205" t="s">
        <v>293</v>
      </c>
      <c r="D13" s="124" t="s">
        <v>32</v>
      </c>
      <c r="E13" s="240">
        <v>2000</v>
      </c>
      <c r="F13" s="240">
        <v>0</v>
      </c>
      <c r="G13" s="291">
        <f t="shared" si="0"/>
        <v>0</v>
      </c>
      <c r="J13" s="302"/>
    </row>
    <row r="14" spans="1:10" ht="15" customHeight="1">
      <c r="A14" s="132"/>
      <c r="B14" s="178"/>
      <c r="C14" s="205" t="s">
        <v>294</v>
      </c>
      <c r="D14" s="124" t="s">
        <v>32</v>
      </c>
      <c r="E14" s="240">
        <v>1700</v>
      </c>
      <c r="F14" s="240">
        <v>0</v>
      </c>
      <c r="G14" s="291">
        <f t="shared" si="0"/>
        <v>0</v>
      </c>
    </row>
    <row r="15" spans="1:10" ht="15" customHeight="1">
      <c r="A15" s="183"/>
      <c r="B15" s="134"/>
      <c r="C15" s="205" t="s">
        <v>319</v>
      </c>
      <c r="D15" s="340" t="s">
        <v>32</v>
      </c>
      <c r="E15" s="364">
        <v>1000</v>
      </c>
      <c r="F15" s="364">
        <v>500</v>
      </c>
      <c r="G15" s="291">
        <f t="shared" si="0"/>
        <v>50</v>
      </c>
    </row>
    <row r="16" spans="1:10" ht="15" customHeight="1">
      <c r="A16" s="183"/>
      <c r="B16" s="178"/>
      <c r="C16" s="205" t="s">
        <v>345</v>
      </c>
      <c r="D16" s="340" t="s">
        <v>32</v>
      </c>
      <c r="E16" s="364">
        <v>2000</v>
      </c>
      <c r="F16" s="654">
        <v>1500</v>
      </c>
      <c r="G16" s="291">
        <f t="shared" si="0"/>
        <v>75</v>
      </c>
    </row>
    <row r="17" spans="1:7" ht="15" customHeight="1" thickBot="1">
      <c r="A17" s="183"/>
      <c r="B17" s="285"/>
      <c r="C17" s="286" t="s">
        <v>320</v>
      </c>
      <c r="D17" s="340" t="s">
        <v>32</v>
      </c>
      <c r="E17" s="342">
        <v>1200</v>
      </c>
      <c r="F17" s="342">
        <v>200</v>
      </c>
      <c r="G17" s="291">
        <f t="shared" si="0"/>
        <v>16.666666666666664</v>
      </c>
    </row>
    <row r="18" spans="1:7" ht="15" customHeight="1" thickBot="1">
      <c r="A18" s="682" t="s">
        <v>16</v>
      </c>
      <c r="B18" s="680"/>
      <c r="C18" s="681"/>
      <c r="D18" s="341"/>
      <c r="E18" s="139">
        <f>E8</f>
        <v>18900</v>
      </c>
      <c r="F18" s="139">
        <f>F8</f>
        <v>16200</v>
      </c>
      <c r="G18" s="303">
        <f t="shared" si="0"/>
        <v>85.714285714285708</v>
      </c>
    </row>
    <row r="19" spans="1:7">
      <c r="A19" s="442"/>
      <c r="B19" s="265"/>
      <c r="C19" s="265"/>
      <c r="D19" s="265"/>
      <c r="E19" s="265"/>
    </row>
    <row r="20" spans="1:7">
      <c r="A20" s="554"/>
      <c r="B20" s="260"/>
      <c r="C20" s="260"/>
      <c r="D20" s="265"/>
      <c r="E20" s="265"/>
    </row>
    <row r="22" spans="1:7">
      <c r="A22" s="61"/>
      <c r="B22" s="61"/>
      <c r="C22" s="61"/>
      <c r="D22" s="61"/>
      <c r="E22" s="61"/>
    </row>
  </sheetData>
  <mergeCells count="1">
    <mergeCell ref="A18:C18"/>
  </mergeCells>
  <pageMargins left="0.31496062992125984" right="0" top="0.39370078740157483" bottom="0.39370078740157483" header="0" footer="0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3"/>
  <sheetViews>
    <sheetView topLeftCell="A85" zoomScaleNormal="100" workbookViewId="0">
      <selection activeCell="A55" sqref="A55:XFD55"/>
    </sheetView>
  </sheetViews>
  <sheetFormatPr defaultRowHeight="15"/>
  <cols>
    <col min="1" max="2" width="12.7109375" style="39" customWidth="1"/>
    <col min="3" max="3" width="43.85546875" style="39" customWidth="1"/>
    <col min="4" max="4" width="45" style="39" customWidth="1"/>
    <col min="5" max="5" width="14.7109375" style="591" customWidth="1"/>
    <col min="6" max="7" width="14.7109375" style="39" customWidth="1"/>
  </cols>
  <sheetData>
    <row r="1" spans="1:7" ht="15.75">
      <c r="A1" s="556" t="s">
        <v>33</v>
      </c>
      <c r="B1" s="557"/>
      <c r="C1" s="557"/>
      <c r="D1" s="557"/>
      <c r="E1" s="558"/>
    </row>
    <row r="2" spans="1:7" ht="16.5" thickBot="1">
      <c r="A2" s="559"/>
      <c r="B2" s="556"/>
      <c r="C2" s="559"/>
      <c r="D2" s="559"/>
      <c r="E2" s="560"/>
      <c r="G2" s="429" t="s">
        <v>349</v>
      </c>
    </row>
    <row r="3" spans="1:7">
      <c r="A3" s="18" t="s">
        <v>1</v>
      </c>
      <c r="B3" s="19" t="s">
        <v>2</v>
      </c>
      <c r="C3" s="20" t="s">
        <v>3</v>
      </c>
      <c r="D3" s="21"/>
      <c r="E3" s="65" t="s">
        <v>4</v>
      </c>
      <c r="F3" s="615" t="s">
        <v>249</v>
      </c>
      <c r="G3" s="561"/>
    </row>
    <row r="4" spans="1:7">
      <c r="A4" s="22" t="s">
        <v>5</v>
      </c>
      <c r="B4" s="23" t="s">
        <v>6</v>
      </c>
      <c r="C4" s="24" t="s">
        <v>7</v>
      </c>
      <c r="D4" s="25" t="s">
        <v>8</v>
      </c>
      <c r="E4" s="68" t="s">
        <v>305</v>
      </c>
      <c r="F4" s="616" t="s">
        <v>235</v>
      </c>
      <c r="G4" s="562" t="s">
        <v>366</v>
      </c>
    </row>
    <row r="5" spans="1:7" ht="15.75" thickBot="1">
      <c r="A5" s="26" t="s">
        <v>9</v>
      </c>
      <c r="B5" s="30" t="s">
        <v>10</v>
      </c>
      <c r="C5" s="28"/>
      <c r="D5" s="29"/>
      <c r="E5" s="72" t="s">
        <v>316</v>
      </c>
      <c r="F5" s="617" t="s">
        <v>365</v>
      </c>
      <c r="G5" s="563" t="s">
        <v>250</v>
      </c>
    </row>
    <row r="6" spans="1:7" ht="15.75">
      <c r="A6" s="564" t="s">
        <v>11</v>
      </c>
      <c r="B6" s="565"/>
      <c r="C6" s="565"/>
      <c r="D6" s="566"/>
      <c r="E6" s="566"/>
      <c r="F6" s="618"/>
      <c r="G6" s="567"/>
    </row>
    <row r="7" spans="1:7" ht="15.75">
      <c r="A7" s="128" t="s">
        <v>34</v>
      </c>
      <c r="B7" s="181" t="s">
        <v>35</v>
      </c>
      <c r="C7" s="149"/>
      <c r="D7" s="195"/>
      <c r="E7" s="568">
        <f>E8+E80+E188+E193+E202</f>
        <v>178416</v>
      </c>
      <c r="F7" s="619">
        <f>F8+F80+F188+F193+F195+F197+F199+F202</f>
        <v>192694.7</v>
      </c>
      <c r="G7" s="445">
        <f>(F7/E7)*100</f>
        <v>108.00303784413954</v>
      </c>
    </row>
    <row r="8" spans="1:7">
      <c r="A8" s="551"/>
      <c r="B8" s="188"/>
      <c r="C8" s="191" t="s">
        <v>36</v>
      </c>
      <c r="D8" s="244"/>
      <c r="E8" s="171">
        <f>E9+E14+E17+E20+E23+E26+E29+E33+E36+E40+E44+E48+E51+E60+E64+E69+E72+E76</f>
        <v>33504</v>
      </c>
      <c r="F8" s="620">
        <f>F9+F14+F17+F20+F23+F26+F29+F33+F36+F40+F44+F48+F51+F60+F64+F69+F72+F76</f>
        <v>34139.699999999997</v>
      </c>
      <c r="G8" s="445">
        <f>(F8/E8)*100</f>
        <v>101.89738538681948</v>
      </c>
    </row>
    <row r="9" spans="1:7">
      <c r="A9" s="132"/>
      <c r="B9" s="189" t="s">
        <v>37</v>
      </c>
      <c r="C9" s="192" t="s">
        <v>310</v>
      </c>
      <c r="D9" s="130" t="s">
        <v>38</v>
      </c>
      <c r="E9" s="569">
        <v>4696</v>
      </c>
      <c r="F9" s="621">
        <v>4878</v>
      </c>
      <c r="G9" s="367">
        <f>(F9/E9)*100</f>
        <v>103.87563884156729</v>
      </c>
    </row>
    <row r="10" spans="1:7">
      <c r="A10" s="132"/>
      <c r="B10" s="189"/>
      <c r="C10" s="283" t="s">
        <v>312</v>
      </c>
      <c r="D10" s="130"/>
      <c r="E10" s="555">
        <v>1494</v>
      </c>
      <c r="F10" s="622">
        <v>1494</v>
      </c>
      <c r="G10" s="367">
        <f t="shared" ref="G10:G12" si="0">(F10/E10)*100</f>
        <v>100</v>
      </c>
    </row>
    <row r="11" spans="1:7">
      <c r="A11" s="132"/>
      <c r="B11" s="189"/>
      <c r="C11" s="283" t="s">
        <v>286</v>
      </c>
      <c r="D11" s="130"/>
      <c r="E11" s="555">
        <v>1800</v>
      </c>
      <c r="F11" s="622">
        <v>1800</v>
      </c>
      <c r="G11" s="367">
        <f t="shared" si="0"/>
        <v>100</v>
      </c>
    </row>
    <row r="12" spans="1:7">
      <c r="A12" s="132"/>
      <c r="B12" s="189"/>
      <c r="C12" s="283" t="s">
        <v>321</v>
      </c>
      <c r="D12" s="130"/>
      <c r="E12" s="555">
        <v>52</v>
      </c>
      <c r="F12" s="622">
        <v>80.400000000000006</v>
      </c>
      <c r="G12" s="367">
        <f t="shared" si="0"/>
        <v>154.61538461538461</v>
      </c>
    </row>
    <row r="13" spans="1:7">
      <c r="A13" s="132"/>
      <c r="B13" s="189"/>
      <c r="C13" s="283" t="s">
        <v>382</v>
      </c>
      <c r="D13" s="130"/>
      <c r="E13" s="555"/>
      <c r="F13" s="622">
        <v>153.6</v>
      </c>
      <c r="G13" s="367">
        <v>0</v>
      </c>
    </row>
    <row r="14" spans="1:7">
      <c r="A14" s="132"/>
      <c r="B14" s="189" t="s">
        <v>39</v>
      </c>
      <c r="C14" s="193" t="s">
        <v>40</v>
      </c>
      <c r="D14" s="130" t="s">
        <v>38</v>
      </c>
      <c r="E14" s="569">
        <v>1458</v>
      </c>
      <c r="F14" s="623">
        <v>1458</v>
      </c>
      <c r="G14" s="367">
        <f>(F14/E14)*100</f>
        <v>100</v>
      </c>
    </row>
    <row r="15" spans="1:7">
      <c r="A15" s="132"/>
      <c r="B15" s="189"/>
      <c r="C15" s="283" t="s">
        <v>312</v>
      </c>
      <c r="D15" s="130"/>
      <c r="E15" s="304">
        <v>708</v>
      </c>
      <c r="F15" s="624">
        <v>708</v>
      </c>
      <c r="G15" s="367">
        <f t="shared" ref="G15" si="1">(F15/E15)*100</f>
        <v>100</v>
      </c>
    </row>
    <row r="16" spans="1:7">
      <c r="A16" s="132"/>
      <c r="B16" s="189"/>
      <c r="C16" s="283" t="s">
        <v>321</v>
      </c>
      <c r="D16" s="130"/>
      <c r="E16" s="304">
        <v>0</v>
      </c>
      <c r="F16" s="624">
        <v>0</v>
      </c>
      <c r="G16" s="367">
        <v>0</v>
      </c>
    </row>
    <row r="17" spans="1:7">
      <c r="A17" s="132"/>
      <c r="B17" s="189" t="s">
        <v>41</v>
      </c>
      <c r="C17" s="194" t="s">
        <v>42</v>
      </c>
      <c r="D17" s="130" t="s">
        <v>38</v>
      </c>
      <c r="E17" s="569">
        <v>2215</v>
      </c>
      <c r="F17" s="623">
        <v>2228.6999999999998</v>
      </c>
      <c r="G17" s="367">
        <f>(F17/E17)*100</f>
        <v>100.61851015801354</v>
      </c>
    </row>
    <row r="18" spans="1:7">
      <c r="A18" s="132"/>
      <c r="B18" s="189"/>
      <c r="C18" s="283" t="s">
        <v>312</v>
      </c>
      <c r="D18" s="130"/>
      <c r="E18" s="304">
        <f>1006-11</f>
        <v>995</v>
      </c>
      <c r="F18" s="624">
        <v>995</v>
      </c>
      <c r="G18" s="367">
        <f t="shared" ref="G18:G19" si="2">(F18/E18)*100</f>
        <v>100</v>
      </c>
    </row>
    <row r="19" spans="1:7">
      <c r="A19" s="132"/>
      <c r="B19" s="189"/>
      <c r="C19" s="283" t="s">
        <v>321</v>
      </c>
      <c r="D19" s="130"/>
      <c r="E19" s="304">
        <v>20</v>
      </c>
      <c r="F19" s="624">
        <v>33.700000000000003</v>
      </c>
      <c r="G19" s="367">
        <f t="shared" si="2"/>
        <v>168.5</v>
      </c>
    </row>
    <row r="20" spans="1:7">
      <c r="A20" s="132"/>
      <c r="B20" s="189" t="s">
        <v>43</v>
      </c>
      <c r="C20" s="193" t="s">
        <v>44</v>
      </c>
      <c r="D20" s="130" t="s">
        <v>38</v>
      </c>
      <c r="E20" s="569">
        <v>1482</v>
      </c>
      <c r="F20" s="623">
        <v>1525</v>
      </c>
      <c r="G20" s="367">
        <f>(F20/E20)*100</f>
        <v>102.90148448043186</v>
      </c>
    </row>
    <row r="21" spans="1:7">
      <c r="A21" s="132"/>
      <c r="B21" s="189"/>
      <c r="C21" s="283" t="s">
        <v>312</v>
      </c>
      <c r="D21" s="130"/>
      <c r="E21" s="304">
        <v>875</v>
      </c>
      <c r="F21" s="624">
        <v>875</v>
      </c>
      <c r="G21" s="367">
        <f t="shared" ref="G21:G22" si="3">(F21/E21)*100</f>
        <v>100</v>
      </c>
    </row>
    <row r="22" spans="1:7">
      <c r="A22" s="132"/>
      <c r="B22" s="189"/>
      <c r="C22" s="283" t="s">
        <v>321</v>
      </c>
      <c r="D22" s="130"/>
      <c r="E22" s="304">
        <v>7</v>
      </c>
      <c r="F22" s="624">
        <v>50.2</v>
      </c>
      <c r="G22" s="367">
        <f t="shared" si="3"/>
        <v>717.14285714285722</v>
      </c>
    </row>
    <row r="23" spans="1:7">
      <c r="A23" s="132"/>
      <c r="B23" s="189" t="s">
        <v>45</v>
      </c>
      <c r="C23" s="193" t="s">
        <v>46</v>
      </c>
      <c r="D23" s="130" t="s">
        <v>38</v>
      </c>
      <c r="E23" s="569">
        <v>1218</v>
      </c>
      <c r="F23" s="623">
        <v>1218</v>
      </c>
      <c r="G23" s="367">
        <f>(F23/E23)*100</f>
        <v>100</v>
      </c>
    </row>
    <row r="24" spans="1:7">
      <c r="A24" s="132"/>
      <c r="B24" s="189"/>
      <c r="C24" s="283" t="s">
        <v>312</v>
      </c>
      <c r="D24" s="130"/>
      <c r="E24" s="304">
        <f>815-197</f>
        <v>618</v>
      </c>
      <c r="F24" s="624">
        <v>618</v>
      </c>
      <c r="G24" s="367">
        <f t="shared" ref="G24" si="4">(F24/E24)*100</f>
        <v>100</v>
      </c>
    </row>
    <row r="25" spans="1:7">
      <c r="A25" s="132"/>
      <c r="B25" s="189"/>
      <c r="C25" s="283" t="s">
        <v>321</v>
      </c>
      <c r="D25" s="130"/>
      <c r="E25" s="304">
        <v>0</v>
      </c>
      <c r="F25" s="624">
        <v>0</v>
      </c>
      <c r="G25" s="367">
        <v>0</v>
      </c>
    </row>
    <row r="26" spans="1:7">
      <c r="A26" s="132"/>
      <c r="B26" s="189" t="s">
        <v>47</v>
      </c>
      <c r="C26" s="193" t="s">
        <v>48</v>
      </c>
      <c r="D26" s="130" t="s">
        <v>38</v>
      </c>
      <c r="E26" s="569">
        <v>1219</v>
      </c>
      <c r="F26" s="623">
        <v>1230</v>
      </c>
      <c r="G26" s="367">
        <f>(F26/E26)*100</f>
        <v>100.90237899917966</v>
      </c>
    </row>
    <row r="27" spans="1:7">
      <c r="A27" s="132"/>
      <c r="B27" s="189"/>
      <c r="C27" s="283" t="s">
        <v>312</v>
      </c>
      <c r="D27" s="130"/>
      <c r="E27" s="304">
        <f>773-154</f>
        <v>619</v>
      </c>
      <c r="F27" s="624">
        <v>619</v>
      </c>
      <c r="G27" s="367">
        <f t="shared" ref="G27" si="5">(F27/E27)*100</f>
        <v>100</v>
      </c>
    </row>
    <row r="28" spans="1:7">
      <c r="A28" s="132"/>
      <c r="B28" s="189"/>
      <c r="C28" s="283" t="s">
        <v>321</v>
      </c>
      <c r="D28" s="130"/>
      <c r="E28" s="304">
        <v>0</v>
      </c>
      <c r="F28" s="624">
        <v>11.3</v>
      </c>
      <c r="G28" s="367">
        <v>0</v>
      </c>
    </row>
    <row r="29" spans="1:7">
      <c r="A29" s="132"/>
      <c r="B29" s="189" t="s">
        <v>49</v>
      </c>
      <c r="C29" s="193" t="s">
        <v>50</v>
      </c>
      <c r="D29" s="130" t="s">
        <v>38</v>
      </c>
      <c r="E29" s="569">
        <v>2497</v>
      </c>
      <c r="F29" s="623">
        <v>2391</v>
      </c>
      <c r="G29" s="367">
        <f>(F29/E29)*100</f>
        <v>95.754905887064481</v>
      </c>
    </row>
    <row r="30" spans="1:7">
      <c r="A30" s="132"/>
      <c r="B30" s="189"/>
      <c r="C30" s="283" t="s">
        <v>312</v>
      </c>
      <c r="D30" s="130"/>
      <c r="E30" s="304">
        <f>1147-10</f>
        <v>1137</v>
      </c>
      <c r="F30" s="624">
        <v>1137</v>
      </c>
      <c r="G30" s="367">
        <f t="shared" ref="G30:G32" si="6">(F30/E30)*100</f>
        <v>100</v>
      </c>
    </row>
    <row r="31" spans="1:7">
      <c r="A31" s="132"/>
      <c r="B31" s="189"/>
      <c r="C31" s="283" t="s">
        <v>282</v>
      </c>
      <c r="D31" s="130"/>
      <c r="E31" s="304">
        <v>63</v>
      </c>
      <c r="F31" s="624">
        <v>0</v>
      </c>
      <c r="G31" s="367">
        <f t="shared" si="6"/>
        <v>0</v>
      </c>
    </row>
    <row r="32" spans="1:7">
      <c r="A32" s="132"/>
      <c r="B32" s="189"/>
      <c r="C32" s="283" t="s">
        <v>321</v>
      </c>
      <c r="D32" s="130"/>
      <c r="E32" s="304">
        <v>97</v>
      </c>
      <c r="F32" s="624">
        <v>54.4</v>
      </c>
      <c r="G32" s="367">
        <f t="shared" si="6"/>
        <v>56.082474226804123</v>
      </c>
    </row>
    <row r="33" spans="1:7">
      <c r="A33" s="132"/>
      <c r="B33" s="189" t="s">
        <v>51</v>
      </c>
      <c r="C33" s="193" t="s">
        <v>52</v>
      </c>
      <c r="D33" s="130" t="s">
        <v>38</v>
      </c>
      <c r="E33" s="569">
        <v>1647</v>
      </c>
      <c r="F33" s="623">
        <v>1646</v>
      </c>
      <c r="G33" s="367">
        <f>(F33/E33)*100</f>
        <v>99.939283545840922</v>
      </c>
    </row>
    <row r="34" spans="1:7">
      <c r="A34" s="132"/>
      <c r="B34" s="189"/>
      <c r="C34" s="283" t="s">
        <v>312</v>
      </c>
      <c r="D34" s="130"/>
      <c r="E34" s="304">
        <f>933-70</f>
        <v>863</v>
      </c>
      <c r="F34" s="624">
        <v>863</v>
      </c>
      <c r="G34" s="367">
        <f t="shared" ref="G34:G35" si="7">(F34/E34)*100</f>
        <v>100</v>
      </c>
    </row>
    <row r="35" spans="1:7">
      <c r="A35" s="132"/>
      <c r="B35" s="189"/>
      <c r="C35" s="283" t="s">
        <v>321</v>
      </c>
      <c r="D35" s="130"/>
      <c r="E35" s="304">
        <v>33</v>
      </c>
      <c r="F35" s="624">
        <v>33</v>
      </c>
      <c r="G35" s="367">
        <f t="shared" si="7"/>
        <v>100</v>
      </c>
    </row>
    <row r="36" spans="1:7">
      <c r="A36" s="132"/>
      <c r="B36" s="189" t="s">
        <v>53</v>
      </c>
      <c r="C36" s="193" t="s">
        <v>54</v>
      </c>
      <c r="D36" s="130" t="s">
        <v>38</v>
      </c>
      <c r="E36" s="569">
        <v>2020</v>
      </c>
      <c r="F36" s="623">
        <v>1886</v>
      </c>
      <c r="G36" s="367">
        <f>(F36/E36)*100</f>
        <v>93.366336633663366</v>
      </c>
    </row>
    <row r="37" spans="1:7">
      <c r="A37" s="132"/>
      <c r="B37" s="189"/>
      <c r="C37" s="283" t="s">
        <v>283</v>
      </c>
      <c r="D37" s="130"/>
      <c r="E37" s="304">
        <v>133</v>
      </c>
      <c r="F37" s="624">
        <v>0</v>
      </c>
      <c r="G37" s="367">
        <f t="shared" ref="G37:G43" si="8">(F37/E37)*100</f>
        <v>0</v>
      </c>
    </row>
    <row r="38" spans="1:7">
      <c r="A38" s="132"/>
      <c r="B38" s="189"/>
      <c r="C38" s="283" t="s">
        <v>313</v>
      </c>
      <c r="D38" s="130"/>
      <c r="E38" s="304">
        <f>994-8</f>
        <v>986</v>
      </c>
      <c r="F38" s="624">
        <v>986</v>
      </c>
      <c r="G38" s="367">
        <f t="shared" si="8"/>
        <v>100</v>
      </c>
    </row>
    <row r="39" spans="1:7">
      <c r="A39" s="132"/>
      <c r="B39" s="189"/>
      <c r="C39" s="283" t="s">
        <v>321</v>
      </c>
      <c r="D39" s="130"/>
      <c r="E39" s="304">
        <v>0</v>
      </c>
      <c r="F39" s="624">
        <v>0</v>
      </c>
      <c r="G39" s="367">
        <v>0</v>
      </c>
    </row>
    <row r="40" spans="1:7">
      <c r="A40" s="132"/>
      <c r="B40" s="189" t="s">
        <v>55</v>
      </c>
      <c r="C40" s="193" t="s">
        <v>56</v>
      </c>
      <c r="D40" s="130" t="s">
        <v>38</v>
      </c>
      <c r="E40" s="569">
        <v>1381</v>
      </c>
      <c r="F40" s="623">
        <v>1590</v>
      </c>
      <c r="G40" s="367">
        <f t="shared" si="8"/>
        <v>115.13396089790007</v>
      </c>
    </row>
    <row r="41" spans="1:7">
      <c r="A41" s="132"/>
      <c r="B41" s="189"/>
      <c r="C41" s="283" t="s">
        <v>283</v>
      </c>
      <c r="D41" s="130"/>
      <c r="E41" s="304">
        <v>229</v>
      </c>
      <c r="F41" s="624">
        <v>62.287999999999997</v>
      </c>
      <c r="G41" s="367">
        <f t="shared" si="8"/>
        <v>27.199999999999996</v>
      </c>
    </row>
    <row r="42" spans="1:7">
      <c r="A42" s="132"/>
      <c r="B42" s="189"/>
      <c r="C42" s="283" t="s">
        <v>313</v>
      </c>
      <c r="D42" s="130"/>
      <c r="E42" s="304">
        <f>531-6</f>
        <v>525</v>
      </c>
      <c r="F42" s="624">
        <v>625</v>
      </c>
      <c r="G42" s="367">
        <f t="shared" si="8"/>
        <v>119.04761904761905</v>
      </c>
    </row>
    <row r="43" spans="1:7">
      <c r="A43" s="132"/>
      <c r="B43" s="189"/>
      <c r="C43" s="283" t="s">
        <v>321</v>
      </c>
      <c r="D43" s="130"/>
      <c r="E43" s="304">
        <v>27</v>
      </c>
      <c r="F43" s="624">
        <v>402.4</v>
      </c>
      <c r="G43" s="367">
        <f t="shared" si="8"/>
        <v>1490.3703703703704</v>
      </c>
    </row>
    <row r="44" spans="1:7">
      <c r="A44" s="132"/>
      <c r="B44" s="189" t="s">
        <v>57</v>
      </c>
      <c r="C44" s="193" t="s">
        <v>58</v>
      </c>
      <c r="D44" s="130" t="s">
        <v>38</v>
      </c>
      <c r="E44" s="569">
        <v>1187</v>
      </c>
      <c r="F44" s="623">
        <v>1216</v>
      </c>
      <c r="G44" s="367">
        <f>(F44/E44)*100</f>
        <v>102.44313395113731</v>
      </c>
    </row>
    <row r="45" spans="1:7">
      <c r="A45" s="132"/>
      <c r="B45" s="189"/>
      <c r="C45" s="283" t="s">
        <v>312</v>
      </c>
      <c r="D45" s="130"/>
      <c r="E45" s="304">
        <f>707-197</f>
        <v>510</v>
      </c>
      <c r="F45" s="624">
        <v>582</v>
      </c>
      <c r="G45" s="367">
        <f t="shared" ref="G45:G53" si="9">(F45/E45)*100</f>
        <v>114.11764705882352</v>
      </c>
    </row>
    <row r="46" spans="1:7">
      <c r="A46" s="132"/>
      <c r="B46" s="189"/>
      <c r="C46" s="283" t="s">
        <v>282</v>
      </c>
      <c r="D46" s="130"/>
      <c r="E46" s="304">
        <v>42</v>
      </c>
      <c r="F46" s="624">
        <v>0</v>
      </c>
      <c r="G46" s="367">
        <f t="shared" si="9"/>
        <v>0</v>
      </c>
    </row>
    <row r="47" spans="1:7">
      <c r="A47" s="132"/>
      <c r="B47" s="189"/>
      <c r="C47" s="283" t="s">
        <v>321</v>
      </c>
      <c r="D47" s="130"/>
      <c r="E47" s="304">
        <v>34</v>
      </c>
      <c r="F47" s="624">
        <v>34.1</v>
      </c>
      <c r="G47" s="367">
        <f t="shared" si="9"/>
        <v>100.29411764705883</v>
      </c>
    </row>
    <row r="48" spans="1:7">
      <c r="A48" s="132"/>
      <c r="B48" s="189" t="s">
        <v>59</v>
      </c>
      <c r="C48" s="193" t="s">
        <v>60</v>
      </c>
      <c r="D48" s="130" t="s">
        <v>38</v>
      </c>
      <c r="E48" s="569">
        <v>1814</v>
      </c>
      <c r="F48" s="623">
        <v>1814</v>
      </c>
      <c r="G48" s="367">
        <f t="shared" si="9"/>
        <v>100</v>
      </c>
    </row>
    <row r="49" spans="1:7">
      <c r="A49" s="132"/>
      <c r="B49" s="189"/>
      <c r="C49" s="283" t="s">
        <v>314</v>
      </c>
      <c r="D49" s="130"/>
      <c r="E49" s="304">
        <f>1078-14</f>
        <v>1064</v>
      </c>
      <c r="F49" s="624">
        <v>1064</v>
      </c>
      <c r="G49" s="367">
        <f t="shared" si="9"/>
        <v>100</v>
      </c>
    </row>
    <row r="50" spans="1:7">
      <c r="A50" s="132"/>
      <c r="B50" s="189"/>
      <c r="C50" s="283" t="s">
        <v>321</v>
      </c>
      <c r="D50" s="130"/>
      <c r="E50" s="304">
        <v>0</v>
      </c>
      <c r="F50" s="624">
        <v>0</v>
      </c>
      <c r="G50" s="367">
        <v>0</v>
      </c>
    </row>
    <row r="51" spans="1:7">
      <c r="A51" s="132"/>
      <c r="B51" s="189" t="s">
        <v>61</v>
      </c>
      <c r="C51" s="193" t="s">
        <v>62</v>
      </c>
      <c r="D51" s="130" t="s">
        <v>38</v>
      </c>
      <c r="E51" s="569">
        <v>1316</v>
      </c>
      <c r="F51" s="623">
        <v>1405</v>
      </c>
      <c r="G51" s="367">
        <f t="shared" si="9"/>
        <v>106.76291793313071</v>
      </c>
    </row>
    <row r="52" spans="1:7">
      <c r="A52" s="132"/>
      <c r="B52" s="189"/>
      <c r="C52" s="283" t="s">
        <v>312</v>
      </c>
      <c r="D52" s="130"/>
      <c r="E52" s="304">
        <f>678-7</f>
        <v>671</v>
      </c>
      <c r="F52" s="624">
        <v>771</v>
      </c>
      <c r="G52" s="367">
        <f t="shared" si="9"/>
        <v>114.90312965722802</v>
      </c>
    </row>
    <row r="53" spans="1:7">
      <c r="A53" s="132"/>
      <c r="B53" s="189"/>
      <c r="C53" s="283" t="s">
        <v>282</v>
      </c>
      <c r="D53" s="130"/>
      <c r="E53" s="304">
        <v>45</v>
      </c>
      <c r="F53" s="624">
        <v>34.298999999999999</v>
      </c>
      <c r="G53" s="367">
        <f t="shared" si="9"/>
        <v>76.22</v>
      </c>
    </row>
    <row r="54" spans="1:7" ht="15.75" thickBot="1">
      <c r="A54" s="452"/>
      <c r="B54" s="453"/>
      <c r="C54" s="328" t="s">
        <v>321</v>
      </c>
      <c r="D54" s="454"/>
      <c r="E54" s="571">
        <v>0</v>
      </c>
      <c r="F54" s="625">
        <v>0</v>
      </c>
      <c r="G54" s="572">
        <v>0</v>
      </c>
    </row>
    <row r="55" spans="1:7">
      <c r="A55" s="494"/>
      <c r="B55" s="494"/>
      <c r="C55" s="332"/>
      <c r="D55" s="269"/>
      <c r="E55" s="573"/>
      <c r="F55" s="668"/>
      <c r="G55" s="574"/>
    </row>
    <row r="56" spans="1:7" ht="15.75" thickBot="1">
      <c r="A56" s="494"/>
      <c r="B56" s="494"/>
      <c r="C56" s="332"/>
      <c r="D56" s="269"/>
      <c r="E56" s="573"/>
      <c r="F56" s="573"/>
      <c r="G56" s="429" t="s">
        <v>350</v>
      </c>
    </row>
    <row r="57" spans="1:7">
      <c r="A57" s="18" t="s">
        <v>1</v>
      </c>
      <c r="B57" s="19" t="s">
        <v>2</v>
      </c>
      <c r="C57" s="20" t="s">
        <v>3</v>
      </c>
      <c r="D57" s="21"/>
      <c r="E57" s="65" t="s">
        <v>4</v>
      </c>
      <c r="F57" s="615" t="s">
        <v>249</v>
      </c>
      <c r="G57" s="561"/>
    </row>
    <row r="58" spans="1:7" ht="14.25" customHeight="1">
      <c r="A58" s="22" t="s">
        <v>5</v>
      </c>
      <c r="B58" s="23" t="s">
        <v>6</v>
      </c>
      <c r="C58" s="24" t="s">
        <v>7</v>
      </c>
      <c r="D58" s="25" t="s">
        <v>8</v>
      </c>
      <c r="E58" s="68" t="s">
        <v>305</v>
      </c>
      <c r="F58" s="616" t="s">
        <v>235</v>
      </c>
      <c r="G58" s="562" t="s">
        <v>366</v>
      </c>
    </row>
    <row r="59" spans="1:7" ht="13.5" customHeight="1" thickBot="1">
      <c r="A59" s="26" t="s">
        <v>9</v>
      </c>
      <c r="B59" s="27" t="s">
        <v>10</v>
      </c>
      <c r="C59" s="28"/>
      <c r="D59" s="29"/>
      <c r="E59" s="72" t="s">
        <v>316</v>
      </c>
      <c r="F59" s="617" t="s">
        <v>365</v>
      </c>
      <c r="G59" s="563" t="s">
        <v>250</v>
      </c>
    </row>
    <row r="60" spans="1:7">
      <c r="A60" s="552"/>
      <c r="B60" s="492" t="s">
        <v>63</v>
      </c>
      <c r="C60" s="493" t="s">
        <v>64</v>
      </c>
      <c r="D60" s="161" t="s">
        <v>38</v>
      </c>
      <c r="E60" s="570">
        <v>1304</v>
      </c>
      <c r="F60" s="621">
        <v>1290</v>
      </c>
      <c r="G60" s="575">
        <f>(F60/E60)*100</f>
        <v>98.926380368098151</v>
      </c>
    </row>
    <row r="61" spans="1:7">
      <c r="A61" s="132"/>
      <c r="B61" s="189"/>
      <c r="C61" s="283" t="s">
        <v>312</v>
      </c>
      <c r="D61" s="130"/>
      <c r="E61" s="304">
        <f>648-3</f>
        <v>645</v>
      </c>
      <c r="F61" s="624">
        <v>645</v>
      </c>
      <c r="G61" s="575">
        <f t="shared" ref="G61:G115" si="10">(F61/E61)*100</f>
        <v>100</v>
      </c>
    </row>
    <row r="62" spans="1:7">
      <c r="A62" s="132"/>
      <c r="B62" s="189"/>
      <c r="C62" s="283" t="s">
        <v>282</v>
      </c>
      <c r="D62" s="130"/>
      <c r="E62" s="304">
        <v>58</v>
      </c>
      <c r="F62" s="624">
        <v>44.433999999999997</v>
      </c>
      <c r="G62" s="575">
        <f t="shared" si="10"/>
        <v>76.610344827586204</v>
      </c>
    </row>
    <row r="63" spans="1:7">
      <c r="A63" s="132"/>
      <c r="B63" s="189"/>
      <c r="C63" s="283" t="s">
        <v>321</v>
      </c>
      <c r="D63" s="130"/>
      <c r="E63" s="304">
        <v>0</v>
      </c>
      <c r="F63" s="624">
        <v>0</v>
      </c>
      <c r="G63" s="575">
        <v>0</v>
      </c>
    </row>
    <row r="64" spans="1:7">
      <c r="A64" s="132"/>
      <c r="B64" s="189" t="s">
        <v>65</v>
      </c>
      <c r="C64" s="193" t="s">
        <v>66</v>
      </c>
      <c r="D64" s="130" t="s">
        <v>38</v>
      </c>
      <c r="E64" s="569">
        <v>1984</v>
      </c>
      <c r="F64" s="623">
        <v>2141</v>
      </c>
      <c r="G64" s="575">
        <f t="shared" si="10"/>
        <v>107.9133064516129</v>
      </c>
    </row>
    <row r="65" spans="1:7">
      <c r="A65" s="132"/>
      <c r="B65" s="189"/>
      <c r="C65" s="283" t="s">
        <v>312</v>
      </c>
      <c r="D65" s="130"/>
      <c r="E65" s="304">
        <f>898-7</f>
        <v>891</v>
      </c>
      <c r="F65" s="624">
        <v>891</v>
      </c>
      <c r="G65" s="575">
        <f t="shared" si="10"/>
        <v>100</v>
      </c>
    </row>
    <row r="66" spans="1:7">
      <c r="A66" s="132"/>
      <c r="B66" s="189"/>
      <c r="C66" s="283" t="s">
        <v>282</v>
      </c>
      <c r="D66" s="130"/>
      <c r="E66" s="304">
        <v>42</v>
      </c>
      <c r="F66" s="624">
        <v>0</v>
      </c>
      <c r="G66" s="575">
        <f t="shared" si="10"/>
        <v>0</v>
      </c>
    </row>
    <row r="67" spans="1:7">
      <c r="A67" s="132"/>
      <c r="B67" s="189"/>
      <c r="C67" s="283" t="s">
        <v>321</v>
      </c>
      <c r="D67" s="130"/>
      <c r="E67" s="304">
        <v>0</v>
      </c>
      <c r="F67" s="624">
        <v>0</v>
      </c>
      <c r="G67" s="575">
        <v>0</v>
      </c>
    </row>
    <row r="68" spans="1:7">
      <c r="A68" s="132"/>
      <c r="B68" s="189"/>
      <c r="C68" s="531" t="s">
        <v>289</v>
      </c>
      <c r="D68" s="130"/>
      <c r="E68" s="304"/>
      <c r="F68" s="624">
        <v>200</v>
      </c>
      <c r="G68" s="575">
        <v>0</v>
      </c>
    </row>
    <row r="69" spans="1:7">
      <c r="A69" s="132"/>
      <c r="B69" s="189" t="s">
        <v>67</v>
      </c>
      <c r="C69" s="193" t="s">
        <v>68</v>
      </c>
      <c r="D69" s="130" t="s">
        <v>38</v>
      </c>
      <c r="E69" s="569">
        <v>1670</v>
      </c>
      <c r="F69" s="623">
        <v>1670</v>
      </c>
      <c r="G69" s="575">
        <f t="shared" si="10"/>
        <v>100</v>
      </c>
    </row>
    <row r="70" spans="1:7">
      <c r="A70" s="132"/>
      <c r="B70" s="189"/>
      <c r="C70" s="283" t="s">
        <v>312</v>
      </c>
      <c r="D70" s="130"/>
      <c r="E70" s="304">
        <f>928-8</f>
        <v>920</v>
      </c>
      <c r="F70" s="624">
        <v>920</v>
      </c>
      <c r="G70" s="575">
        <f t="shared" si="10"/>
        <v>100</v>
      </c>
    </row>
    <row r="71" spans="1:7">
      <c r="A71" s="132"/>
      <c r="B71" s="189"/>
      <c r="C71" s="283" t="s">
        <v>321</v>
      </c>
      <c r="D71" s="130"/>
      <c r="E71" s="304">
        <v>0</v>
      </c>
      <c r="F71" s="624">
        <v>0</v>
      </c>
      <c r="G71" s="575">
        <v>0</v>
      </c>
    </row>
    <row r="72" spans="1:7">
      <c r="A72" s="132"/>
      <c r="B72" s="189" t="s">
        <v>69</v>
      </c>
      <c r="C72" s="193" t="s">
        <v>70</v>
      </c>
      <c r="D72" s="130" t="s">
        <v>38</v>
      </c>
      <c r="E72" s="569">
        <v>1379</v>
      </c>
      <c r="F72" s="623">
        <v>1486</v>
      </c>
      <c r="G72" s="575">
        <f t="shared" si="10"/>
        <v>107.75924583031183</v>
      </c>
    </row>
    <row r="73" spans="1:7">
      <c r="A73" s="132"/>
      <c r="B73" s="189"/>
      <c r="C73" s="283" t="s">
        <v>312</v>
      </c>
      <c r="D73" s="130"/>
      <c r="E73" s="304">
        <f>409-49</f>
        <v>360</v>
      </c>
      <c r="F73" s="624">
        <v>460</v>
      </c>
      <c r="G73" s="575">
        <f t="shared" si="10"/>
        <v>127.77777777777777</v>
      </c>
    </row>
    <row r="74" spans="1:7">
      <c r="A74" s="132"/>
      <c r="B74" s="189"/>
      <c r="C74" s="283" t="s">
        <v>289</v>
      </c>
      <c r="D74" s="130"/>
      <c r="E74" s="569">
        <v>250</v>
      </c>
      <c r="F74" s="623">
        <v>250</v>
      </c>
      <c r="G74" s="575">
        <f t="shared" si="10"/>
        <v>100</v>
      </c>
    </row>
    <row r="75" spans="1:7">
      <c r="A75" s="132"/>
      <c r="B75" s="189"/>
      <c r="C75" s="283" t="s">
        <v>321</v>
      </c>
      <c r="D75" s="130"/>
      <c r="E75" s="555">
        <v>19</v>
      </c>
      <c r="F75" s="622">
        <v>26.3</v>
      </c>
      <c r="G75" s="575">
        <f t="shared" si="10"/>
        <v>138.42105263157896</v>
      </c>
    </row>
    <row r="76" spans="1:7">
      <c r="A76" s="132"/>
      <c r="B76" s="189" t="s">
        <v>71</v>
      </c>
      <c r="C76" s="193" t="s">
        <v>72</v>
      </c>
      <c r="D76" s="130" t="s">
        <v>38</v>
      </c>
      <c r="E76" s="569">
        <v>3017</v>
      </c>
      <c r="F76" s="623">
        <v>3067</v>
      </c>
      <c r="G76" s="575">
        <f t="shared" si="10"/>
        <v>101.65727543917799</v>
      </c>
    </row>
    <row r="77" spans="1:7">
      <c r="A77" s="132"/>
      <c r="B77" s="189"/>
      <c r="C77" s="283" t="s">
        <v>312</v>
      </c>
      <c r="D77" s="130"/>
      <c r="E77" s="304">
        <f>1192-5</f>
        <v>1187</v>
      </c>
      <c r="F77" s="624">
        <v>1293</v>
      </c>
      <c r="G77" s="575">
        <f t="shared" si="10"/>
        <v>108.93007582139849</v>
      </c>
    </row>
    <row r="78" spans="1:7">
      <c r="A78" s="206"/>
      <c r="B78" s="209"/>
      <c r="C78" s="450" t="s">
        <v>287</v>
      </c>
      <c r="D78" s="162"/>
      <c r="E78" s="451">
        <v>261</v>
      </c>
      <c r="F78" s="624">
        <v>0</v>
      </c>
      <c r="G78" s="575">
        <f t="shared" si="10"/>
        <v>0</v>
      </c>
    </row>
    <row r="79" spans="1:7">
      <c r="A79" s="132"/>
      <c r="B79" s="189"/>
      <c r="C79" s="283" t="s">
        <v>322</v>
      </c>
      <c r="D79" s="130"/>
      <c r="E79" s="304">
        <v>368</v>
      </c>
      <c r="F79" s="624">
        <v>573.9</v>
      </c>
      <c r="G79" s="575">
        <f t="shared" si="10"/>
        <v>155.95108695652172</v>
      </c>
    </row>
    <row r="80" spans="1:7">
      <c r="A80" s="140" t="s">
        <v>34</v>
      </c>
      <c r="B80" s="202"/>
      <c r="C80" s="182" t="s">
        <v>73</v>
      </c>
      <c r="D80" s="203"/>
      <c r="E80" s="576">
        <f>E81+E86+E91+E96+E101+E106+E111+E122+E127+E132+E137+E144+E149+E154+E159</f>
        <v>90112</v>
      </c>
      <c r="F80" s="626">
        <f>F81+F86+F91+F96+F101+F106+F111+F122+F127+F132+F137+F144+F149+F154+F159</f>
        <v>99017</v>
      </c>
      <c r="G80" s="577">
        <f t="shared" si="10"/>
        <v>109.88214666193181</v>
      </c>
    </row>
    <row r="81" spans="1:7" ht="12.95" customHeight="1">
      <c r="A81" s="196"/>
      <c r="B81" s="197" t="s">
        <v>74</v>
      </c>
      <c r="C81" s="190" t="s">
        <v>75</v>
      </c>
      <c r="D81" s="131" t="s">
        <v>76</v>
      </c>
      <c r="E81" s="578">
        <v>5527</v>
      </c>
      <c r="F81" s="627">
        <v>7904</v>
      </c>
      <c r="G81" s="575">
        <f t="shared" si="10"/>
        <v>143.0070562692238</v>
      </c>
    </row>
    <row r="82" spans="1:7" ht="12.95" customHeight="1">
      <c r="A82" s="196"/>
      <c r="B82" s="197"/>
      <c r="C82" s="281" t="s">
        <v>314</v>
      </c>
      <c r="D82" s="282"/>
      <c r="E82" s="579">
        <v>2926</v>
      </c>
      <c r="F82" s="628">
        <v>2926</v>
      </c>
      <c r="G82" s="575">
        <f t="shared" si="10"/>
        <v>100</v>
      </c>
    </row>
    <row r="83" spans="1:7" ht="12.95" customHeight="1">
      <c r="A83" s="196"/>
      <c r="B83" s="197"/>
      <c r="C83" s="281" t="s">
        <v>282</v>
      </c>
      <c r="D83" s="282"/>
      <c r="E83" s="579">
        <v>229</v>
      </c>
      <c r="F83" s="628">
        <v>37.057000000000002</v>
      </c>
      <c r="G83" s="575">
        <f t="shared" si="10"/>
        <v>16.182096069868994</v>
      </c>
    </row>
    <row r="84" spans="1:7" ht="12.95" customHeight="1">
      <c r="A84" s="196"/>
      <c r="B84" s="197"/>
      <c r="C84" s="283" t="s">
        <v>323</v>
      </c>
      <c r="D84" s="282"/>
      <c r="E84" s="579">
        <v>69</v>
      </c>
      <c r="F84" s="628">
        <v>69.38</v>
      </c>
      <c r="G84" s="575">
        <f t="shared" si="10"/>
        <v>100.55072463768116</v>
      </c>
    </row>
    <row r="85" spans="1:7" ht="12.95" customHeight="1">
      <c r="A85" s="196"/>
      <c r="B85" s="197"/>
      <c r="C85" s="283" t="s">
        <v>321</v>
      </c>
      <c r="D85" s="282"/>
      <c r="E85" s="579">
        <v>159</v>
      </c>
      <c r="F85" s="628">
        <v>2688.7</v>
      </c>
      <c r="G85" s="575">
        <f>(F85/E85)*100</f>
        <v>1691.0062893081761</v>
      </c>
    </row>
    <row r="86" spans="1:7" ht="12.95" customHeight="1">
      <c r="A86" s="196"/>
      <c r="B86" s="197" t="s">
        <v>77</v>
      </c>
      <c r="C86" s="190" t="s">
        <v>78</v>
      </c>
      <c r="D86" s="131" t="s">
        <v>76</v>
      </c>
      <c r="E86" s="578">
        <v>4567</v>
      </c>
      <c r="F86" s="627">
        <v>4412</v>
      </c>
      <c r="G86" s="575">
        <f t="shared" si="10"/>
        <v>96.606087146923585</v>
      </c>
    </row>
    <row r="87" spans="1:7" ht="12.95" customHeight="1">
      <c r="A87" s="196"/>
      <c r="B87" s="197"/>
      <c r="C87" s="281" t="s">
        <v>314</v>
      </c>
      <c r="D87" s="131"/>
      <c r="E87" s="579">
        <v>1913</v>
      </c>
      <c r="F87" s="628">
        <v>1913</v>
      </c>
      <c r="G87" s="575">
        <f t="shared" si="10"/>
        <v>100</v>
      </c>
    </row>
    <row r="88" spans="1:7" ht="12.95" customHeight="1">
      <c r="A88" s="196"/>
      <c r="B88" s="197"/>
      <c r="C88" s="281" t="s">
        <v>282</v>
      </c>
      <c r="D88" s="131"/>
      <c r="E88" s="579">
        <v>182</v>
      </c>
      <c r="F88" s="628">
        <v>31.143999999999998</v>
      </c>
      <c r="G88" s="575">
        <f t="shared" si="10"/>
        <v>17.112087912087912</v>
      </c>
    </row>
    <row r="89" spans="1:7" ht="12.95" customHeight="1">
      <c r="A89" s="196"/>
      <c r="B89" s="197"/>
      <c r="C89" s="283" t="s">
        <v>323</v>
      </c>
      <c r="D89" s="131"/>
      <c r="E89" s="579">
        <v>63</v>
      </c>
      <c r="F89" s="628">
        <v>58.972999999999999</v>
      </c>
      <c r="G89" s="575">
        <f t="shared" si="10"/>
        <v>93.6079365079365</v>
      </c>
    </row>
    <row r="90" spans="1:7" ht="12.95" customHeight="1">
      <c r="A90" s="196"/>
      <c r="B90" s="197"/>
      <c r="C90" s="283" t="s">
        <v>321</v>
      </c>
      <c r="D90" s="131"/>
      <c r="E90" s="579">
        <v>0</v>
      </c>
      <c r="F90" s="628">
        <v>0</v>
      </c>
      <c r="G90" s="575">
        <v>0</v>
      </c>
    </row>
    <row r="91" spans="1:7" ht="12.95" customHeight="1">
      <c r="A91" s="196"/>
      <c r="B91" s="197" t="s">
        <v>79</v>
      </c>
      <c r="C91" s="190" t="s">
        <v>80</v>
      </c>
      <c r="D91" s="131" t="s">
        <v>76</v>
      </c>
      <c r="E91" s="578">
        <v>4587</v>
      </c>
      <c r="F91" s="627">
        <v>5866</v>
      </c>
      <c r="G91" s="575">
        <f t="shared" si="10"/>
        <v>127.88314802703292</v>
      </c>
    </row>
    <row r="92" spans="1:7" ht="12.95" customHeight="1">
      <c r="A92" s="196"/>
      <c r="B92" s="197"/>
      <c r="C92" s="281" t="s">
        <v>314</v>
      </c>
      <c r="D92" s="131"/>
      <c r="E92" s="579">
        <v>1756</v>
      </c>
      <c r="F92" s="628">
        <v>1756</v>
      </c>
      <c r="G92" s="575">
        <f t="shared" si="10"/>
        <v>100</v>
      </c>
    </row>
    <row r="93" spans="1:7" ht="12.95" customHeight="1">
      <c r="A93" s="196"/>
      <c r="B93" s="197"/>
      <c r="C93" s="281" t="s">
        <v>282</v>
      </c>
      <c r="D93" s="131"/>
      <c r="E93" s="579">
        <v>91</v>
      </c>
      <c r="F93" s="628">
        <v>133.38900000000001</v>
      </c>
      <c r="G93" s="575">
        <f t="shared" si="10"/>
        <v>146.58131868131869</v>
      </c>
    </row>
    <row r="94" spans="1:7" ht="12.95" customHeight="1">
      <c r="A94" s="196"/>
      <c r="B94" s="197"/>
      <c r="C94" s="283" t="s">
        <v>323</v>
      </c>
      <c r="D94" s="131"/>
      <c r="E94" s="579">
        <v>69</v>
      </c>
      <c r="F94" s="628">
        <v>72.849000000000004</v>
      </c>
      <c r="G94" s="575">
        <f t="shared" si="10"/>
        <v>105.57826086956523</v>
      </c>
    </row>
    <row r="95" spans="1:7" ht="12.95" customHeight="1">
      <c r="A95" s="196"/>
      <c r="B95" s="197"/>
      <c r="C95" s="283" t="s">
        <v>321</v>
      </c>
      <c r="D95" s="131"/>
      <c r="E95" s="579">
        <v>82</v>
      </c>
      <c r="F95" s="628">
        <v>1292.9000000000001</v>
      </c>
      <c r="G95" s="575">
        <f t="shared" si="10"/>
        <v>1576.7073170731708</v>
      </c>
    </row>
    <row r="96" spans="1:7" ht="12.95" customHeight="1">
      <c r="A96" s="196"/>
      <c r="B96" s="197" t="s">
        <v>81</v>
      </c>
      <c r="C96" s="190" t="s">
        <v>82</v>
      </c>
      <c r="D96" s="131" t="s">
        <v>76</v>
      </c>
      <c r="E96" s="578">
        <v>4177</v>
      </c>
      <c r="F96" s="627">
        <v>4578</v>
      </c>
      <c r="G96" s="575">
        <f t="shared" si="10"/>
        <v>109.60019152501796</v>
      </c>
    </row>
    <row r="97" spans="1:7" ht="12.95" customHeight="1">
      <c r="A97" s="196"/>
      <c r="B97" s="197"/>
      <c r="C97" s="281" t="s">
        <v>314</v>
      </c>
      <c r="D97" s="131"/>
      <c r="E97" s="579">
        <v>1933</v>
      </c>
      <c r="F97" s="628">
        <v>1933</v>
      </c>
      <c r="G97" s="575">
        <f t="shared" si="10"/>
        <v>100</v>
      </c>
    </row>
    <row r="98" spans="1:7" ht="12.95" customHeight="1">
      <c r="A98" s="196"/>
      <c r="B98" s="197"/>
      <c r="C98" s="281" t="s">
        <v>282</v>
      </c>
      <c r="D98" s="131"/>
      <c r="E98" s="579">
        <v>44</v>
      </c>
      <c r="F98" s="628">
        <v>0</v>
      </c>
      <c r="G98" s="575">
        <f t="shared" si="10"/>
        <v>0</v>
      </c>
    </row>
    <row r="99" spans="1:7" ht="12.95" customHeight="1">
      <c r="A99" s="196"/>
      <c r="B99" s="197"/>
      <c r="C99" s="283" t="s">
        <v>323</v>
      </c>
      <c r="D99" s="131"/>
      <c r="E99" s="579">
        <v>59</v>
      </c>
      <c r="F99" s="628">
        <v>58.972999999999999</v>
      </c>
      <c r="G99" s="575">
        <f t="shared" si="10"/>
        <v>99.954237288135602</v>
      </c>
    </row>
    <row r="100" spans="1:7" ht="12.95" customHeight="1">
      <c r="A100" s="196"/>
      <c r="B100" s="197"/>
      <c r="C100" s="283" t="s">
        <v>321</v>
      </c>
      <c r="D100" s="131"/>
      <c r="E100" s="579">
        <v>171</v>
      </c>
      <c r="F100" s="628">
        <v>484.9</v>
      </c>
      <c r="G100" s="575">
        <f t="shared" si="10"/>
        <v>283.56725146198829</v>
      </c>
    </row>
    <row r="101" spans="1:7" ht="12.95" customHeight="1">
      <c r="A101" s="196"/>
      <c r="B101" s="197" t="s">
        <v>83</v>
      </c>
      <c r="C101" s="190" t="s">
        <v>84</v>
      </c>
      <c r="D101" s="131" t="s">
        <v>76</v>
      </c>
      <c r="E101" s="578">
        <v>8267</v>
      </c>
      <c r="F101" s="627">
        <v>7483</v>
      </c>
      <c r="G101" s="575">
        <f t="shared" si="10"/>
        <v>90.51651143099069</v>
      </c>
    </row>
    <row r="102" spans="1:7" ht="12.95" customHeight="1">
      <c r="A102" s="196"/>
      <c r="B102" s="197"/>
      <c r="C102" s="281" t="s">
        <v>314</v>
      </c>
      <c r="D102" s="131"/>
      <c r="E102" s="579">
        <v>2553</v>
      </c>
      <c r="F102" s="628">
        <v>2553</v>
      </c>
      <c r="G102" s="575">
        <f t="shared" si="10"/>
        <v>100</v>
      </c>
    </row>
    <row r="103" spans="1:7" ht="12.95" customHeight="1">
      <c r="A103" s="196"/>
      <c r="B103" s="197"/>
      <c r="C103" s="281" t="s">
        <v>282</v>
      </c>
      <c r="D103" s="131"/>
      <c r="E103" s="579">
        <v>1079</v>
      </c>
      <c r="F103" s="628">
        <v>181.22</v>
      </c>
      <c r="G103" s="575">
        <f t="shared" si="10"/>
        <v>16.795180722891565</v>
      </c>
    </row>
    <row r="104" spans="1:7" ht="12.95" customHeight="1">
      <c r="A104" s="196"/>
      <c r="B104" s="197"/>
      <c r="C104" s="283" t="s">
        <v>323</v>
      </c>
      <c r="D104" s="131"/>
      <c r="E104" s="579">
        <v>97</v>
      </c>
      <c r="F104" s="628">
        <v>93.662999999999997</v>
      </c>
      <c r="G104" s="575">
        <f t="shared" si="10"/>
        <v>96.559793814432979</v>
      </c>
    </row>
    <row r="105" spans="1:7" ht="12.95" customHeight="1">
      <c r="A105" s="196"/>
      <c r="B105" s="197"/>
      <c r="C105" s="283" t="s">
        <v>321</v>
      </c>
      <c r="D105" s="131"/>
      <c r="E105" s="579">
        <v>7</v>
      </c>
      <c r="F105" s="628">
        <v>203.5</v>
      </c>
      <c r="G105" s="575">
        <f t="shared" si="10"/>
        <v>2907.1428571428573</v>
      </c>
    </row>
    <row r="106" spans="1:7" ht="12.95" customHeight="1">
      <c r="A106" s="196"/>
      <c r="B106" s="197" t="s">
        <v>85</v>
      </c>
      <c r="C106" s="190" t="s">
        <v>86</v>
      </c>
      <c r="D106" s="131" t="s">
        <v>76</v>
      </c>
      <c r="E106" s="578">
        <v>3108</v>
      </c>
      <c r="F106" s="629">
        <v>3548</v>
      </c>
      <c r="G106" s="575">
        <f t="shared" si="10"/>
        <v>114.15701415701416</v>
      </c>
    </row>
    <row r="107" spans="1:7" ht="12.95" customHeight="1">
      <c r="A107" s="196"/>
      <c r="B107" s="197"/>
      <c r="C107" s="281" t="s">
        <v>314</v>
      </c>
      <c r="D107" s="131"/>
      <c r="E107" s="579">
        <v>1553</v>
      </c>
      <c r="F107" s="628">
        <v>1553</v>
      </c>
      <c r="G107" s="575">
        <f t="shared" si="10"/>
        <v>100</v>
      </c>
    </row>
    <row r="108" spans="1:7" ht="12.95" customHeight="1">
      <c r="A108" s="196"/>
      <c r="B108" s="197"/>
      <c r="C108" s="281" t="s">
        <v>282</v>
      </c>
      <c r="D108" s="131"/>
      <c r="E108" s="579">
        <v>223</v>
      </c>
      <c r="F108" s="628">
        <v>0</v>
      </c>
      <c r="G108" s="575">
        <f t="shared" si="10"/>
        <v>0</v>
      </c>
    </row>
    <row r="109" spans="1:7" ht="12.95" customHeight="1">
      <c r="A109" s="196"/>
      <c r="B109" s="197"/>
      <c r="C109" s="283" t="s">
        <v>323</v>
      </c>
      <c r="D109" s="131"/>
      <c r="E109" s="579">
        <v>38</v>
      </c>
      <c r="F109" s="628">
        <v>41.628</v>
      </c>
      <c r="G109" s="575">
        <f t="shared" si="10"/>
        <v>109.54736842105264</v>
      </c>
    </row>
    <row r="110" spans="1:7" ht="12.95" customHeight="1">
      <c r="A110" s="196"/>
      <c r="B110" s="197"/>
      <c r="C110" s="283" t="s">
        <v>321</v>
      </c>
      <c r="D110" s="131"/>
      <c r="E110" s="579">
        <v>0</v>
      </c>
      <c r="F110" s="628">
        <v>574</v>
      </c>
      <c r="G110" s="575">
        <v>0</v>
      </c>
    </row>
    <row r="111" spans="1:7" ht="12.95" customHeight="1">
      <c r="A111" s="196"/>
      <c r="B111" s="197" t="s">
        <v>87</v>
      </c>
      <c r="C111" s="190" t="s">
        <v>239</v>
      </c>
      <c r="D111" s="131" t="s">
        <v>76</v>
      </c>
      <c r="E111" s="578">
        <v>7085</v>
      </c>
      <c r="F111" s="627">
        <v>6395</v>
      </c>
      <c r="G111" s="575">
        <f t="shared" si="10"/>
        <v>90.261115031757228</v>
      </c>
    </row>
    <row r="112" spans="1:7" ht="12.95" customHeight="1">
      <c r="A112" s="196"/>
      <c r="B112" s="197"/>
      <c r="C112" s="281" t="s">
        <v>314</v>
      </c>
      <c r="D112" s="131"/>
      <c r="E112" s="579">
        <v>2301</v>
      </c>
      <c r="F112" s="628">
        <v>2301</v>
      </c>
      <c r="G112" s="575">
        <f t="shared" si="10"/>
        <v>100</v>
      </c>
    </row>
    <row r="113" spans="1:7" ht="12.95" customHeight="1">
      <c r="A113" s="196"/>
      <c r="B113" s="197"/>
      <c r="C113" s="281" t="s">
        <v>282</v>
      </c>
      <c r="D113" s="131"/>
      <c r="E113" s="579">
        <v>601</v>
      </c>
      <c r="F113" s="628">
        <v>0</v>
      </c>
      <c r="G113" s="575">
        <f t="shared" si="10"/>
        <v>0</v>
      </c>
    </row>
    <row r="114" spans="1:7" ht="12.95" customHeight="1">
      <c r="A114" s="196"/>
      <c r="B114" s="197"/>
      <c r="C114" s="283" t="s">
        <v>323</v>
      </c>
      <c r="D114" s="131"/>
      <c r="E114" s="579">
        <v>87</v>
      </c>
      <c r="F114" s="628">
        <v>86.724999999999994</v>
      </c>
      <c r="G114" s="575">
        <f t="shared" si="10"/>
        <v>99.683908045977006</v>
      </c>
    </row>
    <row r="115" spans="1:7" ht="12.95" customHeight="1" thickBot="1">
      <c r="A115" s="326"/>
      <c r="B115" s="327"/>
      <c r="C115" s="328" t="s">
        <v>321</v>
      </c>
      <c r="D115" s="329"/>
      <c r="E115" s="532">
        <v>439</v>
      </c>
      <c r="F115" s="630">
        <v>373</v>
      </c>
      <c r="G115" s="572">
        <f t="shared" si="10"/>
        <v>84.965831435079735</v>
      </c>
    </row>
    <row r="116" spans="1:7" ht="12.95" customHeight="1">
      <c r="A116" s="330"/>
      <c r="B116" s="331"/>
      <c r="C116" s="332"/>
      <c r="D116" s="269"/>
      <c r="E116" s="420"/>
      <c r="F116" s="420"/>
      <c r="G116" s="574"/>
    </row>
    <row r="117" spans="1:7" ht="12.95" customHeight="1">
      <c r="A117" s="330"/>
      <c r="B117" s="331"/>
      <c r="C117" s="332"/>
      <c r="D117" s="269"/>
      <c r="E117" s="420"/>
      <c r="F117" s="420"/>
      <c r="G117" s="574"/>
    </row>
    <row r="118" spans="1:7" ht="12.95" customHeight="1" thickBot="1">
      <c r="A118" s="494"/>
      <c r="B118" s="494"/>
      <c r="C118" s="332"/>
      <c r="D118" s="269"/>
      <c r="E118" s="573"/>
      <c r="F118" s="573"/>
      <c r="G118" s="429" t="s">
        <v>351</v>
      </c>
    </row>
    <row r="119" spans="1:7" ht="12.95" customHeight="1">
      <c r="A119" s="18" t="s">
        <v>1</v>
      </c>
      <c r="B119" s="19" t="s">
        <v>2</v>
      </c>
      <c r="C119" s="20" t="s">
        <v>3</v>
      </c>
      <c r="D119" s="21"/>
      <c r="E119" s="65" t="s">
        <v>4</v>
      </c>
      <c r="F119" s="615" t="s">
        <v>249</v>
      </c>
      <c r="G119" s="561"/>
    </row>
    <row r="120" spans="1:7" ht="12.95" customHeight="1">
      <c r="A120" s="22" t="s">
        <v>5</v>
      </c>
      <c r="B120" s="23" t="s">
        <v>6</v>
      </c>
      <c r="C120" s="24" t="s">
        <v>7</v>
      </c>
      <c r="D120" s="25" t="s">
        <v>8</v>
      </c>
      <c r="E120" s="68" t="s">
        <v>305</v>
      </c>
      <c r="F120" s="616" t="s">
        <v>235</v>
      </c>
      <c r="G120" s="562" t="s">
        <v>366</v>
      </c>
    </row>
    <row r="121" spans="1:7" ht="12.95" customHeight="1" thickBot="1">
      <c r="A121" s="26" t="s">
        <v>9</v>
      </c>
      <c r="B121" s="27" t="s">
        <v>10</v>
      </c>
      <c r="C121" s="28"/>
      <c r="D121" s="29"/>
      <c r="E121" s="72" t="s">
        <v>316</v>
      </c>
      <c r="F121" s="617" t="s">
        <v>365</v>
      </c>
      <c r="G121" s="563" t="s">
        <v>250</v>
      </c>
    </row>
    <row r="122" spans="1:7" ht="12.95" customHeight="1">
      <c r="A122" s="491"/>
      <c r="B122" s="495" t="s">
        <v>88</v>
      </c>
      <c r="C122" s="496" t="s">
        <v>89</v>
      </c>
      <c r="D122" s="497" t="s">
        <v>76</v>
      </c>
      <c r="E122" s="580">
        <v>6179</v>
      </c>
      <c r="F122" s="629">
        <v>6104</v>
      </c>
      <c r="G122" s="575">
        <f t="shared" ref="G122:G193" si="11">(F122/E122)*100</f>
        <v>98.78621136106166</v>
      </c>
    </row>
    <row r="123" spans="1:7" ht="12.95" customHeight="1">
      <c r="A123" s="196"/>
      <c r="B123" s="197"/>
      <c r="C123" s="281" t="s">
        <v>314</v>
      </c>
      <c r="D123" s="131"/>
      <c r="E123" s="579">
        <v>2022</v>
      </c>
      <c r="F123" s="628">
        <v>2022</v>
      </c>
      <c r="G123" s="575">
        <f t="shared" si="11"/>
        <v>100</v>
      </c>
    </row>
    <row r="124" spans="1:7" ht="12.95" customHeight="1">
      <c r="A124" s="196"/>
      <c r="B124" s="197"/>
      <c r="C124" s="281" t="s">
        <v>282</v>
      </c>
      <c r="D124" s="131"/>
      <c r="E124" s="579">
        <v>91</v>
      </c>
      <c r="F124" s="628">
        <v>0</v>
      </c>
      <c r="G124" s="575">
        <f t="shared" si="11"/>
        <v>0</v>
      </c>
    </row>
    <row r="125" spans="1:7" ht="12.95" customHeight="1">
      <c r="A125" s="196"/>
      <c r="B125" s="197"/>
      <c r="C125" s="283" t="s">
        <v>323</v>
      </c>
      <c r="D125" s="131"/>
      <c r="E125" s="579">
        <v>94</v>
      </c>
      <c r="F125" s="628">
        <v>93.662999999999997</v>
      </c>
      <c r="G125" s="575">
        <f t="shared" si="11"/>
        <v>99.641489361702128</v>
      </c>
    </row>
    <row r="126" spans="1:7" ht="12.95" customHeight="1">
      <c r="A126" s="196"/>
      <c r="B126" s="197"/>
      <c r="C126" s="283" t="s">
        <v>321</v>
      </c>
      <c r="D126" s="131"/>
      <c r="E126" s="579">
        <v>199</v>
      </c>
      <c r="F126" s="628">
        <v>255</v>
      </c>
      <c r="G126" s="575">
        <f t="shared" si="11"/>
        <v>128.14070351758795</v>
      </c>
    </row>
    <row r="127" spans="1:7" ht="12.95" customHeight="1">
      <c r="A127" s="196"/>
      <c r="B127" s="197" t="s">
        <v>90</v>
      </c>
      <c r="C127" s="190" t="s">
        <v>91</v>
      </c>
      <c r="D127" s="131" t="s">
        <v>76</v>
      </c>
      <c r="E127" s="578">
        <v>5115</v>
      </c>
      <c r="F127" s="627">
        <v>7179</v>
      </c>
      <c r="G127" s="575">
        <f t="shared" si="11"/>
        <v>140.35190615835776</v>
      </c>
    </row>
    <row r="128" spans="1:7" ht="12.95" customHeight="1">
      <c r="A128" s="196"/>
      <c r="B128" s="197"/>
      <c r="C128" s="281" t="s">
        <v>314</v>
      </c>
      <c r="D128" s="131"/>
      <c r="E128" s="579">
        <v>2164</v>
      </c>
      <c r="F128" s="628">
        <v>2564</v>
      </c>
      <c r="G128" s="575">
        <f t="shared" si="11"/>
        <v>118.48428835489833</v>
      </c>
    </row>
    <row r="129" spans="1:7" ht="12.95" customHeight="1">
      <c r="A129" s="196"/>
      <c r="B129" s="197"/>
      <c r="C129" s="281" t="s">
        <v>282</v>
      </c>
      <c r="D129" s="131"/>
      <c r="E129" s="579">
        <v>67</v>
      </c>
      <c r="F129" s="628">
        <v>0</v>
      </c>
      <c r="G129" s="575">
        <f t="shared" si="11"/>
        <v>0</v>
      </c>
    </row>
    <row r="130" spans="1:7" ht="12.95" customHeight="1">
      <c r="A130" s="196"/>
      <c r="B130" s="197"/>
      <c r="C130" s="283" t="s">
        <v>323</v>
      </c>
      <c r="D130" s="131"/>
      <c r="E130" s="579">
        <v>62</v>
      </c>
      <c r="F130" s="628">
        <v>62.442</v>
      </c>
      <c r="G130" s="575">
        <f t="shared" si="11"/>
        <v>100.71290322580646</v>
      </c>
    </row>
    <row r="131" spans="1:7" ht="12.95" customHeight="1">
      <c r="A131" s="196"/>
      <c r="B131" s="197"/>
      <c r="C131" s="283" t="s">
        <v>321</v>
      </c>
      <c r="D131" s="131"/>
      <c r="E131" s="579">
        <v>158</v>
      </c>
      <c r="F131" s="628">
        <v>1780.6</v>
      </c>
      <c r="G131" s="575">
        <f t="shared" si="11"/>
        <v>1126.9620253164555</v>
      </c>
    </row>
    <row r="132" spans="1:7" ht="12.95" customHeight="1">
      <c r="A132" s="196"/>
      <c r="B132" s="197" t="s">
        <v>92</v>
      </c>
      <c r="C132" s="190" t="s">
        <v>93</v>
      </c>
      <c r="D132" s="131" t="s">
        <v>76</v>
      </c>
      <c r="E132" s="578">
        <v>4613</v>
      </c>
      <c r="F132" s="627">
        <v>4271</v>
      </c>
      <c r="G132" s="575">
        <f t="shared" si="11"/>
        <v>92.586169520919142</v>
      </c>
    </row>
    <row r="133" spans="1:7" ht="12.95" customHeight="1">
      <c r="A133" s="196"/>
      <c r="B133" s="197"/>
      <c r="C133" s="281" t="s">
        <v>314</v>
      </c>
      <c r="D133" s="131"/>
      <c r="E133" s="579">
        <v>1736</v>
      </c>
      <c r="F133" s="628">
        <v>1736</v>
      </c>
      <c r="G133" s="575">
        <f t="shared" si="11"/>
        <v>100</v>
      </c>
    </row>
    <row r="134" spans="1:7" ht="12.95" customHeight="1">
      <c r="A134" s="196"/>
      <c r="B134" s="197"/>
      <c r="C134" s="281" t="s">
        <v>282</v>
      </c>
      <c r="D134" s="131"/>
      <c r="E134" s="579">
        <v>441</v>
      </c>
      <c r="F134" s="628">
        <v>0</v>
      </c>
      <c r="G134" s="575">
        <f t="shared" si="11"/>
        <v>0</v>
      </c>
    </row>
    <row r="135" spans="1:7" ht="12.95" customHeight="1">
      <c r="A135" s="196"/>
      <c r="B135" s="197"/>
      <c r="C135" s="283" t="s">
        <v>323</v>
      </c>
      <c r="D135" s="131"/>
      <c r="E135" s="579">
        <v>56</v>
      </c>
      <c r="F135" s="628">
        <v>55.503999999999998</v>
      </c>
      <c r="G135" s="575">
        <f t="shared" si="11"/>
        <v>99.114285714285714</v>
      </c>
    </row>
    <row r="136" spans="1:7" ht="12.95" customHeight="1">
      <c r="A136" s="196"/>
      <c r="B136" s="197"/>
      <c r="C136" s="283" t="s">
        <v>321</v>
      </c>
      <c r="D136" s="131"/>
      <c r="E136" s="579">
        <v>356</v>
      </c>
      <c r="F136" s="628">
        <v>404.2</v>
      </c>
      <c r="G136" s="575">
        <f t="shared" si="11"/>
        <v>113.53932584269664</v>
      </c>
    </row>
    <row r="137" spans="1:7" ht="12.95" customHeight="1">
      <c r="A137" s="196"/>
      <c r="B137" s="197" t="s">
        <v>94</v>
      </c>
      <c r="C137" s="190" t="s">
        <v>95</v>
      </c>
      <c r="D137" s="131" t="s">
        <v>76</v>
      </c>
      <c r="E137" s="578">
        <v>6434</v>
      </c>
      <c r="F137" s="627">
        <v>6708</v>
      </c>
      <c r="G137" s="575">
        <f t="shared" si="11"/>
        <v>104.25862604911408</v>
      </c>
    </row>
    <row r="138" spans="1:7" ht="12.95" customHeight="1">
      <c r="A138" s="196"/>
      <c r="B138" s="197"/>
      <c r="C138" s="281" t="s">
        <v>314</v>
      </c>
      <c r="D138" s="131"/>
      <c r="E138" s="579">
        <v>2659</v>
      </c>
      <c r="F138" s="628">
        <v>2659</v>
      </c>
      <c r="G138" s="575">
        <f t="shared" si="11"/>
        <v>100</v>
      </c>
    </row>
    <row r="139" spans="1:7" ht="12.95" customHeight="1">
      <c r="A139" s="196"/>
      <c r="B139" s="197"/>
      <c r="C139" s="281" t="s">
        <v>282</v>
      </c>
      <c r="D139" s="131"/>
      <c r="E139" s="579">
        <v>152</v>
      </c>
      <c r="F139" s="628">
        <v>29.274999999999999</v>
      </c>
      <c r="G139" s="575">
        <f t="shared" si="11"/>
        <v>19.25986842105263</v>
      </c>
    </row>
    <row r="140" spans="1:7" ht="12.95" customHeight="1">
      <c r="A140" s="196"/>
      <c r="B140" s="197"/>
      <c r="C140" s="283" t="s">
        <v>323</v>
      </c>
      <c r="D140" s="131"/>
      <c r="E140" s="579">
        <v>90</v>
      </c>
      <c r="F140" s="628">
        <v>93.662999999999997</v>
      </c>
      <c r="G140" s="575">
        <f t="shared" si="11"/>
        <v>104.07</v>
      </c>
    </row>
    <row r="141" spans="1:7" ht="12.95" customHeight="1">
      <c r="A141" s="196"/>
      <c r="B141" s="197"/>
      <c r="C141" s="283" t="s">
        <v>288</v>
      </c>
      <c r="D141" s="131"/>
      <c r="E141" s="579">
        <v>300</v>
      </c>
      <c r="F141" s="628">
        <v>300</v>
      </c>
      <c r="G141" s="575">
        <f t="shared" si="11"/>
        <v>100</v>
      </c>
    </row>
    <row r="142" spans="1:7" ht="12.95" customHeight="1">
      <c r="A142" s="196"/>
      <c r="B142" s="197"/>
      <c r="C142" s="283" t="s">
        <v>383</v>
      </c>
      <c r="D142" s="131"/>
      <c r="E142" s="579"/>
      <c r="F142" s="628">
        <v>1500</v>
      </c>
      <c r="G142" s="575">
        <v>0</v>
      </c>
    </row>
    <row r="143" spans="1:7" ht="12.95" customHeight="1">
      <c r="A143" s="196"/>
      <c r="B143" s="197"/>
      <c r="C143" s="283" t="s">
        <v>322</v>
      </c>
      <c r="D143" s="131"/>
      <c r="E143" s="579">
        <v>0</v>
      </c>
      <c r="F143" s="628">
        <v>126.7</v>
      </c>
      <c r="G143" s="575">
        <v>0</v>
      </c>
    </row>
    <row r="144" spans="1:7" ht="12.95" customHeight="1">
      <c r="A144" s="196"/>
      <c r="B144" s="197" t="s">
        <v>96</v>
      </c>
      <c r="C144" s="190" t="s">
        <v>97</v>
      </c>
      <c r="D144" s="131" t="s">
        <v>76</v>
      </c>
      <c r="E144" s="578">
        <v>4439</v>
      </c>
      <c r="F144" s="627">
        <v>7052</v>
      </c>
      <c r="G144" s="575">
        <f t="shared" si="11"/>
        <v>158.86460914620412</v>
      </c>
    </row>
    <row r="145" spans="1:7" ht="12.95" customHeight="1">
      <c r="A145" s="196"/>
      <c r="B145" s="197"/>
      <c r="C145" s="281" t="s">
        <v>314</v>
      </c>
      <c r="D145" s="131"/>
      <c r="E145" s="579">
        <v>1590</v>
      </c>
      <c r="F145" s="628">
        <v>1790</v>
      </c>
      <c r="G145" s="575">
        <f t="shared" si="11"/>
        <v>112.57861635220125</v>
      </c>
    </row>
    <row r="146" spans="1:7" ht="12.95" customHeight="1">
      <c r="A146" s="196"/>
      <c r="B146" s="197"/>
      <c r="C146" s="281" t="s">
        <v>282</v>
      </c>
      <c r="D146" s="131"/>
      <c r="E146" s="579">
        <v>55</v>
      </c>
      <c r="F146" s="628">
        <v>0</v>
      </c>
      <c r="G146" s="575">
        <f t="shared" si="11"/>
        <v>0</v>
      </c>
    </row>
    <row r="147" spans="1:7" ht="12.95" customHeight="1">
      <c r="A147" s="196"/>
      <c r="B147" s="197"/>
      <c r="C147" s="283" t="s">
        <v>323</v>
      </c>
      <c r="D147" s="131"/>
      <c r="E147" s="579">
        <v>73</v>
      </c>
      <c r="F147" s="628">
        <v>79.787000000000006</v>
      </c>
      <c r="G147" s="575">
        <f t="shared" si="11"/>
        <v>109.29726027397263</v>
      </c>
    </row>
    <row r="148" spans="1:7" ht="12.95" customHeight="1">
      <c r="A148" s="196"/>
      <c r="B148" s="197"/>
      <c r="C148" s="283" t="s">
        <v>321</v>
      </c>
      <c r="D148" s="131"/>
      <c r="E148" s="579">
        <v>110</v>
      </c>
      <c r="F148" s="628">
        <v>2548.5</v>
      </c>
      <c r="G148" s="575">
        <f t="shared" si="11"/>
        <v>2316.818181818182</v>
      </c>
    </row>
    <row r="149" spans="1:7" ht="12.95" customHeight="1">
      <c r="A149" s="196"/>
      <c r="B149" s="197" t="s">
        <v>98</v>
      </c>
      <c r="C149" s="190" t="s">
        <v>99</v>
      </c>
      <c r="D149" s="131" t="s">
        <v>76</v>
      </c>
      <c r="E149" s="578">
        <v>10319</v>
      </c>
      <c r="F149" s="627">
        <v>10312</v>
      </c>
      <c r="G149" s="575">
        <f t="shared" si="11"/>
        <v>99.932163969376873</v>
      </c>
    </row>
    <row r="150" spans="1:7" ht="12.95" customHeight="1">
      <c r="A150" s="196"/>
      <c r="B150" s="197"/>
      <c r="C150" s="281" t="s">
        <v>314</v>
      </c>
      <c r="D150" s="131"/>
      <c r="E150" s="579">
        <v>3670</v>
      </c>
      <c r="F150" s="628">
        <v>3670</v>
      </c>
      <c r="G150" s="575">
        <f t="shared" si="11"/>
        <v>100</v>
      </c>
    </row>
    <row r="151" spans="1:7" ht="12.95" customHeight="1">
      <c r="A151" s="196"/>
      <c r="B151" s="197"/>
      <c r="C151" s="281" t="s">
        <v>282</v>
      </c>
      <c r="D151" s="131"/>
      <c r="E151" s="579">
        <v>0</v>
      </c>
      <c r="F151" s="628">
        <v>0</v>
      </c>
      <c r="G151" s="575">
        <v>0</v>
      </c>
    </row>
    <row r="152" spans="1:7" ht="12.95" customHeight="1">
      <c r="A152" s="196"/>
      <c r="B152" s="197"/>
      <c r="C152" s="283" t="s">
        <v>323</v>
      </c>
      <c r="D152" s="131"/>
      <c r="E152" s="579">
        <v>87</v>
      </c>
      <c r="F152" s="628">
        <v>86.724999999999994</v>
      </c>
      <c r="G152" s="575">
        <f t="shared" si="11"/>
        <v>99.683908045977006</v>
      </c>
    </row>
    <row r="153" spans="1:7" ht="12.95" customHeight="1">
      <c r="A153" s="196"/>
      <c r="B153" s="197"/>
      <c r="C153" s="283" t="s">
        <v>321</v>
      </c>
      <c r="D153" s="131"/>
      <c r="E153" s="579">
        <v>2530</v>
      </c>
      <c r="F153" s="628">
        <v>2626.7</v>
      </c>
      <c r="G153" s="575">
        <f t="shared" si="11"/>
        <v>103.82213438735177</v>
      </c>
    </row>
    <row r="154" spans="1:7" ht="12.95" customHeight="1">
      <c r="A154" s="196"/>
      <c r="B154" s="197" t="s">
        <v>100</v>
      </c>
      <c r="C154" s="190" t="s">
        <v>101</v>
      </c>
      <c r="D154" s="131" t="s">
        <v>76</v>
      </c>
      <c r="E154" s="578">
        <v>7655</v>
      </c>
      <c r="F154" s="627">
        <v>8516</v>
      </c>
      <c r="G154" s="575">
        <f t="shared" si="11"/>
        <v>111.24755062050946</v>
      </c>
    </row>
    <row r="155" spans="1:7" ht="12.95" customHeight="1">
      <c r="A155" s="196"/>
      <c r="B155" s="197"/>
      <c r="C155" s="281" t="s">
        <v>314</v>
      </c>
      <c r="D155" s="131"/>
      <c r="E155" s="579">
        <v>2600</v>
      </c>
      <c r="F155" s="628">
        <v>3500</v>
      </c>
      <c r="G155" s="575">
        <f t="shared" si="11"/>
        <v>134.61538461538461</v>
      </c>
    </row>
    <row r="156" spans="1:7" ht="12.95" customHeight="1">
      <c r="A156" s="196"/>
      <c r="B156" s="197"/>
      <c r="C156" s="281" t="s">
        <v>282</v>
      </c>
      <c r="D156" s="131"/>
      <c r="E156" s="579">
        <v>386</v>
      </c>
      <c r="F156" s="628">
        <v>129.977</v>
      </c>
      <c r="G156" s="575">
        <f t="shared" si="11"/>
        <v>33.67279792746114</v>
      </c>
    </row>
    <row r="157" spans="1:7" ht="12.95" customHeight="1">
      <c r="A157" s="196"/>
      <c r="B157" s="197"/>
      <c r="C157" s="283" t="s">
        <v>323</v>
      </c>
      <c r="D157" s="131"/>
      <c r="E157" s="579">
        <v>114</v>
      </c>
      <c r="F157" s="628">
        <v>121.41500000000001</v>
      </c>
      <c r="G157" s="575">
        <f t="shared" si="11"/>
        <v>106.5043859649123</v>
      </c>
    </row>
    <row r="158" spans="1:7" ht="12.95" customHeight="1">
      <c r="A158" s="196"/>
      <c r="B158" s="197"/>
      <c r="C158" s="283" t="s">
        <v>321</v>
      </c>
      <c r="D158" s="131"/>
      <c r="E158" s="579">
        <v>234</v>
      </c>
      <c r="F158" s="628">
        <v>147.69999999999999</v>
      </c>
      <c r="G158" s="575">
        <f t="shared" si="11"/>
        <v>63.119658119658119</v>
      </c>
    </row>
    <row r="159" spans="1:7" ht="12.95" customHeight="1">
      <c r="A159" s="196"/>
      <c r="B159" s="197" t="s">
        <v>102</v>
      </c>
      <c r="C159" s="190" t="s">
        <v>103</v>
      </c>
      <c r="D159" s="131" t="s">
        <v>76</v>
      </c>
      <c r="E159" s="578">
        <v>8040</v>
      </c>
      <c r="F159" s="629">
        <v>8689</v>
      </c>
      <c r="G159" s="575">
        <f t="shared" si="11"/>
        <v>108.07213930348259</v>
      </c>
    </row>
    <row r="160" spans="1:7" ht="12.95" customHeight="1">
      <c r="A160" s="196"/>
      <c r="B160" s="197"/>
      <c r="C160" s="281" t="s">
        <v>314</v>
      </c>
      <c r="D160" s="131"/>
      <c r="E160" s="579">
        <v>3236</v>
      </c>
      <c r="F160" s="628">
        <v>3736</v>
      </c>
      <c r="G160" s="575">
        <f t="shared" si="11"/>
        <v>115.45117428924598</v>
      </c>
    </row>
    <row r="161" spans="1:7" ht="12.95" customHeight="1">
      <c r="A161" s="196"/>
      <c r="B161" s="197"/>
      <c r="C161" s="281" t="s">
        <v>282</v>
      </c>
      <c r="D161" s="131"/>
      <c r="E161" s="579">
        <v>68</v>
      </c>
      <c r="F161" s="628">
        <v>80.988</v>
      </c>
      <c r="G161" s="575">
        <f t="shared" si="11"/>
        <v>119.10000000000001</v>
      </c>
    </row>
    <row r="162" spans="1:7" ht="12.95" customHeight="1">
      <c r="A162" s="196"/>
      <c r="B162" s="197"/>
      <c r="C162" s="283" t="s">
        <v>323</v>
      </c>
      <c r="D162" s="131"/>
      <c r="E162" s="579">
        <v>118</v>
      </c>
      <c r="F162" s="628">
        <v>117.946</v>
      </c>
      <c r="G162" s="575">
        <f t="shared" si="11"/>
        <v>99.954237288135602</v>
      </c>
    </row>
    <row r="163" spans="1:7" ht="12.95" customHeight="1" thickBot="1">
      <c r="A163" s="326"/>
      <c r="B163" s="327"/>
      <c r="C163" s="328" t="s">
        <v>321</v>
      </c>
      <c r="D163" s="329"/>
      <c r="E163" s="532">
        <v>1</v>
      </c>
      <c r="F163" s="630">
        <v>400</v>
      </c>
      <c r="G163" s="652">
        <f t="shared" si="11"/>
        <v>40000</v>
      </c>
    </row>
    <row r="164" spans="1:7" ht="12.95" customHeight="1">
      <c r="A164" s="330"/>
      <c r="B164" s="331"/>
      <c r="C164" s="332"/>
      <c r="D164" s="269"/>
      <c r="E164" s="333"/>
      <c r="F164" s="420"/>
      <c r="G164" s="574"/>
    </row>
    <row r="165" spans="1:7" ht="12.95" customHeight="1">
      <c r="A165" s="330"/>
      <c r="B165" s="331"/>
      <c r="C165" s="332"/>
      <c r="D165" s="269"/>
      <c r="E165" s="333"/>
      <c r="F165" s="420"/>
      <c r="G165" s="574"/>
    </row>
    <row r="166" spans="1:7" ht="12.95" customHeight="1">
      <c r="A166" s="330"/>
      <c r="B166" s="331"/>
      <c r="C166" s="332"/>
      <c r="D166" s="269"/>
      <c r="E166" s="333"/>
      <c r="F166" s="420"/>
      <c r="G166" s="574"/>
    </row>
    <row r="167" spans="1:7" ht="12.95" customHeight="1">
      <c r="A167" s="330"/>
      <c r="B167" s="331"/>
      <c r="C167" s="332"/>
      <c r="D167" s="269"/>
      <c r="E167" s="333"/>
      <c r="F167" s="420"/>
      <c r="G167" s="574"/>
    </row>
    <row r="168" spans="1:7" ht="12.95" customHeight="1">
      <c r="A168" s="330"/>
      <c r="B168" s="331"/>
      <c r="C168" s="332"/>
      <c r="D168" s="269"/>
      <c r="E168" s="333"/>
      <c r="F168" s="420"/>
      <c r="G168" s="574"/>
    </row>
    <row r="169" spans="1:7" ht="12.95" customHeight="1">
      <c r="A169" s="330"/>
      <c r="B169" s="331"/>
      <c r="C169" s="332"/>
      <c r="D169" s="269"/>
      <c r="E169" s="333"/>
      <c r="F169" s="420"/>
      <c r="G169" s="574"/>
    </row>
    <row r="170" spans="1:7" ht="12.95" customHeight="1">
      <c r="A170" s="330"/>
      <c r="B170" s="331"/>
      <c r="C170" s="332"/>
      <c r="D170" s="269"/>
      <c r="E170" s="333"/>
      <c r="F170" s="420"/>
      <c r="G170" s="574"/>
    </row>
    <row r="171" spans="1:7" ht="12.95" customHeight="1">
      <c r="A171" s="330"/>
      <c r="B171" s="331"/>
      <c r="C171" s="332"/>
      <c r="D171" s="269"/>
      <c r="E171" s="333"/>
      <c r="F171" s="420"/>
      <c r="G171" s="574"/>
    </row>
    <row r="172" spans="1:7" ht="12.95" customHeight="1">
      <c r="A172" s="330"/>
      <c r="B172" s="331"/>
      <c r="C172" s="332"/>
      <c r="D172" s="269"/>
      <c r="E172" s="333"/>
      <c r="F172" s="420"/>
      <c r="G172" s="574"/>
    </row>
    <row r="173" spans="1:7" ht="12.95" customHeight="1">
      <c r="A173" s="330"/>
      <c r="B173" s="331"/>
      <c r="C173" s="332"/>
      <c r="D173" s="269"/>
      <c r="E173" s="333"/>
      <c r="F173" s="420"/>
      <c r="G173" s="574"/>
    </row>
    <row r="174" spans="1:7" ht="12.95" customHeight="1">
      <c r="A174" s="330"/>
      <c r="B174" s="331"/>
      <c r="C174" s="332"/>
      <c r="D174" s="269"/>
      <c r="E174" s="333"/>
      <c r="F174" s="420"/>
      <c r="G174" s="574"/>
    </row>
    <row r="175" spans="1:7" ht="12.95" customHeight="1">
      <c r="A175" s="330"/>
      <c r="B175" s="331"/>
      <c r="C175" s="332"/>
      <c r="D175" s="269"/>
      <c r="E175" s="333"/>
      <c r="F175" s="420"/>
      <c r="G175" s="574"/>
    </row>
    <row r="176" spans="1:7" ht="12.95" customHeight="1">
      <c r="A176" s="330"/>
      <c r="B176" s="331"/>
      <c r="C176" s="332"/>
      <c r="D176" s="269"/>
      <c r="E176" s="333"/>
      <c r="F176" s="420"/>
      <c r="G176" s="574"/>
    </row>
    <row r="177" spans="1:11" ht="14.25" customHeight="1">
      <c r="A177" s="330"/>
      <c r="B177" s="331"/>
      <c r="C177" s="332"/>
      <c r="D177" s="269"/>
      <c r="E177" s="333"/>
      <c r="F177" s="420"/>
      <c r="G177" s="574"/>
    </row>
    <row r="178" spans="1:11" ht="14.25" customHeight="1">
      <c r="A178" s="330"/>
      <c r="B178" s="331"/>
      <c r="C178" s="332"/>
      <c r="D178" s="269"/>
      <c r="E178" s="333"/>
      <c r="F178" s="420"/>
      <c r="G178" s="574"/>
    </row>
    <row r="179" spans="1:11" ht="14.25" customHeight="1">
      <c r="A179" s="330"/>
      <c r="B179" s="331"/>
      <c r="C179" s="332"/>
      <c r="D179" s="269"/>
      <c r="E179" s="333"/>
      <c r="F179" s="420"/>
      <c r="G179" s="574"/>
    </row>
    <row r="180" spans="1:11" ht="12.75" customHeight="1">
      <c r="A180" s="330"/>
      <c r="B180" s="331"/>
      <c r="C180" s="332"/>
      <c r="D180" s="269"/>
      <c r="E180" s="333"/>
      <c r="F180" s="420"/>
      <c r="G180" s="574"/>
    </row>
    <row r="181" spans="1:11" ht="12.75" customHeight="1">
      <c r="A181" s="330"/>
      <c r="B181" s="331"/>
      <c r="C181" s="332"/>
      <c r="D181" s="269"/>
      <c r="E181" s="333"/>
      <c r="F181" s="420"/>
      <c r="G181" s="574"/>
    </row>
    <row r="182" spans="1:11" ht="12.75" customHeight="1">
      <c r="A182" s="330"/>
      <c r="B182" s="331"/>
      <c r="C182" s="332"/>
      <c r="D182" s="269"/>
      <c r="E182" s="333"/>
      <c r="F182" s="420"/>
      <c r="G182" s="574"/>
    </row>
    <row r="183" spans="1:11" ht="12.75" customHeight="1" thickBot="1">
      <c r="A183" s="330"/>
      <c r="B183" s="331"/>
      <c r="C183" s="332"/>
      <c r="D183" s="269"/>
      <c r="E183" s="269"/>
      <c r="F183" s="269"/>
      <c r="G183" s="344" t="s">
        <v>352</v>
      </c>
    </row>
    <row r="184" spans="1:11" ht="12.75" customHeight="1">
      <c r="A184" s="18" t="s">
        <v>1</v>
      </c>
      <c r="B184" s="19" t="s">
        <v>2</v>
      </c>
      <c r="C184" s="20" t="s">
        <v>3</v>
      </c>
      <c r="D184" s="21"/>
      <c r="E184" s="65" t="s">
        <v>4</v>
      </c>
      <c r="F184" s="65" t="s">
        <v>249</v>
      </c>
      <c r="G184" s="561"/>
    </row>
    <row r="185" spans="1:11" ht="12.75" customHeight="1">
      <c r="A185" s="22" t="s">
        <v>5</v>
      </c>
      <c r="B185" s="23" t="s">
        <v>6</v>
      </c>
      <c r="C185" s="24" t="s">
        <v>7</v>
      </c>
      <c r="D185" s="25" t="s">
        <v>8</v>
      </c>
      <c r="E185" s="68" t="s">
        <v>305</v>
      </c>
      <c r="F185" s="68" t="s">
        <v>235</v>
      </c>
      <c r="G185" s="562" t="s">
        <v>366</v>
      </c>
    </row>
    <row r="186" spans="1:11" ht="15" customHeight="1" thickBot="1">
      <c r="A186" s="26" t="s">
        <v>9</v>
      </c>
      <c r="B186" s="27" t="s">
        <v>10</v>
      </c>
      <c r="C186" s="28"/>
      <c r="D186" s="29"/>
      <c r="E186" s="72" t="s">
        <v>316</v>
      </c>
      <c r="F186" s="72" t="s">
        <v>365</v>
      </c>
      <c r="G186" s="563" t="s">
        <v>250</v>
      </c>
    </row>
    <row r="187" spans="1:11">
      <c r="A187" s="334"/>
      <c r="B187" s="335"/>
      <c r="C187" s="336" t="s">
        <v>104</v>
      </c>
      <c r="D187" s="337" t="s">
        <v>76</v>
      </c>
      <c r="E187" s="581"/>
      <c r="F187" s="581"/>
      <c r="G187" s="582"/>
    </row>
    <row r="188" spans="1:11">
      <c r="A188" s="520"/>
      <c r="B188" s="237"/>
      <c r="C188" s="521"/>
      <c r="D188" s="529" t="s">
        <v>105</v>
      </c>
      <c r="E188" s="583">
        <v>4000</v>
      </c>
      <c r="F188" s="584">
        <f>SUM(F189:F192)</f>
        <v>5850</v>
      </c>
      <c r="G188" s="522">
        <f t="shared" si="11"/>
        <v>146.25</v>
      </c>
      <c r="H188" s="225"/>
      <c r="I188" s="225"/>
      <c r="J188" s="225"/>
      <c r="K188" s="225"/>
    </row>
    <row r="189" spans="1:11">
      <c r="A189" s="520"/>
      <c r="B189" s="237"/>
      <c r="C189" s="521"/>
      <c r="D189" s="529" t="s">
        <v>104</v>
      </c>
      <c r="E189" s="583"/>
      <c r="F189" s="585">
        <v>1000</v>
      </c>
      <c r="G189" s="522"/>
      <c r="H189" s="225"/>
      <c r="I189" s="225"/>
      <c r="J189" s="225"/>
      <c r="K189" s="225"/>
    </row>
    <row r="190" spans="1:11">
      <c r="A190" s="520"/>
      <c r="B190" s="237"/>
      <c r="C190" s="521"/>
      <c r="D190" s="529" t="s">
        <v>379</v>
      </c>
      <c r="E190" s="583"/>
      <c r="F190" s="655">
        <v>400</v>
      </c>
      <c r="G190" s="522"/>
      <c r="H190" s="225"/>
      <c r="I190" s="225"/>
      <c r="J190" s="225"/>
      <c r="K190" s="225"/>
    </row>
    <row r="191" spans="1:11">
      <c r="A191" s="520"/>
      <c r="B191" s="237"/>
      <c r="C191" s="521"/>
      <c r="D191" s="529" t="s">
        <v>380</v>
      </c>
      <c r="E191" s="583"/>
      <c r="F191" s="655">
        <v>450</v>
      </c>
      <c r="G191" s="522"/>
      <c r="H191" s="225"/>
      <c r="I191" s="225"/>
      <c r="J191" s="225"/>
      <c r="K191" s="225"/>
    </row>
    <row r="192" spans="1:11">
      <c r="A192" s="491"/>
      <c r="B192" s="231"/>
      <c r="C192" s="232"/>
      <c r="D192" s="523" t="s">
        <v>378</v>
      </c>
      <c r="E192" s="550"/>
      <c r="F192" s="656">
        <v>4000</v>
      </c>
      <c r="G192" s="549"/>
    </row>
    <row r="193" spans="1:10">
      <c r="A193" s="230"/>
      <c r="B193" s="226"/>
      <c r="C193" s="234" t="s">
        <v>106</v>
      </c>
      <c r="D193" s="229" t="s">
        <v>107</v>
      </c>
      <c r="E193" s="690">
        <v>1800</v>
      </c>
      <c r="F193" s="690">
        <v>1800</v>
      </c>
      <c r="G193" s="687">
        <f t="shared" si="11"/>
        <v>100</v>
      </c>
    </row>
    <row r="194" spans="1:10">
      <c r="A194" s="233"/>
      <c r="B194" s="227"/>
      <c r="C194" s="235"/>
      <c r="D194" s="198" t="s">
        <v>108</v>
      </c>
      <c r="E194" s="691"/>
      <c r="F194" s="691"/>
      <c r="G194" s="688"/>
    </row>
    <row r="195" spans="1:10">
      <c r="A195" s="520"/>
      <c r="B195" s="237"/>
      <c r="C195" s="305" t="s">
        <v>384</v>
      </c>
      <c r="D195" s="229" t="s">
        <v>107</v>
      </c>
      <c r="E195" s="690">
        <v>0</v>
      </c>
      <c r="F195" s="692">
        <v>450</v>
      </c>
      <c r="G195" s="687">
        <v>0</v>
      </c>
    </row>
    <row r="196" spans="1:10">
      <c r="A196" s="233"/>
      <c r="B196" s="227"/>
      <c r="C196" s="235"/>
      <c r="D196" s="251" t="s">
        <v>122</v>
      </c>
      <c r="E196" s="691"/>
      <c r="F196" s="693"/>
      <c r="G196" s="688"/>
    </row>
    <row r="197" spans="1:10">
      <c r="A197" s="230"/>
      <c r="B197" s="226"/>
      <c r="C197" s="234" t="s">
        <v>385</v>
      </c>
      <c r="D197" s="604" t="s">
        <v>76</v>
      </c>
      <c r="E197" s="690">
        <v>0</v>
      </c>
      <c r="F197" s="692">
        <v>55</v>
      </c>
      <c r="G197" s="683">
        <v>0</v>
      </c>
    </row>
    <row r="198" spans="1:10">
      <c r="A198" s="233"/>
      <c r="B198" s="227"/>
      <c r="C198" s="235"/>
      <c r="D198" s="306" t="s">
        <v>303</v>
      </c>
      <c r="E198" s="691"/>
      <c r="F198" s="694"/>
      <c r="G198" s="684"/>
    </row>
    <row r="199" spans="1:10">
      <c r="A199" s="520"/>
      <c r="B199" s="237"/>
      <c r="C199" s="234" t="s">
        <v>392</v>
      </c>
      <c r="D199" s="604" t="s">
        <v>76</v>
      </c>
      <c r="E199" s="690">
        <v>0</v>
      </c>
      <c r="F199" s="695">
        <v>1083</v>
      </c>
      <c r="G199" s="683">
        <v>0</v>
      </c>
    </row>
    <row r="200" spans="1:10">
      <c r="A200" s="520"/>
      <c r="B200" s="237"/>
      <c r="C200" s="235"/>
      <c r="D200" s="415" t="s">
        <v>393</v>
      </c>
      <c r="E200" s="691"/>
      <c r="F200" s="696"/>
      <c r="G200" s="684"/>
    </row>
    <row r="201" spans="1:10">
      <c r="A201" s="220"/>
      <c r="B201" s="226" t="s">
        <v>109</v>
      </c>
      <c r="C201" s="228" t="s">
        <v>240</v>
      </c>
      <c r="D201" s="234" t="s">
        <v>241</v>
      </c>
      <c r="E201" s="392"/>
      <c r="F201" s="392"/>
      <c r="G201" s="687">
        <f>(F202/E202)*100</f>
        <v>102.6530612244898</v>
      </c>
    </row>
    <row r="202" spans="1:10">
      <c r="A202" s="236"/>
      <c r="B202" s="237"/>
      <c r="C202" s="238" t="s">
        <v>242</v>
      </c>
      <c r="D202" s="305" t="s">
        <v>243</v>
      </c>
      <c r="E202" s="448">
        <v>49000</v>
      </c>
      <c r="F202" s="448">
        <f>49000+1300</f>
        <v>50300</v>
      </c>
      <c r="G202" s="689"/>
    </row>
    <row r="203" spans="1:10">
      <c r="A203" s="128"/>
      <c r="B203" s="231"/>
      <c r="C203" s="239"/>
      <c r="D203" s="306" t="s">
        <v>244</v>
      </c>
      <c r="E203" s="443"/>
      <c r="F203" s="443"/>
      <c r="G203" s="688"/>
    </row>
    <row r="204" spans="1:10">
      <c r="A204" s="172"/>
      <c r="B204" s="254"/>
      <c r="C204" s="250"/>
      <c r="D204" s="251"/>
      <c r="E204" s="370"/>
      <c r="F204" s="370"/>
      <c r="G204" s="367"/>
    </row>
    <row r="205" spans="1:10">
      <c r="A205" s="365" t="s">
        <v>259</v>
      </c>
      <c r="B205" s="685" t="s">
        <v>302</v>
      </c>
      <c r="C205" s="686"/>
      <c r="D205" s="366"/>
      <c r="E205" s="278">
        <f>SUM(E206:E207)</f>
        <v>0</v>
      </c>
      <c r="F205" s="278">
        <f>SUM(F206:F207)</f>
        <v>0</v>
      </c>
      <c r="G205" s="367"/>
    </row>
    <row r="206" spans="1:10">
      <c r="A206" s="365"/>
      <c r="B206" s="368"/>
      <c r="C206" s="239" t="s">
        <v>300</v>
      </c>
      <c r="D206" s="369" t="s">
        <v>258</v>
      </c>
      <c r="E206" s="455" t="s">
        <v>324</v>
      </c>
      <c r="F206" s="455" t="s">
        <v>324</v>
      </c>
      <c r="G206" s="367"/>
      <c r="H206" s="284"/>
      <c r="I206" s="284"/>
      <c r="J206" s="284"/>
    </row>
    <row r="207" spans="1:10">
      <c r="A207" s="148"/>
      <c r="B207" s="371"/>
      <c r="C207" s="372" t="s">
        <v>301</v>
      </c>
      <c r="D207" s="373" t="s">
        <v>140</v>
      </c>
      <c r="E207" s="455" t="s">
        <v>324</v>
      </c>
      <c r="F207" s="455" t="s">
        <v>324</v>
      </c>
      <c r="G207" s="367"/>
      <c r="H207" s="284"/>
      <c r="I207" s="284"/>
      <c r="J207" s="284"/>
    </row>
    <row r="208" spans="1:10">
      <c r="A208" s="172"/>
      <c r="B208" s="371"/>
      <c r="C208" s="586"/>
      <c r="D208" s="587"/>
      <c r="E208" s="370"/>
      <c r="F208" s="370"/>
      <c r="G208" s="367"/>
      <c r="H208" s="284"/>
      <c r="I208" s="284"/>
      <c r="J208" s="284"/>
    </row>
    <row r="209" spans="1:7">
      <c r="A209" s="120" t="s">
        <v>270</v>
      </c>
      <c r="B209" s="121" t="s">
        <v>269</v>
      </c>
      <c r="C209" s="553"/>
      <c r="D209" s="199"/>
      <c r="E209" s="278">
        <f>SUM(E211:E214)</f>
        <v>200</v>
      </c>
      <c r="F209" s="278">
        <f>SUM(F211:F214)</f>
        <v>0</v>
      </c>
      <c r="G209" s="445">
        <f>F209/E209*100</f>
        <v>0</v>
      </c>
    </row>
    <row r="210" spans="1:7">
      <c r="A210" s="120"/>
      <c r="B210" s="121"/>
      <c r="C210" s="123" t="s">
        <v>272</v>
      </c>
      <c r="D210" s="199"/>
      <c r="E210" s="370"/>
      <c r="F210" s="370"/>
      <c r="G210" s="445"/>
    </row>
    <row r="211" spans="1:7" ht="26.25">
      <c r="A211" s="200"/>
      <c r="B211" s="201"/>
      <c r="C211" s="456" t="s">
        <v>325</v>
      </c>
      <c r="D211" s="133" t="s">
        <v>76</v>
      </c>
      <c r="E211" s="370">
        <v>50</v>
      </c>
      <c r="F211" s="370">
        <v>0</v>
      </c>
      <c r="G211" s="367">
        <f>F211/E211*100</f>
        <v>0</v>
      </c>
    </row>
    <row r="212" spans="1:7" ht="26.25">
      <c r="A212" s="200"/>
      <c r="B212" s="201"/>
      <c r="C212" s="456" t="s">
        <v>326</v>
      </c>
      <c r="D212" s="133" t="s">
        <v>76</v>
      </c>
      <c r="E212" s="370">
        <v>50</v>
      </c>
      <c r="F212" s="370">
        <v>0</v>
      </c>
      <c r="G212" s="367">
        <f t="shared" ref="G212:G214" si="12">F212/E212*100</f>
        <v>0</v>
      </c>
    </row>
    <row r="213" spans="1:7" ht="26.25">
      <c r="A213" s="200"/>
      <c r="B213" s="201"/>
      <c r="C213" s="456" t="s">
        <v>327</v>
      </c>
      <c r="D213" s="130" t="s">
        <v>38</v>
      </c>
      <c r="E213" s="443">
        <v>50</v>
      </c>
      <c r="F213" s="443">
        <v>0</v>
      </c>
      <c r="G213" s="367">
        <f t="shared" si="12"/>
        <v>0</v>
      </c>
    </row>
    <row r="214" spans="1:7" ht="27" thickBot="1">
      <c r="A214" s="200"/>
      <c r="B214" s="201"/>
      <c r="C214" s="456" t="s">
        <v>328</v>
      </c>
      <c r="D214" s="130" t="s">
        <v>38</v>
      </c>
      <c r="E214" s="526">
        <v>50</v>
      </c>
      <c r="F214" s="526">
        <v>0</v>
      </c>
      <c r="G214" s="367">
        <f t="shared" si="12"/>
        <v>0</v>
      </c>
    </row>
    <row r="215" spans="1:7" ht="16.5" thickBot="1">
      <c r="A215" s="547" t="s">
        <v>16</v>
      </c>
      <c r="B215" s="548"/>
      <c r="C215" s="548"/>
      <c r="D215" s="136"/>
      <c r="E215" s="139">
        <f>E7+E209</f>
        <v>178616</v>
      </c>
      <c r="F215" s="139">
        <f>F7+F209</f>
        <v>192694.7</v>
      </c>
      <c r="G215" s="588">
        <f t="shared" ref="G215" si="13">(F215/E215)*100</f>
        <v>107.88210462668519</v>
      </c>
    </row>
    <row r="216" spans="1:7" ht="15.75">
      <c r="A216" s="168"/>
      <c r="B216" s="168"/>
      <c r="C216" s="168"/>
      <c r="D216" s="169"/>
      <c r="E216" s="170"/>
    </row>
    <row r="217" spans="1:7" ht="15.75">
      <c r="A217" s="589"/>
      <c r="B217" s="589"/>
      <c r="C217" s="589"/>
      <c r="D217" s="590"/>
      <c r="E217" s="558"/>
    </row>
    <row r="218" spans="1:7" ht="15.75">
      <c r="A218" s="589"/>
      <c r="B218" s="589"/>
      <c r="C218" s="589"/>
      <c r="D218" s="590"/>
      <c r="E218" s="558"/>
    </row>
    <row r="219" spans="1:7" ht="15.75">
      <c r="A219" s="589"/>
      <c r="B219" s="589"/>
      <c r="C219" s="589"/>
      <c r="D219" s="590"/>
      <c r="E219" s="558"/>
    </row>
    <row r="220" spans="1:7" ht="15.75">
      <c r="A220" s="589"/>
      <c r="B220" s="589"/>
      <c r="C220" s="589"/>
      <c r="D220" s="590"/>
      <c r="E220" s="558"/>
    </row>
    <row r="221" spans="1:7" ht="15.75">
      <c r="A221" s="589"/>
      <c r="B221" s="589"/>
      <c r="C221" s="589"/>
      <c r="D221" s="590"/>
      <c r="E221" s="558"/>
    </row>
    <row r="222" spans="1:7" ht="15.75">
      <c r="A222" s="589"/>
      <c r="B222" s="589"/>
      <c r="C222" s="589"/>
      <c r="D222" s="590"/>
      <c r="E222" s="558"/>
    </row>
    <row r="223" spans="1:7" ht="15.75">
      <c r="A223" s="589"/>
      <c r="B223" s="589"/>
      <c r="C223" s="589"/>
      <c r="D223" s="590"/>
      <c r="E223" s="558"/>
    </row>
    <row r="224" spans="1:7" ht="15.75">
      <c r="A224" s="589"/>
      <c r="B224" s="589"/>
      <c r="C224" s="589"/>
      <c r="D224" s="590"/>
      <c r="E224" s="558"/>
    </row>
    <row r="225" spans="1:5" ht="15.75">
      <c r="A225" s="589"/>
      <c r="B225" s="589"/>
      <c r="C225" s="589"/>
      <c r="D225" s="590"/>
      <c r="E225" s="558"/>
    </row>
    <row r="226" spans="1:5" ht="15.75">
      <c r="A226" s="589"/>
      <c r="B226" s="589"/>
      <c r="C226" s="589"/>
      <c r="D226" s="590"/>
      <c r="E226" s="558"/>
    </row>
    <row r="227" spans="1:5" ht="15.75">
      <c r="A227" s="589"/>
      <c r="B227" s="589"/>
      <c r="C227" s="589"/>
      <c r="D227" s="590"/>
      <c r="E227" s="558"/>
    </row>
    <row r="228" spans="1:5" ht="15.75">
      <c r="A228" s="589"/>
      <c r="B228" s="589"/>
      <c r="C228" s="589"/>
      <c r="D228" s="590"/>
      <c r="E228" s="558"/>
    </row>
    <row r="229" spans="1:5" ht="15.75">
      <c r="A229" s="589"/>
      <c r="B229" s="589"/>
      <c r="C229" s="589"/>
      <c r="D229" s="590"/>
      <c r="E229" s="558"/>
    </row>
    <row r="230" spans="1:5" ht="15.75">
      <c r="A230" s="589"/>
      <c r="B230" s="589"/>
      <c r="C230" s="589"/>
      <c r="D230" s="590"/>
      <c r="E230" s="558"/>
    </row>
    <row r="231" spans="1:5" ht="15.75">
      <c r="A231" s="589"/>
      <c r="B231" s="589"/>
      <c r="C231" s="589"/>
      <c r="D231" s="590"/>
      <c r="E231" s="558"/>
    </row>
    <row r="232" spans="1:5" ht="15.75">
      <c r="A232" s="589"/>
      <c r="B232" s="589"/>
      <c r="C232" s="589"/>
      <c r="D232" s="590"/>
      <c r="E232" s="558"/>
    </row>
    <row r="233" spans="1:5" ht="15.75">
      <c r="A233" s="589"/>
      <c r="B233" s="589"/>
      <c r="C233" s="589"/>
      <c r="D233" s="590"/>
      <c r="E233" s="558"/>
    </row>
    <row r="234" spans="1:5" ht="15.75">
      <c r="A234" s="589"/>
      <c r="B234" s="589"/>
      <c r="C234" s="589"/>
      <c r="D234" s="590"/>
      <c r="E234" s="558"/>
    </row>
    <row r="235" spans="1:5" ht="15.75">
      <c r="A235" s="589"/>
      <c r="B235" s="589"/>
      <c r="C235" s="589"/>
      <c r="D235" s="590"/>
      <c r="E235" s="558"/>
    </row>
    <row r="236" spans="1:5" ht="15.75">
      <c r="A236" s="589"/>
      <c r="B236" s="589"/>
      <c r="C236" s="589"/>
      <c r="D236" s="590"/>
      <c r="E236" s="558"/>
    </row>
    <row r="237" spans="1:5" ht="15.75">
      <c r="A237" s="589"/>
      <c r="B237" s="589"/>
      <c r="C237" s="589"/>
      <c r="D237" s="590"/>
      <c r="E237" s="558"/>
    </row>
    <row r="238" spans="1:5" ht="15.75">
      <c r="A238" s="589"/>
      <c r="B238" s="589"/>
      <c r="C238" s="589"/>
      <c r="D238" s="590"/>
      <c r="E238" s="558"/>
    </row>
    <row r="239" spans="1:5" ht="15.75">
      <c r="A239" s="589"/>
      <c r="B239" s="589"/>
      <c r="C239" s="589"/>
      <c r="D239" s="590"/>
      <c r="E239" s="558"/>
    </row>
    <row r="240" spans="1:5" ht="15.75">
      <c r="A240" s="589"/>
      <c r="B240" s="589"/>
      <c r="C240" s="589"/>
      <c r="D240" s="590"/>
      <c r="E240" s="558"/>
    </row>
    <row r="241" spans="1:5" ht="15.75">
      <c r="A241" s="589"/>
      <c r="B241" s="589"/>
      <c r="C241" s="589"/>
      <c r="D241" s="590"/>
      <c r="E241" s="558"/>
    </row>
    <row r="242" spans="1:5" ht="15.75">
      <c r="A242" s="589"/>
      <c r="B242" s="589"/>
      <c r="C242" s="589"/>
      <c r="D242" s="590"/>
      <c r="E242" s="558"/>
    </row>
    <row r="243" spans="1:5" ht="15.75">
      <c r="A243" s="589"/>
      <c r="B243" s="589"/>
      <c r="C243" s="589"/>
      <c r="D243" s="590"/>
      <c r="E243" s="558"/>
    </row>
    <row r="244" spans="1:5" ht="15.75">
      <c r="A244" s="589"/>
      <c r="B244" s="589"/>
      <c r="C244" s="589"/>
      <c r="D244" s="590"/>
      <c r="E244" s="558"/>
    </row>
    <row r="245" spans="1:5" ht="15.75">
      <c r="A245" s="589"/>
      <c r="B245" s="589"/>
      <c r="C245" s="589"/>
      <c r="D245" s="590"/>
      <c r="E245" s="558"/>
    </row>
    <row r="246" spans="1:5" ht="15.75">
      <c r="A246" s="589"/>
      <c r="B246" s="589"/>
      <c r="C246" s="589"/>
      <c r="D246" s="590"/>
      <c r="E246" s="558"/>
    </row>
    <row r="247" spans="1:5" ht="15.75">
      <c r="A247" s="589"/>
      <c r="B247" s="589"/>
      <c r="C247" s="589"/>
      <c r="D247" s="590"/>
      <c r="E247" s="558"/>
    </row>
    <row r="248" spans="1:5">
      <c r="E248" s="39"/>
    </row>
    <row r="249" spans="1:5">
      <c r="E249" s="39"/>
    </row>
    <row r="250" spans="1:5">
      <c r="E250" s="39"/>
    </row>
    <row r="251" spans="1:5">
      <c r="E251" s="39"/>
    </row>
    <row r="252" spans="1:5">
      <c r="E252" s="39"/>
    </row>
    <row r="253" spans="1:5">
      <c r="E253" s="39"/>
    </row>
    <row r="254" spans="1:5">
      <c r="E254" s="39"/>
    </row>
    <row r="255" spans="1:5">
      <c r="E255" s="39"/>
    </row>
    <row r="256" spans="1:5">
      <c r="E256" s="39"/>
    </row>
    <row r="257" spans="5:5">
      <c r="E257" s="39"/>
    </row>
    <row r="258" spans="5:5">
      <c r="E258" s="39"/>
    </row>
    <row r="259" spans="5:5">
      <c r="E259" s="39"/>
    </row>
    <row r="260" spans="5:5">
      <c r="E260" s="39"/>
    </row>
    <row r="261" spans="5:5">
      <c r="E261" s="39"/>
    </row>
    <row r="262" spans="5:5">
      <c r="E262" s="39"/>
    </row>
    <row r="263" spans="5:5">
      <c r="E263" s="39"/>
    </row>
    <row r="264" spans="5:5">
      <c r="E264" s="39"/>
    </row>
    <row r="265" spans="5:5">
      <c r="E265" s="39"/>
    </row>
    <row r="266" spans="5:5">
      <c r="E266" s="39"/>
    </row>
    <row r="267" spans="5:5">
      <c r="E267" s="39"/>
    </row>
    <row r="268" spans="5:5">
      <c r="E268" s="39"/>
    </row>
    <row r="269" spans="5:5">
      <c r="E269" s="39"/>
    </row>
    <row r="270" spans="5:5">
      <c r="E270" s="39"/>
    </row>
    <row r="271" spans="5:5" ht="21.95" customHeight="1">
      <c r="E271" s="39"/>
    </row>
    <row r="272" spans="5:5" ht="21.95" customHeight="1">
      <c r="E272" s="39"/>
    </row>
    <row r="273" spans="5:5" ht="21.95" customHeight="1">
      <c r="E273" s="39"/>
    </row>
    <row r="274" spans="5:5" ht="21.95" customHeight="1">
      <c r="E274" s="39"/>
    </row>
    <row r="275" spans="5:5" ht="21.95" customHeight="1">
      <c r="E275" s="39"/>
    </row>
    <row r="276" spans="5:5" ht="21.95" customHeight="1">
      <c r="E276" s="39"/>
    </row>
    <row r="277" spans="5:5" ht="21.95" customHeight="1">
      <c r="E277" s="39"/>
    </row>
    <row r="278" spans="5:5" ht="21.95" customHeight="1">
      <c r="E278" s="39"/>
    </row>
    <row r="279" spans="5:5" ht="21.95" customHeight="1">
      <c r="E279" s="39"/>
    </row>
    <row r="280" spans="5:5" ht="21.95" customHeight="1">
      <c r="E280" s="39"/>
    </row>
    <row r="281" spans="5:5" ht="21.95" customHeight="1">
      <c r="E281" s="39"/>
    </row>
    <row r="282" spans="5:5" ht="21.95" customHeight="1">
      <c r="E282" s="39"/>
    </row>
    <row r="283" spans="5:5" ht="21.95" customHeight="1">
      <c r="E283" s="39"/>
    </row>
    <row r="284" spans="5:5" ht="21.95" customHeight="1">
      <c r="E284" s="39"/>
    </row>
    <row r="285" spans="5:5" ht="21.95" customHeight="1">
      <c r="E285" s="39"/>
    </row>
    <row r="286" spans="5:5" ht="21.95" customHeight="1">
      <c r="E286" s="39"/>
    </row>
    <row r="287" spans="5:5" ht="21.95" customHeight="1">
      <c r="E287" s="39"/>
    </row>
    <row r="288" spans="5:5" ht="21.95" customHeight="1">
      <c r="E288" s="39"/>
    </row>
    <row r="289" spans="5:5" ht="21.95" customHeight="1">
      <c r="E289" s="39"/>
    </row>
    <row r="290" spans="5:5" ht="21.95" customHeight="1">
      <c r="E290" s="39"/>
    </row>
    <row r="291" spans="5:5" ht="21.95" customHeight="1">
      <c r="E291" s="39"/>
    </row>
    <row r="292" spans="5:5" ht="21.95" customHeight="1">
      <c r="E292" s="39"/>
    </row>
    <row r="293" spans="5:5" ht="21.95" customHeight="1">
      <c r="E293" s="39"/>
    </row>
    <row r="294" spans="5:5" ht="21.95" customHeight="1">
      <c r="E294" s="39"/>
    </row>
    <row r="295" spans="5:5" ht="21.95" customHeight="1">
      <c r="E295" s="39"/>
    </row>
    <row r="296" spans="5:5" ht="21.95" customHeight="1">
      <c r="E296" s="39"/>
    </row>
    <row r="297" spans="5:5" ht="21.95" customHeight="1">
      <c r="E297" s="39"/>
    </row>
    <row r="298" spans="5:5" ht="27" customHeight="1">
      <c r="E298" s="39"/>
    </row>
    <row r="299" spans="5:5" ht="15" customHeight="1">
      <c r="E299" s="39"/>
    </row>
    <row r="300" spans="5:5" ht="15" customHeight="1">
      <c r="E300" s="39"/>
    </row>
    <row r="301" spans="5:5" ht="15" customHeight="1">
      <c r="E301" s="39"/>
    </row>
    <row r="302" spans="5:5">
      <c r="E302" s="39"/>
    </row>
    <row r="303" spans="5:5">
      <c r="E303" s="39"/>
    </row>
    <row r="304" spans="5:5">
      <c r="E304" s="39"/>
    </row>
    <row r="305" spans="5:5">
      <c r="E305" s="39"/>
    </row>
    <row r="306" spans="5:5">
      <c r="E306" s="39"/>
    </row>
    <row r="307" spans="5:5">
      <c r="E307" s="39"/>
    </row>
    <row r="308" spans="5:5">
      <c r="E308" s="39"/>
    </row>
    <row r="309" spans="5:5">
      <c r="E309" s="39"/>
    </row>
    <row r="310" spans="5:5">
      <c r="E310" s="39"/>
    </row>
    <row r="311" spans="5:5">
      <c r="E311" s="39"/>
    </row>
    <row r="312" spans="5:5">
      <c r="E312" s="39"/>
    </row>
    <row r="313" spans="5:5">
      <c r="E313" s="39"/>
    </row>
  </sheetData>
  <mergeCells count="14">
    <mergeCell ref="G199:G200"/>
    <mergeCell ref="B205:C205"/>
    <mergeCell ref="G193:G194"/>
    <mergeCell ref="G201:G203"/>
    <mergeCell ref="E193:E194"/>
    <mergeCell ref="F193:F194"/>
    <mergeCell ref="E195:E196"/>
    <mergeCell ref="F195:F196"/>
    <mergeCell ref="G195:G196"/>
    <mergeCell ref="E197:E198"/>
    <mergeCell ref="F197:F198"/>
    <mergeCell ref="G197:G198"/>
    <mergeCell ref="E199:E200"/>
    <mergeCell ref="F199:F200"/>
  </mergeCells>
  <pageMargins left="1.72" right="0" top="0.19685039370078741" bottom="0" header="0" footer="0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4"/>
  <sheetViews>
    <sheetView topLeftCell="A13" zoomScaleNormal="100" workbookViewId="0">
      <selection activeCell="K30" sqref="K30"/>
    </sheetView>
  </sheetViews>
  <sheetFormatPr defaultRowHeight="15"/>
  <cols>
    <col min="1" max="2" width="12.7109375" customWidth="1"/>
    <col min="3" max="3" width="44.140625" customWidth="1"/>
    <col min="4" max="4" width="51.28515625" customWidth="1"/>
    <col min="5" max="7" width="14.7109375" customWidth="1"/>
  </cols>
  <sheetData>
    <row r="2" spans="1:7" ht="18">
      <c r="A2" s="1" t="s">
        <v>110</v>
      </c>
      <c r="C2" s="2"/>
      <c r="D2" s="1"/>
    </row>
    <row r="3" spans="1:7" ht="15.75" thickBot="1">
      <c r="E3" s="3"/>
      <c r="G3" s="325" t="s">
        <v>353</v>
      </c>
    </row>
    <row r="4" spans="1:7" ht="15" customHeight="1">
      <c r="A4" s="352" t="s">
        <v>1</v>
      </c>
      <c r="B4" s="32" t="s">
        <v>2</v>
      </c>
      <c r="C4" s="349" t="s">
        <v>3</v>
      </c>
      <c r="D4" s="32"/>
      <c r="E4" s="65" t="s">
        <v>4</v>
      </c>
      <c r="F4" s="65" t="s">
        <v>249</v>
      </c>
      <c r="G4" s="287"/>
    </row>
    <row r="5" spans="1:7" ht="15" customHeight="1">
      <c r="A5" s="353" t="s">
        <v>5</v>
      </c>
      <c r="B5" s="355" t="s">
        <v>6</v>
      </c>
      <c r="C5" s="350" t="s">
        <v>7</v>
      </c>
      <c r="D5" s="34" t="s">
        <v>8</v>
      </c>
      <c r="E5" s="68" t="s">
        <v>305</v>
      </c>
      <c r="F5" s="68" t="s">
        <v>235</v>
      </c>
      <c r="G5" s="288" t="s">
        <v>366</v>
      </c>
    </row>
    <row r="6" spans="1:7" ht="15" customHeight="1" thickBot="1">
      <c r="A6" s="354" t="s">
        <v>9</v>
      </c>
      <c r="B6" s="356" t="s">
        <v>10</v>
      </c>
      <c r="C6" s="351"/>
      <c r="D6" s="36"/>
      <c r="E6" s="72" t="s">
        <v>316</v>
      </c>
      <c r="F6" s="72" t="s">
        <v>365</v>
      </c>
      <c r="G6" s="289" t="s">
        <v>250</v>
      </c>
    </row>
    <row r="7" spans="1:7" ht="15.75">
      <c r="A7" s="127" t="s">
        <v>11</v>
      </c>
      <c r="B7" s="308"/>
      <c r="C7" s="37"/>
      <c r="D7" s="38"/>
      <c r="E7" s="8"/>
      <c r="F7" s="310"/>
      <c r="G7" s="298"/>
    </row>
    <row r="8" spans="1:7">
      <c r="A8" s="140" t="s">
        <v>227</v>
      </c>
      <c r="B8" s="697" t="s">
        <v>228</v>
      </c>
      <c r="C8" s="698"/>
      <c r="D8" s="117"/>
      <c r="E8" s="126">
        <f>E9+E11+E17+E21+E26+E28+E30+E35</f>
        <v>78658</v>
      </c>
      <c r="F8" s="126">
        <f>F9+F11+F17+F21+F26+F28+F30+F35</f>
        <v>90607</v>
      </c>
      <c r="G8" s="290">
        <f>(F8/E8)*100</f>
        <v>115.19108037326147</v>
      </c>
    </row>
    <row r="9" spans="1:7">
      <c r="A9" s="309"/>
      <c r="B9" s="345"/>
      <c r="C9" s="118" t="s">
        <v>329</v>
      </c>
      <c r="D9" s="457" t="s">
        <v>111</v>
      </c>
      <c r="E9" s="517">
        <f>E10</f>
        <v>100</v>
      </c>
      <c r="F9" s="517">
        <f>F10</f>
        <v>100</v>
      </c>
      <c r="G9" s="291">
        <f>(F9/E9)*100</f>
        <v>100</v>
      </c>
    </row>
    <row r="10" spans="1:7">
      <c r="A10" s="309"/>
      <c r="B10" s="345"/>
      <c r="C10" s="119"/>
      <c r="D10" s="459" t="s">
        <v>105</v>
      </c>
      <c r="E10" s="462">
        <v>100</v>
      </c>
      <c r="F10" s="462">
        <v>100</v>
      </c>
      <c r="G10" s="321">
        <v>0</v>
      </c>
    </row>
    <row r="11" spans="1:7">
      <c r="A11" s="110"/>
      <c r="B11" s="91" t="s">
        <v>333</v>
      </c>
      <c r="C11" s="88" t="s">
        <v>331</v>
      </c>
      <c r="D11" s="460" t="s">
        <v>112</v>
      </c>
      <c r="E11" s="518">
        <f>E12+E13+E14+E15+E16</f>
        <v>250</v>
      </c>
      <c r="F11" s="518">
        <f>F12+F13+F14+F15+F16</f>
        <v>250</v>
      </c>
      <c r="G11" s="291">
        <f>(F11/E11)*100</f>
        <v>100</v>
      </c>
    </row>
    <row r="12" spans="1:7">
      <c r="A12" s="110"/>
      <c r="B12" s="91"/>
      <c r="C12" s="88"/>
      <c r="D12" s="462" t="s">
        <v>118</v>
      </c>
      <c r="E12" s="430">
        <v>0</v>
      </c>
      <c r="F12" s="430">
        <v>5</v>
      </c>
      <c r="G12" s="291">
        <v>0</v>
      </c>
    </row>
    <row r="13" spans="1:7">
      <c r="A13" s="110"/>
      <c r="B13" s="91"/>
      <c r="C13" s="88"/>
      <c r="D13" s="461" t="s">
        <v>122</v>
      </c>
      <c r="E13" s="358">
        <v>120</v>
      </c>
      <c r="F13" s="358">
        <v>115</v>
      </c>
      <c r="G13" s="321">
        <f>(F13/E13)*100</f>
        <v>95.833333333333343</v>
      </c>
    </row>
    <row r="14" spans="1:7">
      <c r="A14" s="110"/>
      <c r="B14" s="91"/>
      <c r="C14" s="88"/>
      <c r="D14" s="461" t="s">
        <v>119</v>
      </c>
      <c r="E14" s="358">
        <v>30</v>
      </c>
      <c r="F14" s="358">
        <v>30</v>
      </c>
      <c r="G14" s="321">
        <f>(F14/E14)*100</f>
        <v>100</v>
      </c>
    </row>
    <row r="15" spans="1:7">
      <c r="A15" s="110"/>
      <c r="B15" s="91"/>
      <c r="C15" s="88"/>
      <c r="D15" s="462" t="s">
        <v>105</v>
      </c>
      <c r="E15" s="358">
        <v>90</v>
      </c>
      <c r="F15" s="358">
        <v>90</v>
      </c>
      <c r="G15" s="321">
        <v>0</v>
      </c>
    </row>
    <row r="16" spans="1:7">
      <c r="A16" s="110"/>
      <c r="B16" s="91"/>
      <c r="C16" s="88"/>
      <c r="D16" s="462" t="s">
        <v>330</v>
      </c>
      <c r="E16" s="358">
        <v>10</v>
      </c>
      <c r="F16" s="358">
        <v>10</v>
      </c>
      <c r="G16" s="321">
        <v>0</v>
      </c>
    </row>
    <row r="17" spans="1:7">
      <c r="A17" s="110"/>
      <c r="B17" s="91" t="s">
        <v>334</v>
      </c>
      <c r="C17" s="88" t="s">
        <v>332</v>
      </c>
      <c r="D17" s="463" t="s">
        <v>112</v>
      </c>
      <c r="E17" s="518">
        <f>E18+E19+E20</f>
        <v>200</v>
      </c>
      <c r="F17" s="518">
        <f>F18+F19+F20</f>
        <v>200</v>
      </c>
      <c r="G17" s="321">
        <v>0</v>
      </c>
    </row>
    <row r="18" spans="1:7">
      <c r="A18" s="110"/>
      <c r="B18" s="91"/>
      <c r="C18" s="88"/>
      <c r="D18" s="464" t="s">
        <v>122</v>
      </c>
      <c r="E18" s="358">
        <v>40</v>
      </c>
      <c r="F18" s="358">
        <v>40</v>
      </c>
      <c r="G18" s="321">
        <v>0</v>
      </c>
    </row>
    <row r="19" spans="1:7">
      <c r="A19" s="110"/>
      <c r="B19" s="91"/>
      <c r="C19" s="88"/>
      <c r="D19" s="462" t="s">
        <v>105</v>
      </c>
      <c r="E19" s="358">
        <v>150</v>
      </c>
      <c r="F19" s="358">
        <v>150</v>
      </c>
      <c r="G19" s="321">
        <v>0</v>
      </c>
    </row>
    <row r="20" spans="1:7">
      <c r="A20" s="110"/>
      <c r="B20" s="91"/>
      <c r="C20" s="88"/>
      <c r="D20" s="462" t="s">
        <v>330</v>
      </c>
      <c r="E20" s="358">
        <v>10</v>
      </c>
      <c r="F20" s="358">
        <v>10</v>
      </c>
      <c r="G20" s="321">
        <v>0</v>
      </c>
    </row>
    <row r="21" spans="1:7">
      <c r="A21" s="110"/>
      <c r="B21" s="91"/>
      <c r="C21" s="88" t="s">
        <v>113</v>
      </c>
      <c r="D21" s="322" t="s">
        <v>114</v>
      </c>
      <c r="E21" s="519">
        <f>SUM(E22:E24)</f>
        <v>375</v>
      </c>
      <c r="F21" s="519">
        <f>SUM(F22:F25)</f>
        <v>380</v>
      </c>
      <c r="G21" s="291">
        <f>(F21/E21)*100</f>
        <v>101.33333333333334</v>
      </c>
    </row>
    <row r="22" spans="1:7">
      <c r="A22" s="110"/>
      <c r="B22" s="91"/>
      <c r="C22" s="88"/>
      <c r="D22" s="462" t="s">
        <v>118</v>
      </c>
      <c r="E22" s="374">
        <v>25</v>
      </c>
      <c r="F22" s="374">
        <v>25</v>
      </c>
      <c r="G22" s="403">
        <f>(F22/E22)*100</f>
        <v>100</v>
      </c>
    </row>
    <row r="23" spans="1:7">
      <c r="A23" s="110"/>
      <c r="B23" s="91"/>
      <c r="C23" s="88"/>
      <c r="D23" s="462" t="s">
        <v>119</v>
      </c>
      <c r="E23" s="374">
        <v>50</v>
      </c>
      <c r="F23" s="374">
        <v>50</v>
      </c>
      <c r="G23" s="403">
        <f>(F23/E23)*100</f>
        <v>100</v>
      </c>
    </row>
    <row r="24" spans="1:7">
      <c r="A24" s="110"/>
      <c r="B24" s="91"/>
      <c r="C24" s="89"/>
      <c r="D24" s="462" t="s">
        <v>105</v>
      </c>
      <c r="E24" s="374">
        <v>300</v>
      </c>
      <c r="F24" s="374">
        <v>300</v>
      </c>
      <c r="G24" s="403">
        <f>(F24/E24)*100</f>
        <v>100</v>
      </c>
    </row>
    <row r="25" spans="1:7">
      <c r="A25" s="110"/>
      <c r="B25" s="91"/>
      <c r="C25" s="89"/>
      <c r="D25" s="458" t="s">
        <v>370</v>
      </c>
      <c r="E25" s="374">
        <v>0</v>
      </c>
      <c r="F25" s="374">
        <v>5</v>
      </c>
      <c r="G25" s="403">
        <v>0</v>
      </c>
    </row>
    <row r="26" spans="1:7">
      <c r="A26" s="110"/>
      <c r="B26" s="91"/>
      <c r="C26" s="469" t="s">
        <v>403</v>
      </c>
      <c r="D26" s="465" t="s">
        <v>120</v>
      </c>
      <c r="E26" s="519">
        <f>E27</f>
        <v>8</v>
      </c>
      <c r="F26" s="519">
        <f>F27</f>
        <v>8</v>
      </c>
      <c r="G26" s="367">
        <f t="shared" ref="G26:G32" si="0">(F26/E26)*100</f>
        <v>100</v>
      </c>
    </row>
    <row r="27" spans="1:7">
      <c r="A27" s="110"/>
      <c r="B27" s="91"/>
      <c r="C27" s="88" t="s">
        <v>306</v>
      </c>
      <c r="D27" s="458" t="s">
        <v>121</v>
      </c>
      <c r="E27" s="311">
        <v>8</v>
      </c>
      <c r="F27" s="311">
        <v>8</v>
      </c>
      <c r="G27" s="321">
        <f t="shared" si="0"/>
        <v>100</v>
      </c>
    </row>
    <row r="28" spans="1:7">
      <c r="A28" s="666"/>
      <c r="B28" s="662">
        <v>501</v>
      </c>
      <c r="C28" s="664" t="s">
        <v>124</v>
      </c>
      <c r="D28" s="465" t="s">
        <v>123</v>
      </c>
      <c r="E28" s="519">
        <f>E29</f>
        <v>17040</v>
      </c>
      <c r="F28" s="519">
        <f>F29</f>
        <v>18500</v>
      </c>
      <c r="G28" s="291">
        <f t="shared" si="0"/>
        <v>108.5680751173709</v>
      </c>
    </row>
    <row r="29" spans="1:7">
      <c r="A29" s="667"/>
      <c r="B29" s="663"/>
      <c r="C29" s="665" t="s">
        <v>126</v>
      </c>
      <c r="D29" s="466" t="s">
        <v>125</v>
      </c>
      <c r="E29" s="431">
        <v>17040</v>
      </c>
      <c r="F29" s="530">
        <v>18500</v>
      </c>
      <c r="G29" s="321">
        <f t="shared" si="0"/>
        <v>108.5680751173709</v>
      </c>
    </row>
    <row r="30" spans="1:7" ht="26.25">
      <c r="A30" s="110"/>
      <c r="B30" s="96" t="s">
        <v>127</v>
      </c>
      <c r="C30" s="473" t="s">
        <v>406</v>
      </c>
      <c r="D30" s="468" t="s">
        <v>335</v>
      </c>
      <c r="E30" s="519">
        <f>SUM(E31:E34)</f>
        <v>60205</v>
      </c>
      <c r="F30" s="519">
        <f>SUM(F31:F34)</f>
        <v>70689</v>
      </c>
      <c r="G30" s="291">
        <f t="shared" si="0"/>
        <v>117.41383606012789</v>
      </c>
    </row>
    <row r="31" spans="1:7">
      <c r="A31" s="110"/>
      <c r="B31" s="92"/>
      <c r="C31" s="88"/>
      <c r="D31" s="462" t="s">
        <v>125</v>
      </c>
      <c r="E31" s="357">
        <v>55705</v>
      </c>
      <c r="F31" s="432">
        <v>68589</v>
      </c>
      <c r="G31" s="321">
        <f t="shared" si="0"/>
        <v>123.12898303563415</v>
      </c>
    </row>
    <row r="32" spans="1:7">
      <c r="A32" s="110"/>
      <c r="B32" s="92"/>
      <c r="C32" s="470"/>
      <c r="D32" s="467" t="s">
        <v>229</v>
      </c>
      <c r="E32" s="432">
        <v>500</v>
      </c>
      <c r="F32" s="657">
        <v>2100</v>
      </c>
      <c r="G32" s="433">
        <f t="shared" si="0"/>
        <v>420</v>
      </c>
    </row>
    <row r="33" spans="1:7">
      <c r="A33" s="110"/>
      <c r="B33" s="92"/>
      <c r="C33" s="95"/>
      <c r="D33" s="462" t="s">
        <v>105</v>
      </c>
      <c r="E33" s="432">
        <v>2300</v>
      </c>
      <c r="F33" s="432">
        <v>0</v>
      </c>
      <c r="G33" s="433">
        <v>0</v>
      </c>
    </row>
    <row r="34" spans="1:7">
      <c r="A34" s="110"/>
      <c r="B34" s="92"/>
      <c r="C34" s="95"/>
      <c r="D34" s="471" t="s">
        <v>161</v>
      </c>
      <c r="E34" s="432">
        <v>1700</v>
      </c>
      <c r="F34" s="432">
        <v>0</v>
      </c>
      <c r="G34" s="433">
        <v>0</v>
      </c>
    </row>
    <row r="35" spans="1:7">
      <c r="A35" s="110"/>
      <c r="B35" s="92"/>
      <c r="C35" s="95"/>
      <c r="D35" s="472" t="s">
        <v>128</v>
      </c>
      <c r="E35" s="519">
        <f>E36</f>
        <v>480</v>
      </c>
      <c r="F35" s="519">
        <f>F36</f>
        <v>480</v>
      </c>
      <c r="G35" s="291">
        <f>(F35/E35)*100</f>
        <v>100</v>
      </c>
    </row>
    <row r="36" spans="1:7" ht="15.75" thickBot="1">
      <c r="A36" s="110"/>
      <c r="B36" s="92"/>
      <c r="C36" s="90"/>
      <c r="D36" s="412" t="s">
        <v>105</v>
      </c>
      <c r="E36" s="311">
        <v>480</v>
      </c>
      <c r="F36" s="311">
        <v>480</v>
      </c>
      <c r="G36" s="321">
        <f>(F36/E36)*100</f>
        <v>100</v>
      </c>
    </row>
    <row r="37" spans="1:7" ht="16.5" thickBot="1">
      <c r="A37" s="699" t="s">
        <v>16</v>
      </c>
      <c r="B37" s="700"/>
      <c r="C37" s="701"/>
      <c r="D37" s="40"/>
      <c r="E37" s="115">
        <f>E8</f>
        <v>78658</v>
      </c>
      <c r="F37" s="115">
        <f>F8</f>
        <v>90607</v>
      </c>
      <c r="G37" s="303">
        <f>(F37/E37)*100</f>
        <v>115.19108037326147</v>
      </c>
    </row>
    <row r="89" ht="15" customHeight="1"/>
    <row r="90" ht="15" customHeight="1"/>
    <row r="92" ht="15" customHeight="1"/>
    <row r="93" ht="15" customHeight="1"/>
    <row r="94" ht="15" customHeight="1"/>
  </sheetData>
  <mergeCells count="2">
    <mergeCell ref="B8:C8"/>
    <mergeCell ref="A37:C37"/>
  </mergeCells>
  <pageMargins left="0.31496062992125984" right="0" top="0.39370078740157483" bottom="0.19685039370078741" header="0" footer="0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Normal="100" workbookViewId="0">
      <selection activeCell="D11" sqref="D11"/>
    </sheetView>
  </sheetViews>
  <sheetFormatPr defaultRowHeight="15"/>
  <cols>
    <col min="1" max="2" width="12.7109375" customWidth="1"/>
    <col min="3" max="3" width="55" customWidth="1"/>
    <col min="4" max="4" width="46.42578125" customWidth="1"/>
    <col min="5" max="7" width="14.7109375" customWidth="1"/>
  </cols>
  <sheetData>
    <row r="1" spans="1:7" ht="18">
      <c r="A1" s="42" t="s">
        <v>129</v>
      </c>
      <c r="B1" s="17"/>
      <c r="C1" s="43"/>
      <c r="D1" s="17"/>
      <c r="E1" s="17"/>
    </row>
    <row r="2" spans="1:7" ht="16.5" thickBot="1">
      <c r="A2" s="17"/>
      <c r="B2" s="42"/>
      <c r="C2" s="42"/>
      <c r="D2" s="17"/>
      <c r="E2" s="44"/>
      <c r="G2" s="325" t="s">
        <v>354</v>
      </c>
    </row>
    <row r="3" spans="1:7">
      <c r="A3" s="18" t="s">
        <v>1</v>
      </c>
      <c r="B3" s="20" t="s">
        <v>2</v>
      </c>
      <c r="C3" s="19" t="s">
        <v>3</v>
      </c>
      <c r="D3" s="21"/>
      <c r="E3" s="65" t="s">
        <v>4</v>
      </c>
      <c r="F3" s="65" t="s">
        <v>249</v>
      </c>
      <c r="G3" s="287"/>
    </row>
    <row r="4" spans="1:7">
      <c r="A4" s="22" t="s">
        <v>5</v>
      </c>
      <c r="B4" s="24" t="s">
        <v>6</v>
      </c>
      <c r="C4" s="23" t="s">
        <v>7</v>
      </c>
      <c r="D4" s="25" t="s">
        <v>8</v>
      </c>
      <c r="E4" s="68" t="s">
        <v>305</v>
      </c>
      <c r="F4" s="68" t="s">
        <v>235</v>
      </c>
      <c r="G4" s="288" t="s">
        <v>366</v>
      </c>
    </row>
    <row r="5" spans="1:7" ht="15.75" thickBot="1">
      <c r="A5" s="45" t="s">
        <v>9</v>
      </c>
      <c r="B5" s="28" t="s">
        <v>10</v>
      </c>
      <c r="C5" s="30"/>
      <c r="D5" s="29"/>
      <c r="E5" s="72" t="s">
        <v>316</v>
      </c>
      <c r="F5" s="72" t="s">
        <v>365</v>
      </c>
      <c r="G5" s="289" t="s">
        <v>250</v>
      </c>
    </row>
    <row r="6" spans="1:7" ht="15.75">
      <c r="A6" s="187" t="s">
        <v>11</v>
      </c>
      <c r="B6" s="186"/>
      <c r="C6" s="186"/>
      <c r="D6" s="186"/>
      <c r="E6" s="186"/>
      <c r="F6" s="359"/>
      <c r="G6" s="279"/>
    </row>
    <row r="7" spans="1:7">
      <c r="A7" s="263" t="s">
        <v>265</v>
      </c>
      <c r="B7" s="708" t="s">
        <v>172</v>
      </c>
      <c r="C7" s="709"/>
      <c r="D7" s="186"/>
      <c r="E7" s="360">
        <f>SUM(E8:E12)</f>
        <v>1190</v>
      </c>
      <c r="F7" s="360">
        <f>SUM(F8:F12)</f>
        <v>450</v>
      </c>
      <c r="G7" s="290">
        <f>F7/E7*100</f>
        <v>37.815126050420169</v>
      </c>
    </row>
    <row r="8" spans="1:7" ht="15.75">
      <c r="A8" s="187"/>
      <c r="B8" s="186"/>
      <c r="C8" s="186" t="s">
        <v>256</v>
      </c>
      <c r="D8" s="135" t="s">
        <v>144</v>
      </c>
      <c r="E8" s="361">
        <v>100</v>
      </c>
      <c r="F8" s="361">
        <v>100</v>
      </c>
      <c r="G8" s="291">
        <f t="shared" ref="G8:G12" si="0">F8/E8*100</f>
        <v>100</v>
      </c>
    </row>
    <row r="9" spans="1:7" ht="15.75">
      <c r="A9" s="187"/>
      <c r="B9" s="186"/>
      <c r="C9" s="186" t="s">
        <v>266</v>
      </c>
      <c r="D9" s="135" t="s">
        <v>144</v>
      </c>
      <c r="E9" s="362">
        <v>300</v>
      </c>
      <c r="F9" s="362">
        <v>50</v>
      </c>
      <c r="G9" s="291">
        <f t="shared" si="0"/>
        <v>16.666666666666664</v>
      </c>
    </row>
    <row r="10" spans="1:7" ht="15.75">
      <c r="A10" s="187"/>
      <c r="B10" s="186"/>
      <c r="C10" s="262" t="s">
        <v>260</v>
      </c>
      <c r="D10" s="130" t="s">
        <v>144</v>
      </c>
      <c r="E10" s="362">
        <v>300</v>
      </c>
      <c r="F10" s="362">
        <v>100</v>
      </c>
      <c r="G10" s="291">
        <f t="shared" si="0"/>
        <v>33.333333333333329</v>
      </c>
    </row>
    <row r="11" spans="1:7" ht="15.75">
      <c r="A11" s="187"/>
      <c r="B11" s="186"/>
      <c r="C11" s="262" t="s">
        <v>336</v>
      </c>
      <c r="D11" s="130" t="s">
        <v>144</v>
      </c>
      <c r="E11" s="362">
        <v>400</v>
      </c>
      <c r="F11" s="362">
        <v>200</v>
      </c>
      <c r="G11" s="291">
        <f t="shared" si="0"/>
        <v>50</v>
      </c>
    </row>
    <row r="12" spans="1:7" ht="15.75">
      <c r="A12" s="187"/>
      <c r="B12" s="186"/>
      <c r="C12" s="262" t="s">
        <v>337</v>
      </c>
      <c r="D12" s="130" t="s">
        <v>144</v>
      </c>
      <c r="E12" s="362">
        <v>90</v>
      </c>
      <c r="F12" s="362">
        <v>0</v>
      </c>
      <c r="G12" s="291">
        <f t="shared" si="0"/>
        <v>0</v>
      </c>
    </row>
    <row r="13" spans="1:7" ht="15.75">
      <c r="A13" s="187"/>
      <c r="B13" s="186"/>
      <c r="C13" s="262"/>
      <c r="D13" s="186"/>
      <c r="E13" s="363"/>
      <c r="F13" s="363"/>
      <c r="G13" s="291"/>
    </row>
    <row r="14" spans="1:7">
      <c r="A14" s="148" t="s">
        <v>130</v>
      </c>
      <c r="B14" s="179" t="s">
        <v>302</v>
      </c>
      <c r="C14" s="179"/>
      <c r="D14" s="166"/>
      <c r="E14" s="171">
        <f>SUM(E15:E25)</f>
        <v>17781</v>
      </c>
      <c r="F14" s="171">
        <f>SUM(F15:F26)</f>
        <v>24081</v>
      </c>
      <c r="G14" s="290">
        <f t="shared" ref="G14:G33" si="1">(F14/E14)*100</f>
        <v>135.43107811709126</v>
      </c>
    </row>
    <row r="15" spans="1:7">
      <c r="A15" s="148"/>
      <c r="B15" s="184">
        <v>611</v>
      </c>
      <c r="C15" s="143" t="s">
        <v>131</v>
      </c>
      <c r="D15" s="130" t="s">
        <v>132</v>
      </c>
      <c r="E15" s="241">
        <v>1900</v>
      </c>
      <c r="F15" s="241">
        <v>1900</v>
      </c>
      <c r="G15" s="291">
        <f t="shared" si="1"/>
        <v>100</v>
      </c>
    </row>
    <row r="16" spans="1:7">
      <c r="A16" s="148"/>
      <c r="B16" s="178" t="s">
        <v>133</v>
      </c>
      <c r="C16" s="143" t="s">
        <v>297</v>
      </c>
      <c r="D16" s="177" t="s">
        <v>134</v>
      </c>
      <c r="E16" s="240">
        <v>1900</v>
      </c>
      <c r="F16" s="240">
        <v>1900</v>
      </c>
      <c r="G16" s="291">
        <f t="shared" si="1"/>
        <v>100</v>
      </c>
    </row>
    <row r="17" spans="1:7">
      <c r="A17" s="132"/>
      <c r="B17" s="178" t="s">
        <v>135</v>
      </c>
      <c r="C17" s="143" t="s">
        <v>136</v>
      </c>
      <c r="D17" s="177" t="s">
        <v>137</v>
      </c>
      <c r="E17" s="240">
        <v>3400</v>
      </c>
      <c r="F17" s="240">
        <v>4000</v>
      </c>
      <c r="G17" s="291">
        <f t="shared" si="1"/>
        <v>117.64705882352942</v>
      </c>
    </row>
    <row r="18" spans="1:7" ht="15" customHeight="1">
      <c r="A18" s="132"/>
      <c r="B18" s="178" t="s">
        <v>138</v>
      </c>
      <c r="C18" s="130" t="s">
        <v>139</v>
      </c>
      <c r="D18" s="143" t="s">
        <v>140</v>
      </c>
      <c r="E18" s="240">
        <v>400</v>
      </c>
      <c r="F18" s="240">
        <v>500</v>
      </c>
      <c r="G18" s="291">
        <f t="shared" si="1"/>
        <v>125</v>
      </c>
    </row>
    <row r="19" spans="1:7">
      <c r="A19" s="132"/>
      <c r="B19" s="178"/>
      <c r="C19" s="130" t="s">
        <v>141</v>
      </c>
      <c r="D19" s="130" t="s">
        <v>142</v>
      </c>
      <c r="E19" s="240">
        <v>580</v>
      </c>
      <c r="F19" s="240">
        <v>580</v>
      </c>
      <c r="G19" s="291">
        <f t="shared" si="1"/>
        <v>100</v>
      </c>
    </row>
    <row r="20" spans="1:7">
      <c r="A20" s="132"/>
      <c r="B20" s="178"/>
      <c r="C20" s="143" t="s">
        <v>143</v>
      </c>
      <c r="D20" s="130" t="s">
        <v>144</v>
      </c>
      <c r="E20" s="240">
        <v>400</v>
      </c>
      <c r="F20" s="240">
        <v>400</v>
      </c>
      <c r="G20" s="291">
        <f t="shared" si="1"/>
        <v>100</v>
      </c>
    </row>
    <row r="21" spans="1:7">
      <c r="A21" s="132"/>
      <c r="B21" s="178" t="s">
        <v>145</v>
      </c>
      <c r="C21" s="130" t="s">
        <v>146</v>
      </c>
      <c r="D21" s="130" t="s">
        <v>144</v>
      </c>
      <c r="E21" s="240">
        <v>1</v>
      </c>
      <c r="F21" s="240">
        <v>1</v>
      </c>
      <c r="G21" s="291">
        <f t="shared" si="1"/>
        <v>100</v>
      </c>
    </row>
    <row r="22" spans="1:7">
      <c r="A22" s="148"/>
      <c r="B22" s="179"/>
      <c r="C22" s="143" t="s">
        <v>147</v>
      </c>
      <c r="D22" s="143" t="s">
        <v>148</v>
      </c>
      <c r="E22" s="240">
        <v>400</v>
      </c>
      <c r="F22" s="240">
        <v>550</v>
      </c>
      <c r="G22" s="291">
        <f t="shared" si="1"/>
        <v>137.5</v>
      </c>
    </row>
    <row r="23" spans="1:7">
      <c r="A23" s="132"/>
      <c r="B23" s="142"/>
      <c r="C23" s="143" t="s">
        <v>387</v>
      </c>
      <c r="D23" s="143" t="s">
        <v>149</v>
      </c>
      <c r="E23" s="240">
        <v>3000</v>
      </c>
      <c r="F23" s="276">
        <v>6000</v>
      </c>
      <c r="G23" s="367">
        <f t="shared" si="1"/>
        <v>200</v>
      </c>
    </row>
    <row r="24" spans="1:7">
      <c r="A24" s="261"/>
      <c r="B24" s="178" t="s">
        <v>280</v>
      </c>
      <c r="C24" s="143" t="s">
        <v>279</v>
      </c>
      <c r="D24" s="143" t="s">
        <v>149</v>
      </c>
      <c r="E24" s="240">
        <v>100</v>
      </c>
      <c r="F24" s="276">
        <v>1000</v>
      </c>
      <c r="G24" s="367">
        <f t="shared" si="1"/>
        <v>1000</v>
      </c>
    </row>
    <row r="25" spans="1:7">
      <c r="A25" s="266"/>
      <c r="B25" s="178" t="s">
        <v>255</v>
      </c>
      <c r="C25" s="143" t="s">
        <v>278</v>
      </c>
      <c r="D25" s="143" t="s">
        <v>140</v>
      </c>
      <c r="E25" s="240">
        <v>5700</v>
      </c>
      <c r="F25" s="240">
        <v>7000</v>
      </c>
      <c r="G25" s="367">
        <f t="shared" si="1"/>
        <v>122.80701754385966</v>
      </c>
    </row>
    <row r="26" spans="1:7" ht="27.75" customHeight="1">
      <c r="A26" s="266"/>
      <c r="B26" s="178"/>
      <c r="C26" s="143" t="s">
        <v>371</v>
      </c>
      <c r="D26" s="514" t="s">
        <v>372</v>
      </c>
      <c r="E26" s="240">
        <v>0</v>
      </c>
      <c r="F26" s="240">
        <v>250</v>
      </c>
      <c r="G26" s="367">
        <v>0</v>
      </c>
    </row>
    <row r="27" spans="1:7">
      <c r="A27" s="132"/>
      <c r="B27" s="142"/>
      <c r="C27" s="143"/>
      <c r="D27" s="180"/>
      <c r="E27" s="444"/>
      <c r="F27" s="444"/>
      <c r="G27" s="367"/>
    </row>
    <row r="28" spans="1:7">
      <c r="A28" s="148" t="s">
        <v>150</v>
      </c>
      <c r="B28" s="179" t="s">
        <v>225</v>
      </c>
      <c r="C28" s="185"/>
      <c r="D28" s="185"/>
      <c r="E28" s="126">
        <f>SUM(E29:E32)</f>
        <v>765</v>
      </c>
      <c r="F28" s="126">
        <f>SUM(F29:F32)</f>
        <v>1265</v>
      </c>
      <c r="G28" s="445">
        <f t="shared" si="1"/>
        <v>165.359477124183</v>
      </c>
    </row>
    <row r="29" spans="1:7" ht="15" customHeight="1">
      <c r="A29" s="702"/>
      <c r="B29" s="716"/>
      <c r="C29" s="710" t="s">
        <v>295</v>
      </c>
      <c r="D29" s="712" t="s">
        <v>152</v>
      </c>
      <c r="E29" s="714">
        <v>415</v>
      </c>
      <c r="F29" s="714">
        <v>415</v>
      </c>
      <c r="G29" s="704">
        <f>(F29/E29)*100</f>
        <v>100</v>
      </c>
    </row>
    <row r="30" spans="1:7">
      <c r="A30" s="703"/>
      <c r="B30" s="717"/>
      <c r="C30" s="711"/>
      <c r="D30" s="713"/>
      <c r="E30" s="715"/>
      <c r="F30" s="715"/>
      <c r="G30" s="705"/>
    </row>
    <row r="31" spans="1:7">
      <c r="A31" s="132"/>
      <c r="B31" s="178" t="s">
        <v>153</v>
      </c>
      <c r="C31" s="143" t="s">
        <v>296</v>
      </c>
      <c r="D31" s="143" t="s">
        <v>152</v>
      </c>
      <c r="E31" s="240">
        <v>250</v>
      </c>
      <c r="F31" s="276">
        <v>750</v>
      </c>
      <c r="G31" s="367">
        <f t="shared" si="1"/>
        <v>300</v>
      </c>
    </row>
    <row r="32" spans="1:7" ht="15.75" thickBot="1">
      <c r="A32" s="183"/>
      <c r="B32" s="134"/>
      <c r="C32" s="122" t="s">
        <v>154</v>
      </c>
      <c r="D32" s="135" t="s">
        <v>144</v>
      </c>
      <c r="E32" s="364">
        <v>100</v>
      </c>
      <c r="F32" s="364">
        <v>100</v>
      </c>
      <c r="G32" s="446">
        <f t="shared" si="1"/>
        <v>100</v>
      </c>
    </row>
    <row r="33" spans="1:7" ht="16.5" thickBot="1">
      <c r="A33" s="706" t="s">
        <v>16</v>
      </c>
      <c r="B33" s="707"/>
      <c r="C33" s="707"/>
      <c r="D33" s="167"/>
      <c r="E33" s="158">
        <f>E14+E28+E7</f>
        <v>19736</v>
      </c>
      <c r="F33" s="158">
        <f>F14+F28+F7</f>
        <v>25796</v>
      </c>
      <c r="G33" s="375">
        <f t="shared" si="1"/>
        <v>130.70531009323065</v>
      </c>
    </row>
    <row r="34" spans="1:7">
      <c r="A34" s="114"/>
      <c r="B34" s="114"/>
      <c r="C34" s="114"/>
      <c r="D34" s="114"/>
      <c r="E34" s="114"/>
    </row>
  </sheetData>
  <mergeCells count="9">
    <mergeCell ref="A29:A30"/>
    <mergeCell ref="G29:G30"/>
    <mergeCell ref="A33:C33"/>
    <mergeCell ref="B7:C7"/>
    <mergeCell ref="C29:C30"/>
    <mergeCell ref="D29:D30"/>
    <mergeCell ref="E29:E30"/>
    <mergeCell ref="F29:F30"/>
    <mergeCell ref="B29:B30"/>
  </mergeCells>
  <pageMargins left="0.31496062992125984" right="0" top="0.19685039370078741" bottom="0.19685039370078741" header="0" footer="0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1"/>
  <sheetViews>
    <sheetView topLeftCell="A16" workbookViewId="0">
      <selection activeCell="K16" sqref="K16"/>
    </sheetView>
  </sheetViews>
  <sheetFormatPr defaultRowHeight="15"/>
  <cols>
    <col min="1" max="1" width="11.42578125" customWidth="1"/>
    <col min="2" max="2" width="12.7109375" customWidth="1"/>
    <col min="3" max="3" width="46" customWidth="1"/>
    <col min="4" max="4" width="44.85546875" customWidth="1"/>
    <col min="5" max="5" width="14.5703125" customWidth="1"/>
    <col min="6" max="6" width="13.28515625" customWidth="1"/>
    <col min="7" max="7" width="14.7109375" customWidth="1"/>
  </cols>
  <sheetData>
    <row r="2" spans="1:7" ht="15.75">
      <c r="A2" s="46" t="s">
        <v>155</v>
      </c>
      <c r="B2" s="47"/>
      <c r="C2" s="47"/>
    </row>
    <row r="3" spans="1:7" ht="15.75" thickBot="1">
      <c r="E3" s="3"/>
      <c r="G3" s="325" t="s">
        <v>355</v>
      </c>
    </row>
    <row r="4" spans="1:7" ht="14.1" customHeight="1">
      <c r="A4" s="31" t="s">
        <v>1</v>
      </c>
      <c r="B4" s="32" t="s">
        <v>2</v>
      </c>
      <c r="C4" s="349" t="s">
        <v>3</v>
      </c>
      <c r="D4" s="48"/>
      <c r="E4" s="65" t="s">
        <v>4</v>
      </c>
      <c r="F4" s="65" t="s">
        <v>249</v>
      </c>
      <c r="G4" s="287"/>
    </row>
    <row r="5" spans="1:7" ht="14.1" customHeight="1">
      <c r="A5" s="33" t="s">
        <v>5</v>
      </c>
      <c r="B5" s="355" t="s">
        <v>6</v>
      </c>
      <c r="C5" s="350" t="s">
        <v>7</v>
      </c>
      <c r="D5" s="34" t="s">
        <v>8</v>
      </c>
      <c r="E5" s="68" t="s">
        <v>305</v>
      </c>
      <c r="F5" s="68" t="s">
        <v>235</v>
      </c>
      <c r="G5" s="288" t="s">
        <v>366</v>
      </c>
    </row>
    <row r="6" spans="1:7" ht="14.1" customHeight="1" thickBot="1">
      <c r="A6" s="35" t="s">
        <v>9</v>
      </c>
      <c r="B6" s="356" t="s">
        <v>10</v>
      </c>
      <c r="C6" s="351"/>
      <c r="D6" s="36"/>
      <c r="E6" s="72" t="s">
        <v>316</v>
      </c>
      <c r="F6" s="72" t="s">
        <v>365</v>
      </c>
      <c r="G6" s="289" t="s">
        <v>250</v>
      </c>
    </row>
    <row r="7" spans="1:7" ht="15.75">
      <c r="A7" s="49" t="s">
        <v>11</v>
      </c>
      <c r="B7" s="50"/>
      <c r="C7" s="51"/>
      <c r="D7" s="41"/>
      <c r="E7" s="8"/>
      <c r="F7" s="312"/>
      <c r="G7" s="279"/>
    </row>
    <row r="8" spans="1:7" ht="15" customHeight="1">
      <c r="A8" s="376" t="s">
        <v>236</v>
      </c>
      <c r="B8" s="718" t="s">
        <v>225</v>
      </c>
      <c r="C8" s="719"/>
      <c r="D8" s="377"/>
      <c r="E8" s="378">
        <f>SUM(E9+E23)</f>
        <v>13290</v>
      </c>
      <c r="F8" s="378">
        <f>SUM(F9+F23)</f>
        <v>12090</v>
      </c>
      <c r="G8" s="379">
        <f t="shared" ref="G8:G32" si="0">(F8/E8)*100</f>
        <v>90.970654627539503</v>
      </c>
    </row>
    <row r="9" spans="1:7" ht="15" customHeight="1">
      <c r="A9" s="376"/>
      <c r="B9" s="380"/>
      <c r="C9" s="381" t="s">
        <v>237</v>
      </c>
      <c r="D9" s="382"/>
      <c r="E9" s="378">
        <f>E10+E12+E18</f>
        <v>790</v>
      </c>
      <c r="F9" s="378">
        <f>F10+F12+F18</f>
        <v>940</v>
      </c>
      <c r="G9" s="379">
        <f t="shared" si="0"/>
        <v>118.98734177215189</v>
      </c>
    </row>
    <row r="10" spans="1:7" ht="15" customHeight="1">
      <c r="A10" s="383"/>
      <c r="B10" s="380"/>
      <c r="C10" s="343" t="s">
        <v>298</v>
      </c>
      <c r="D10" s="434" t="s">
        <v>156</v>
      </c>
      <c r="E10" s="307">
        <v>80</v>
      </c>
      <c r="F10" s="307">
        <v>80</v>
      </c>
      <c r="G10" s="384">
        <f t="shared" si="0"/>
        <v>100</v>
      </c>
    </row>
    <row r="11" spans="1:7" ht="15" customHeight="1">
      <c r="A11" s="383"/>
      <c r="B11" s="380"/>
      <c r="C11" s="343"/>
      <c r="D11" s="377"/>
      <c r="E11" s="307"/>
      <c r="F11" s="307"/>
      <c r="G11" s="384"/>
    </row>
    <row r="12" spans="1:7" ht="15" customHeight="1">
      <c r="A12" s="385"/>
      <c r="B12" s="386"/>
      <c r="C12" s="387" t="s">
        <v>157</v>
      </c>
      <c r="D12" s="388" t="s">
        <v>156</v>
      </c>
      <c r="E12" s="346">
        <f>E13+E14+E15+E16</f>
        <v>310</v>
      </c>
      <c r="F12" s="346">
        <f>F13+F14+F15+F16</f>
        <v>360</v>
      </c>
      <c r="G12" s="384">
        <f t="shared" si="0"/>
        <v>116.12903225806453</v>
      </c>
    </row>
    <row r="13" spans="1:7" ht="15" customHeight="1">
      <c r="A13" s="385"/>
      <c r="B13" s="386"/>
      <c r="C13" s="387"/>
      <c r="D13" s="394" t="s">
        <v>159</v>
      </c>
      <c r="E13" s="435">
        <v>10</v>
      </c>
      <c r="F13" s="435">
        <v>60</v>
      </c>
      <c r="G13" s="436">
        <f t="shared" si="0"/>
        <v>600</v>
      </c>
    </row>
    <row r="14" spans="1:7" ht="15" customHeight="1">
      <c r="A14" s="385"/>
      <c r="B14" s="386"/>
      <c r="C14" s="387"/>
      <c r="D14" s="437" t="s">
        <v>303</v>
      </c>
      <c r="E14" s="435">
        <v>5</v>
      </c>
      <c r="F14" s="435">
        <v>5</v>
      </c>
      <c r="G14" s="436">
        <f t="shared" si="0"/>
        <v>100</v>
      </c>
    </row>
    <row r="15" spans="1:7" ht="15" customHeight="1">
      <c r="A15" s="385"/>
      <c r="B15" s="386"/>
      <c r="C15" s="387"/>
      <c r="D15" s="394" t="s">
        <v>105</v>
      </c>
      <c r="E15" s="435">
        <v>250</v>
      </c>
      <c r="F15" s="435">
        <v>250</v>
      </c>
      <c r="G15" s="436">
        <f t="shared" si="0"/>
        <v>100</v>
      </c>
    </row>
    <row r="16" spans="1:7" ht="15" customHeight="1">
      <c r="A16" s="385"/>
      <c r="B16" s="386"/>
      <c r="C16" s="387"/>
      <c r="D16" s="394" t="s">
        <v>161</v>
      </c>
      <c r="E16" s="435">
        <v>45</v>
      </c>
      <c r="F16" s="435">
        <v>45</v>
      </c>
      <c r="G16" s="436">
        <f t="shared" si="0"/>
        <v>100</v>
      </c>
    </row>
    <row r="17" spans="1:8" ht="15" customHeight="1">
      <c r="A17" s="385"/>
      <c r="B17" s="386"/>
      <c r="C17" s="387"/>
      <c r="D17" s="388"/>
      <c r="E17" s="307"/>
      <c r="F17" s="307"/>
      <c r="G17" s="384"/>
    </row>
    <row r="18" spans="1:8" ht="15" customHeight="1">
      <c r="A18" s="383"/>
      <c r="B18" s="389"/>
      <c r="C18" s="390"/>
      <c r="D18" s="440" t="s">
        <v>163</v>
      </c>
      <c r="E18" s="441">
        <f>SUM(E19:E21)</f>
        <v>400</v>
      </c>
      <c r="F18" s="441">
        <f>SUM(F19:F21)</f>
        <v>500</v>
      </c>
      <c r="G18" s="384">
        <f t="shared" si="0"/>
        <v>125</v>
      </c>
    </row>
    <row r="19" spans="1:8" ht="15" customHeight="1">
      <c r="A19" s="391"/>
      <c r="B19" s="392"/>
      <c r="C19" s="393" t="s">
        <v>162</v>
      </c>
      <c r="D19" s="411" t="s">
        <v>197</v>
      </c>
      <c r="E19" s="438">
        <v>150</v>
      </c>
      <c r="F19" s="438">
        <v>150</v>
      </c>
      <c r="G19" s="436">
        <f t="shared" si="0"/>
        <v>100</v>
      </c>
    </row>
    <row r="20" spans="1:8" ht="15" customHeight="1">
      <c r="A20" s="391"/>
      <c r="B20" s="392"/>
      <c r="C20" s="439" t="s">
        <v>257</v>
      </c>
      <c r="D20" s="394" t="s">
        <v>117</v>
      </c>
      <c r="E20" s="438">
        <v>250</v>
      </c>
      <c r="F20" s="438">
        <v>250</v>
      </c>
      <c r="G20" s="436">
        <f t="shared" si="0"/>
        <v>100</v>
      </c>
    </row>
    <row r="21" spans="1:8" ht="15" customHeight="1">
      <c r="A21" s="391"/>
      <c r="B21" s="392"/>
      <c r="C21" s="439" t="s">
        <v>389</v>
      </c>
      <c r="D21" s="601" t="s">
        <v>105</v>
      </c>
      <c r="E21" s="438">
        <v>0</v>
      </c>
      <c r="F21" s="601">
        <v>100</v>
      </c>
      <c r="G21" s="436">
        <v>0</v>
      </c>
      <c r="H21" s="602"/>
    </row>
    <row r="22" spans="1:8" ht="15" customHeight="1">
      <c r="A22" s="391"/>
      <c r="B22" s="392"/>
      <c r="C22" s="393"/>
      <c r="D22" s="394"/>
      <c r="E22" s="307"/>
      <c r="F22" s="307"/>
      <c r="G22" s="384"/>
    </row>
    <row r="23" spans="1:8" ht="15" customHeight="1">
      <c r="A23" s="391"/>
      <c r="B23" s="392"/>
      <c r="C23" s="395" t="s">
        <v>238</v>
      </c>
      <c r="D23" s="394"/>
      <c r="E23" s="378">
        <f>SUM(E24:E31)</f>
        <v>12500</v>
      </c>
      <c r="F23" s="378">
        <f>SUM(F24:F31)</f>
        <v>11150</v>
      </c>
      <c r="G23" s="379">
        <f t="shared" si="0"/>
        <v>89.2</v>
      </c>
    </row>
    <row r="24" spans="1:8" ht="15" customHeight="1">
      <c r="A24" s="396"/>
      <c r="B24" s="397">
        <v>911</v>
      </c>
      <c r="C24" s="392" t="s">
        <v>308</v>
      </c>
      <c r="D24" s="399" t="s">
        <v>163</v>
      </c>
      <c r="E24" s="447">
        <v>2400</v>
      </c>
      <c r="F24" s="447">
        <v>2400</v>
      </c>
      <c r="G24" s="400">
        <f t="shared" si="0"/>
        <v>100</v>
      </c>
    </row>
    <row r="25" spans="1:8" ht="15" customHeight="1">
      <c r="A25" s="396"/>
      <c r="B25" s="397">
        <v>9115</v>
      </c>
      <c r="C25" s="398" t="s">
        <v>307</v>
      </c>
      <c r="D25" s="399" t="s">
        <v>163</v>
      </c>
      <c r="E25" s="370">
        <v>350</v>
      </c>
      <c r="F25" s="370">
        <v>350</v>
      </c>
      <c r="G25" s="400">
        <f t="shared" si="0"/>
        <v>100</v>
      </c>
    </row>
    <row r="26" spans="1:8" ht="15" customHeight="1">
      <c r="A26" s="396"/>
      <c r="B26" s="503">
        <v>911</v>
      </c>
      <c r="C26" s="504" t="s">
        <v>338</v>
      </c>
      <c r="D26" s="399" t="s">
        <v>163</v>
      </c>
      <c r="E26" s="346">
        <v>4200</v>
      </c>
      <c r="F26" s="346">
        <v>3000</v>
      </c>
      <c r="G26" s="400">
        <f t="shared" si="0"/>
        <v>71.428571428571431</v>
      </c>
    </row>
    <row r="27" spans="1:8" ht="15" customHeight="1">
      <c r="A27" s="506"/>
      <c r="B27" s="503">
        <v>911</v>
      </c>
      <c r="C27" s="504" t="s">
        <v>361</v>
      </c>
      <c r="D27" s="399" t="s">
        <v>163</v>
      </c>
      <c r="E27" s="346">
        <v>4200</v>
      </c>
      <c r="F27" s="346">
        <v>4200</v>
      </c>
      <c r="G27" s="400">
        <f t="shared" si="0"/>
        <v>100</v>
      </c>
    </row>
    <row r="28" spans="1:8" ht="15" customHeight="1">
      <c r="A28" s="506"/>
      <c r="B28" s="503">
        <v>911</v>
      </c>
      <c r="C28" s="504" t="s">
        <v>375</v>
      </c>
      <c r="D28" s="399" t="s">
        <v>163</v>
      </c>
      <c r="E28" s="346">
        <v>0</v>
      </c>
      <c r="F28" s="346">
        <v>600</v>
      </c>
      <c r="G28" s="400">
        <v>0</v>
      </c>
    </row>
    <row r="29" spans="1:8" ht="15" customHeight="1">
      <c r="A29" s="506"/>
      <c r="B29" s="503">
        <v>911</v>
      </c>
      <c r="C29" s="504" t="s">
        <v>362</v>
      </c>
      <c r="D29" s="399" t="s">
        <v>163</v>
      </c>
      <c r="E29" s="346">
        <v>500</v>
      </c>
      <c r="F29" s="346">
        <v>500</v>
      </c>
      <c r="G29" s="400">
        <f t="shared" si="0"/>
        <v>100</v>
      </c>
    </row>
    <row r="30" spans="1:8" ht="15" customHeight="1">
      <c r="A30" s="509"/>
      <c r="B30" s="507">
        <v>911</v>
      </c>
      <c r="C30" s="508" t="s">
        <v>363</v>
      </c>
      <c r="D30" s="399" t="s">
        <v>163</v>
      </c>
      <c r="E30" s="441">
        <v>100</v>
      </c>
      <c r="F30" s="441">
        <v>100</v>
      </c>
      <c r="G30" s="400">
        <f t="shared" si="0"/>
        <v>100</v>
      </c>
    </row>
    <row r="31" spans="1:8" ht="15" customHeight="1" thickBot="1">
      <c r="A31" s="505"/>
      <c r="B31" s="501">
        <v>911</v>
      </c>
      <c r="C31" s="499" t="s">
        <v>360</v>
      </c>
      <c r="D31" s="502" t="s">
        <v>163</v>
      </c>
      <c r="E31" s="500">
        <v>750</v>
      </c>
      <c r="F31" s="500">
        <v>0</v>
      </c>
      <c r="G31" s="400">
        <f t="shared" si="0"/>
        <v>0</v>
      </c>
    </row>
    <row r="32" spans="1:8" ht="16.5" thickBot="1">
      <c r="A32" s="720" t="s">
        <v>16</v>
      </c>
      <c r="B32" s="721"/>
      <c r="C32" s="722"/>
      <c r="D32" s="52"/>
      <c r="E32" s="116">
        <f>E8</f>
        <v>13290</v>
      </c>
      <c r="F32" s="115">
        <f>F8</f>
        <v>12090</v>
      </c>
      <c r="G32" s="303">
        <f t="shared" si="0"/>
        <v>90.970654627539503</v>
      </c>
    </row>
    <row r="33" spans="1:5" ht="14.1" customHeight="1">
      <c r="A33" s="114"/>
      <c r="B33" s="114"/>
      <c r="C33" s="114"/>
      <c r="D33" s="114"/>
      <c r="E33" s="114"/>
    </row>
    <row r="34" spans="1:5" ht="12.95" customHeight="1"/>
    <row r="35" spans="1:5" ht="12.95" customHeight="1"/>
    <row r="36" spans="1:5" ht="12.95" customHeight="1"/>
    <row r="37" spans="1:5" ht="12.95" customHeight="1"/>
    <row r="38" spans="1:5" ht="12.95" customHeight="1"/>
    <row r="39" spans="1:5" ht="12.95" customHeight="1"/>
    <row r="40" spans="1:5" ht="17.25" customHeight="1"/>
    <row r="41" spans="1:5" ht="13.5" customHeight="1"/>
  </sheetData>
  <mergeCells count="2">
    <mergeCell ref="B8:C8"/>
    <mergeCell ref="A32:C32"/>
  </mergeCells>
  <pageMargins left="0.31496062992125984" right="0" top="0.19685039370078741" bottom="0" header="0" footer="0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I21" sqref="I21"/>
    </sheetView>
  </sheetViews>
  <sheetFormatPr defaultRowHeight="15"/>
  <cols>
    <col min="1" max="2" width="12.7109375" customWidth="1"/>
    <col min="3" max="3" width="41.7109375" customWidth="1"/>
    <col min="4" max="4" width="44.85546875" customWidth="1"/>
    <col min="5" max="7" width="14.7109375" customWidth="1"/>
  </cols>
  <sheetData>
    <row r="1" spans="1:8" ht="15.75">
      <c r="A1" s="723" t="s">
        <v>165</v>
      </c>
      <c r="B1" s="723"/>
      <c r="C1" s="723"/>
      <c r="D1" s="723"/>
      <c r="E1" s="63"/>
    </row>
    <row r="2" spans="1:8" ht="16.5" thickBot="1">
      <c r="A2" s="324"/>
      <c r="B2" s="324"/>
      <c r="C2" s="324"/>
      <c r="D2" s="324"/>
      <c r="E2" s="63"/>
      <c r="G2" s="325" t="s">
        <v>356</v>
      </c>
    </row>
    <row r="3" spans="1:8">
      <c r="A3" s="81" t="s">
        <v>1</v>
      </c>
      <c r="B3" s="65" t="s">
        <v>2</v>
      </c>
      <c r="C3" s="82" t="s">
        <v>3</v>
      </c>
      <c r="D3" s="67"/>
      <c r="E3" s="65" t="s">
        <v>4</v>
      </c>
      <c r="F3" s="65" t="s">
        <v>249</v>
      </c>
      <c r="G3" s="287"/>
    </row>
    <row r="4" spans="1:8">
      <c r="A4" s="83" t="s">
        <v>5</v>
      </c>
      <c r="B4" s="68" t="s">
        <v>6</v>
      </c>
      <c r="C4" s="84" t="s">
        <v>7</v>
      </c>
      <c r="D4" s="70" t="s">
        <v>8</v>
      </c>
      <c r="E4" s="68" t="s">
        <v>305</v>
      </c>
      <c r="F4" s="68" t="s">
        <v>235</v>
      </c>
      <c r="G4" s="288" t="s">
        <v>366</v>
      </c>
    </row>
    <row r="5" spans="1:8" ht="15.75" thickBot="1">
      <c r="A5" s="85" t="s">
        <v>9</v>
      </c>
      <c r="B5" s="72" t="s">
        <v>10</v>
      </c>
      <c r="C5" s="86"/>
      <c r="D5" s="74"/>
      <c r="E5" s="72" t="s">
        <v>316</v>
      </c>
      <c r="F5" s="72" t="s">
        <v>365</v>
      </c>
      <c r="G5" s="289" t="s">
        <v>250</v>
      </c>
    </row>
    <row r="6" spans="1:8" ht="15.75">
      <c r="A6" s="534" t="s">
        <v>11</v>
      </c>
      <c r="B6" s="535"/>
      <c r="C6" s="536"/>
      <c r="D6" s="537"/>
      <c r="E6" s="533"/>
      <c r="F6" s="538"/>
      <c r="G6" s="539"/>
    </row>
    <row r="7" spans="1:8" ht="15.75">
      <c r="A7" s="172" t="s">
        <v>166</v>
      </c>
      <c r="B7" s="173" t="s">
        <v>233</v>
      </c>
      <c r="C7" s="174"/>
      <c r="D7" s="175"/>
      <c r="E7" s="313">
        <f>SUM(E8:E12)</f>
        <v>13200</v>
      </c>
      <c r="F7" s="313">
        <f>SUM(F8:F13)</f>
        <v>13460</v>
      </c>
      <c r="G7" s="290">
        <f t="shared" ref="G7:G16" si="0">(F7/E7)*100</f>
        <v>101.96969696969698</v>
      </c>
    </row>
    <row r="8" spans="1:8" ht="15.75">
      <c r="A8" s="159"/>
      <c r="B8" s="160"/>
      <c r="C8" s="130" t="s">
        <v>23</v>
      </c>
      <c r="D8" s="161" t="s">
        <v>167</v>
      </c>
      <c r="E8" s="314">
        <v>1090</v>
      </c>
      <c r="F8" s="314">
        <v>2800</v>
      </c>
      <c r="G8" s="291">
        <f t="shared" si="0"/>
        <v>256.88073394495416</v>
      </c>
    </row>
    <row r="9" spans="1:8" ht="15.75">
      <c r="A9" s="159"/>
      <c r="B9" s="160"/>
      <c r="C9" s="130" t="s">
        <v>299</v>
      </c>
      <c r="D9" s="130" t="s">
        <v>167</v>
      </c>
      <c r="E9" s="315">
        <v>1500</v>
      </c>
      <c r="F9" s="315">
        <v>1350</v>
      </c>
      <c r="G9" s="291">
        <f t="shared" si="0"/>
        <v>90</v>
      </c>
    </row>
    <row r="10" spans="1:8" ht="15.75">
      <c r="A10" s="163"/>
      <c r="B10" s="164"/>
      <c r="C10" s="165" t="s">
        <v>273</v>
      </c>
      <c r="D10" s="161" t="s">
        <v>167</v>
      </c>
      <c r="E10" s="241">
        <v>9150</v>
      </c>
      <c r="F10" s="276">
        <v>6150</v>
      </c>
      <c r="G10" s="291">
        <f t="shared" si="0"/>
        <v>67.213114754098356</v>
      </c>
      <c r="H10" s="225"/>
    </row>
    <row r="11" spans="1:8" ht="15.75">
      <c r="A11" s="163"/>
      <c r="B11" s="164"/>
      <c r="C11" s="165" t="s">
        <v>290</v>
      </c>
      <c r="D11" s="161" t="s">
        <v>167</v>
      </c>
      <c r="E11" s="241">
        <v>1460</v>
      </c>
      <c r="F11" s="241">
        <v>1460</v>
      </c>
      <c r="G11" s="540">
        <f t="shared" si="0"/>
        <v>100</v>
      </c>
    </row>
    <row r="12" spans="1:8" ht="15.75">
      <c r="A12" s="163"/>
      <c r="B12" s="164"/>
      <c r="C12" s="593" t="s">
        <v>388</v>
      </c>
      <c r="D12" s="594" t="s">
        <v>167</v>
      </c>
      <c r="E12" s="276">
        <v>0</v>
      </c>
      <c r="F12" s="276">
        <v>1000</v>
      </c>
      <c r="G12" s="540">
        <v>0</v>
      </c>
    </row>
    <row r="13" spans="1:8" ht="15.75">
      <c r="A13" s="163"/>
      <c r="B13" s="160"/>
      <c r="C13" s="593" t="s">
        <v>390</v>
      </c>
      <c r="D13" s="594" t="s">
        <v>391</v>
      </c>
      <c r="E13" s="276">
        <v>0</v>
      </c>
      <c r="F13" s="276">
        <v>700</v>
      </c>
      <c r="G13" s="603">
        <v>0</v>
      </c>
    </row>
    <row r="14" spans="1:8">
      <c r="A14" s="148" t="s">
        <v>234</v>
      </c>
      <c r="B14" s="724" t="s">
        <v>228</v>
      </c>
      <c r="C14" s="725"/>
      <c r="D14" s="166"/>
      <c r="E14" s="316">
        <f>E15</f>
        <v>450</v>
      </c>
      <c r="F14" s="316">
        <f>F15</f>
        <v>450</v>
      </c>
      <c r="G14" s="290">
        <f t="shared" si="0"/>
        <v>100</v>
      </c>
    </row>
    <row r="15" spans="1:8" ht="15.75" thickBot="1">
      <c r="A15" s="541"/>
      <c r="B15" s="542"/>
      <c r="C15" s="543" t="s">
        <v>168</v>
      </c>
      <c r="D15" s="544" t="s">
        <v>169</v>
      </c>
      <c r="E15" s="545">
        <v>450</v>
      </c>
      <c r="F15" s="545">
        <v>450</v>
      </c>
      <c r="G15" s="546">
        <f t="shared" si="0"/>
        <v>100</v>
      </c>
    </row>
    <row r="16" spans="1:8" ht="16.5" thickBot="1">
      <c r="A16" s="679" t="s">
        <v>16</v>
      </c>
      <c r="B16" s="680"/>
      <c r="C16" s="681"/>
      <c r="D16" s="167"/>
      <c r="E16" s="139">
        <f>E14+E7</f>
        <v>13650</v>
      </c>
      <c r="F16" s="317">
        <f>F14+F7</f>
        <v>13910</v>
      </c>
      <c r="G16" s="303">
        <f t="shared" si="0"/>
        <v>101.9047619047619</v>
      </c>
    </row>
    <row r="17" spans="1:5" ht="15.75">
      <c r="A17" s="168"/>
      <c r="B17" s="168"/>
      <c r="C17" s="168"/>
      <c r="D17" s="169"/>
      <c r="E17" s="170"/>
    </row>
    <row r="18" spans="1:5" s="253" customFormat="1" ht="12.75">
      <c r="A18" s="267"/>
      <c r="B18" s="268"/>
      <c r="C18" s="268"/>
      <c r="D18" s="269"/>
      <c r="E18" s="252"/>
    </row>
    <row r="29" spans="1:5" ht="19.5" customHeight="1"/>
    <row r="30" spans="1:5" ht="15.75" customHeight="1"/>
    <row r="31" spans="1:5" ht="15" customHeight="1"/>
    <row r="32" spans="1:5" ht="18" customHeight="1"/>
    <row r="33" ht="15.75" customHeight="1"/>
    <row r="34" ht="15.75" customHeight="1"/>
    <row r="35" ht="15" customHeight="1"/>
  </sheetData>
  <mergeCells count="3">
    <mergeCell ref="A1:D1"/>
    <mergeCell ref="B14:C14"/>
    <mergeCell ref="A16:C16"/>
  </mergeCells>
  <printOptions horizontalCentered="1"/>
  <pageMargins left="0" right="0" top="0.39370078740157483" bottom="0" header="0" footer="0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topLeftCell="A40" zoomScaleNormal="100" workbookViewId="0">
      <selection activeCell="A50" sqref="A50:XFD50"/>
    </sheetView>
  </sheetViews>
  <sheetFormatPr defaultRowHeight="15"/>
  <cols>
    <col min="2" max="2" width="9.85546875" customWidth="1"/>
    <col min="3" max="3" width="40.5703125" customWidth="1"/>
    <col min="4" max="4" width="50.5703125" customWidth="1"/>
    <col min="5" max="7" width="14.7109375" customWidth="1"/>
  </cols>
  <sheetData>
    <row r="1" spans="1:8" ht="14.25" customHeight="1" thickBot="1">
      <c r="A1" s="55"/>
      <c r="B1" s="726" t="s">
        <v>170</v>
      </c>
      <c r="C1" s="726"/>
      <c r="D1" s="726"/>
      <c r="E1" s="726"/>
      <c r="G1" s="325" t="s">
        <v>357</v>
      </c>
    </row>
    <row r="2" spans="1:8" ht="12" customHeight="1">
      <c r="A2" s="9" t="s">
        <v>1</v>
      </c>
      <c r="B2" s="4" t="s">
        <v>2</v>
      </c>
      <c r="C2" s="10" t="s">
        <v>3</v>
      </c>
      <c r="D2" s="56"/>
      <c r="E2" s="65" t="s">
        <v>4</v>
      </c>
      <c r="F2" s="65" t="s">
        <v>249</v>
      </c>
      <c r="G2" s="287"/>
    </row>
    <row r="3" spans="1:8" ht="12" customHeight="1">
      <c r="A3" s="11" t="s">
        <v>5</v>
      </c>
      <c r="B3" s="5" t="s">
        <v>6</v>
      </c>
      <c r="C3" s="12" t="s">
        <v>7</v>
      </c>
      <c r="D3" s="6" t="s">
        <v>8</v>
      </c>
      <c r="E3" s="68" t="s">
        <v>305</v>
      </c>
      <c r="F3" s="68" t="s">
        <v>235</v>
      </c>
      <c r="G3" s="288" t="s">
        <v>366</v>
      </c>
    </row>
    <row r="4" spans="1:8" ht="12" customHeight="1" thickBot="1">
      <c r="A4" s="13" t="s">
        <v>9</v>
      </c>
      <c r="B4" s="7" t="s">
        <v>10</v>
      </c>
      <c r="C4" s="14"/>
      <c r="D4" s="15"/>
      <c r="E4" s="72" t="s">
        <v>316</v>
      </c>
      <c r="F4" s="72" t="s">
        <v>365</v>
      </c>
      <c r="G4" s="289" t="s">
        <v>250</v>
      </c>
    </row>
    <row r="5" spans="1:8" ht="12.75" customHeight="1">
      <c r="A5" s="57" t="s">
        <v>11</v>
      </c>
      <c r="B5" s="54"/>
      <c r="C5" s="53"/>
      <c r="D5" s="58"/>
      <c r="E5" s="59"/>
      <c r="F5" s="318"/>
      <c r="G5" s="279"/>
    </row>
    <row r="6" spans="1:8" ht="12.75" customHeight="1">
      <c r="A6" s="87" t="s">
        <v>171</v>
      </c>
      <c r="B6" s="708" t="s">
        <v>172</v>
      </c>
      <c r="C6" s="709"/>
      <c r="D6" s="101"/>
      <c r="E6" s="280">
        <f>E7+E27</f>
        <v>210718</v>
      </c>
      <c r="F6" s="280">
        <f>F7+F27+F38+F34</f>
        <v>246659</v>
      </c>
      <c r="G6" s="290">
        <f t="shared" ref="G6:G66" si="0">(F6/E6)*100</f>
        <v>117.05644510673032</v>
      </c>
      <c r="H6" s="449"/>
    </row>
    <row r="7" spans="1:8" ht="12.75" customHeight="1">
      <c r="A7" s="108"/>
      <c r="B7" s="100"/>
      <c r="C7" s="93"/>
      <c r="D7" s="101" t="s">
        <v>173</v>
      </c>
      <c r="E7" s="524">
        <f>SUM(E8:E25)</f>
        <v>195648</v>
      </c>
      <c r="F7" s="280">
        <f>SUM(F8:F26)</f>
        <v>226000</v>
      </c>
      <c r="G7" s="445">
        <f t="shared" si="0"/>
        <v>115.51357540071967</v>
      </c>
    </row>
    <row r="8" spans="1:8" ht="12.75" customHeight="1">
      <c r="A8" s="108"/>
      <c r="B8" s="404"/>
      <c r="C8" s="89"/>
      <c r="D8" s="459" t="s">
        <v>174</v>
      </c>
      <c r="E8" s="264">
        <v>130000</v>
      </c>
      <c r="F8" s="264">
        <v>148000</v>
      </c>
      <c r="G8" s="475">
        <f t="shared" si="0"/>
        <v>113.84615384615384</v>
      </c>
    </row>
    <row r="9" spans="1:8" ht="12.75" customHeight="1">
      <c r="A9" s="108"/>
      <c r="B9" s="404"/>
      <c r="C9" s="89"/>
      <c r="D9" s="459" t="s">
        <v>175</v>
      </c>
      <c r="E9" s="264">
        <v>8000</v>
      </c>
      <c r="F9" s="264">
        <v>11000</v>
      </c>
      <c r="G9" s="475">
        <f t="shared" si="0"/>
        <v>137.5</v>
      </c>
    </row>
    <row r="10" spans="1:8" ht="12.75" customHeight="1">
      <c r="A10" s="108"/>
      <c r="B10" s="402" t="s">
        <v>248</v>
      </c>
      <c r="C10" s="89" t="s">
        <v>176</v>
      </c>
      <c r="D10" s="459" t="s">
        <v>177</v>
      </c>
      <c r="E10" s="264">
        <v>300</v>
      </c>
      <c r="F10" s="264">
        <v>320</v>
      </c>
      <c r="G10" s="475">
        <f t="shared" si="0"/>
        <v>106.66666666666667</v>
      </c>
    </row>
    <row r="11" spans="1:8" ht="12.75" customHeight="1">
      <c r="A11" s="108"/>
      <c r="B11" s="404"/>
      <c r="C11" s="89"/>
      <c r="D11" s="459" t="s">
        <v>178</v>
      </c>
      <c r="E11" s="264">
        <v>1000</v>
      </c>
      <c r="F11" s="264">
        <v>1000</v>
      </c>
      <c r="G11" s="475">
        <f t="shared" si="0"/>
        <v>100</v>
      </c>
    </row>
    <row r="12" spans="1:8" ht="12.75" customHeight="1">
      <c r="A12" s="108"/>
      <c r="B12" s="404"/>
      <c r="C12" s="89"/>
      <c r="D12" s="459" t="s">
        <v>179</v>
      </c>
      <c r="E12" s="264">
        <v>34620</v>
      </c>
      <c r="F12" s="264">
        <v>39550</v>
      </c>
      <c r="G12" s="475">
        <f t="shared" si="0"/>
        <v>114.24032351242057</v>
      </c>
    </row>
    <row r="13" spans="1:8" ht="12.75" customHeight="1">
      <c r="A13" s="108"/>
      <c r="B13" s="404"/>
      <c r="C13" s="89"/>
      <c r="D13" s="459" t="s">
        <v>180</v>
      </c>
      <c r="E13" s="264">
        <v>550</v>
      </c>
      <c r="F13" s="264">
        <v>600</v>
      </c>
      <c r="G13" s="475">
        <f t="shared" si="0"/>
        <v>109.09090909090908</v>
      </c>
    </row>
    <row r="14" spans="1:8" ht="12.75" customHeight="1">
      <c r="A14" s="108"/>
      <c r="B14" s="404"/>
      <c r="C14" s="89"/>
      <c r="D14" s="459" t="s">
        <v>181</v>
      </c>
      <c r="E14" s="264">
        <v>12460</v>
      </c>
      <c r="F14" s="264">
        <v>14340</v>
      </c>
      <c r="G14" s="475">
        <f t="shared" si="0"/>
        <v>115.08828250401284</v>
      </c>
    </row>
    <row r="15" spans="1:8" ht="12.75" customHeight="1">
      <c r="A15" s="108"/>
      <c r="B15" s="404"/>
      <c r="C15" s="89"/>
      <c r="D15" s="459" t="s">
        <v>182</v>
      </c>
      <c r="E15" s="264">
        <v>620</v>
      </c>
      <c r="F15" s="264">
        <v>700</v>
      </c>
      <c r="G15" s="475">
        <f t="shared" si="0"/>
        <v>112.90322580645163</v>
      </c>
    </row>
    <row r="16" spans="1:8" s="39" customFormat="1" ht="12.75" customHeight="1">
      <c r="A16" s="108"/>
      <c r="B16" s="404"/>
      <c r="C16" s="89"/>
      <c r="D16" s="459" t="s">
        <v>119</v>
      </c>
      <c r="E16" s="264">
        <v>3000</v>
      </c>
      <c r="F16" s="264">
        <v>3200</v>
      </c>
      <c r="G16" s="475">
        <f t="shared" si="0"/>
        <v>106.66666666666667</v>
      </c>
    </row>
    <row r="17" spans="1:7" ht="12.75" customHeight="1">
      <c r="A17" s="733"/>
      <c r="B17" s="731"/>
      <c r="C17" s="729"/>
      <c r="D17" s="476" t="s">
        <v>215</v>
      </c>
      <c r="E17" s="727">
        <v>538</v>
      </c>
      <c r="F17" s="727">
        <v>538</v>
      </c>
      <c r="G17" s="477"/>
    </row>
    <row r="18" spans="1:7" ht="12.75" customHeight="1">
      <c r="A18" s="734"/>
      <c r="B18" s="732"/>
      <c r="C18" s="730"/>
      <c r="D18" s="478" t="s">
        <v>216</v>
      </c>
      <c r="E18" s="728"/>
      <c r="F18" s="728"/>
      <c r="G18" s="479">
        <f>(F17/E17)*100</f>
        <v>100</v>
      </c>
    </row>
    <row r="19" spans="1:7" ht="12.75" customHeight="1">
      <c r="A19" s="108"/>
      <c r="B19" s="404"/>
      <c r="C19" s="89" t="s">
        <v>176</v>
      </c>
      <c r="D19" s="459" t="s">
        <v>340</v>
      </c>
      <c r="E19" s="264">
        <v>200</v>
      </c>
      <c r="F19" s="264">
        <v>200</v>
      </c>
      <c r="G19" s="475">
        <v>0</v>
      </c>
    </row>
    <row r="20" spans="1:7" ht="12.75" customHeight="1">
      <c r="A20" s="108"/>
      <c r="B20" s="404"/>
      <c r="C20" s="89"/>
      <c r="D20" s="459" t="s">
        <v>183</v>
      </c>
      <c r="E20" s="264">
        <v>30</v>
      </c>
      <c r="F20" s="264">
        <v>120</v>
      </c>
      <c r="G20" s="475">
        <f t="shared" si="0"/>
        <v>400</v>
      </c>
    </row>
    <row r="21" spans="1:7" ht="12.75" customHeight="1">
      <c r="A21" s="108"/>
      <c r="B21" s="404"/>
      <c r="C21" s="89" t="s">
        <v>176</v>
      </c>
      <c r="D21" s="459" t="s">
        <v>184</v>
      </c>
      <c r="E21" s="264">
        <v>1928</v>
      </c>
      <c r="F21" s="264">
        <v>2485</v>
      </c>
      <c r="G21" s="475">
        <f t="shared" si="0"/>
        <v>128.89004149377595</v>
      </c>
    </row>
    <row r="22" spans="1:7" ht="12.75" customHeight="1">
      <c r="A22" s="108"/>
      <c r="B22" s="404"/>
      <c r="C22" s="89" t="s">
        <v>176</v>
      </c>
      <c r="D22" s="459" t="s">
        <v>217</v>
      </c>
      <c r="E22" s="264">
        <v>200</v>
      </c>
      <c r="F22" s="264">
        <v>200</v>
      </c>
      <c r="G22" s="475">
        <f t="shared" si="0"/>
        <v>100</v>
      </c>
    </row>
    <row r="23" spans="1:7" ht="12.75" customHeight="1">
      <c r="A23" s="109"/>
      <c r="B23" s="405"/>
      <c r="C23" s="408" t="s">
        <v>369</v>
      </c>
      <c r="D23" s="480" t="s">
        <v>341</v>
      </c>
      <c r="E23" s="264">
        <v>1000</v>
      </c>
      <c r="F23" s="264">
        <v>2000</v>
      </c>
      <c r="G23" s="475">
        <v>0</v>
      </c>
    </row>
    <row r="24" spans="1:7" s="39" customFormat="1" ht="12.75" customHeight="1">
      <c r="A24" s="108"/>
      <c r="B24" s="404"/>
      <c r="C24" s="410" t="s">
        <v>23</v>
      </c>
      <c r="D24" s="481" t="s">
        <v>122</v>
      </c>
      <c r="E24" s="482">
        <v>1200</v>
      </c>
      <c r="F24" s="482">
        <v>1200</v>
      </c>
      <c r="G24" s="475">
        <v>0</v>
      </c>
    </row>
    <row r="25" spans="1:7" s="39" customFormat="1" ht="12.75" customHeight="1">
      <c r="A25" s="108"/>
      <c r="B25" s="404"/>
      <c r="C25" s="410" t="s">
        <v>309</v>
      </c>
      <c r="D25" s="481" t="s">
        <v>311</v>
      </c>
      <c r="E25" s="482">
        <v>2</v>
      </c>
      <c r="F25" s="482">
        <v>0</v>
      </c>
      <c r="G25" s="475">
        <v>0</v>
      </c>
    </row>
    <row r="26" spans="1:7" s="39" customFormat="1" ht="12.75" customHeight="1">
      <c r="A26" s="108"/>
      <c r="B26" s="404"/>
      <c r="C26" s="410" t="s">
        <v>392</v>
      </c>
      <c r="D26" s="99" t="s">
        <v>274</v>
      </c>
      <c r="E26" s="482">
        <v>0</v>
      </c>
      <c r="F26" s="482">
        <v>547</v>
      </c>
      <c r="G26" s="475">
        <v>0</v>
      </c>
    </row>
    <row r="27" spans="1:7" ht="12.75" customHeight="1">
      <c r="A27" s="108"/>
      <c r="B27" s="100"/>
      <c r="C27" s="93"/>
      <c r="D27" s="101" t="s">
        <v>185</v>
      </c>
      <c r="E27" s="524">
        <f>SUM(E28:E33)</f>
        <v>15070</v>
      </c>
      <c r="F27" s="524">
        <f>SUM(F28:F33)</f>
        <v>18459</v>
      </c>
      <c r="G27" s="445">
        <f t="shared" si="0"/>
        <v>122.48838752488386</v>
      </c>
    </row>
    <row r="28" spans="1:7" ht="12.75" customHeight="1">
      <c r="A28" s="108"/>
      <c r="B28" s="100"/>
      <c r="C28" s="94"/>
      <c r="D28" s="459" t="s">
        <v>186</v>
      </c>
      <c r="E28" s="264">
        <v>11075</v>
      </c>
      <c r="F28" s="264">
        <v>14397</v>
      </c>
      <c r="G28" s="475">
        <f t="shared" si="0"/>
        <v>129.99548532731379</v>
      </c>
    </row>
    <row r="29" spans="1:7" ht="12.75" customHeight="1">
      <c r="A29" s="108"/>
      <c r="B29" s="100"/>
      <c r="C29" s="94"/>
      <c r="D29" s="459" t="s">
        <v>179</v>
      </c>
      <c r="E29" s="264">
        <v>2769</v>
      </c>
      <c r="F29" s="264">
        <v>2818</v>
      </c>
      <c r="G29" s="475">
        <f t="shared" si="0"/>
        <v>101.76959191043697</v>
      </c>
    </row>
    <row r="30" spans="1:7" ht="12.75" customHeight="1">
      <c r="A30" s="108"/>
      <c r="B30" s="100"/>
      <c r="C30" s="94"/>
      <c r="D30" s="459" t="s">
        <v>180</v>
      </c>
      <c r="E30" s="264">
        <v>25</v>
      </c>
      <c r="F30" s="264">
        <v>25</v>
      </c>
      <c r="G30" s="475">
        <f t="shared" si="0"/>
        <v>100</v>
      </c>
    </row>
    <row r="31" spans="1:7" ht="12.75" customHeight="1">
      <c r="A31" s="108"/>
      <c r="B31" s="100"/>
      <c r="C31" s="94"/>
      <c r="D31" s="459" t="s">
        <v>181</v>
      </c>
      <c r="E31" s="264">
        <v>997</v>
      </c>
      <c r="F31" s="264">
        <v>1015</v>
      </c>
      <c r="G31" s="475">
        <f t="shared" si="0"/>
        <v>101.80541624874624</v>
      </c>
    </row>
    <row r="32" spans="1:7" ht="12.75" customHeight="1">
      <c r="A32" s="108"/>
      <c r="B32" s="100"/>
      <c r="C32" s="89" t="s">
        <v>176</v>
      </c>
      <c r="D32" s="459" t="s">
        <v>187</v>
      </c>
      <c r="E32" s="264">
        <v>84</v>
      </c>
      <c r="F32" s="264">
        <v>84</v>
      </c>
      <c r="G32" s="475">
        <f t="shared" si="0"/>
        <v>100</v>
      </c>
    </row>
    <row r="33" spans="1:8" ht="12.75" customHeight="1">
      <c r="A33" s="108"/>
      <c r="B33" s="402" t="s">
        <v>247</v>
      </c>
      <c r="C33" s="89" t="s">
        <v>277</v>
      </c>
      <c r="D33" s="459" t="s">
        <v>214</v>
      </c>
      <c r="E33" s="482">
        <v>120</v>
      </c>
      <c r="F33" s="482">
        <v>120</v>
      </c>
      <c r="G33" s="475">
        <f t="shared" si="0"/>
        <v>100</v>
      </c>
    </row>
    <row r="34" spans="1:8" ht="12.75" customHeight="1">
      <c r="A34" s="108"/>
      <c r="B34" s="402"/>
      <c r="C34" s="89"/>
      <c r="D34" s="101" t="s">
        <v>394</v>
      </c>
      <c r="E34" s="378">
        <v>0</v>
      </c>
      <c r="F34" s="378">
        <v>200</v>
      </c>
      <c r="G34" s="483">
        <v>0</v>
      </c>
    </row>
    <row r="35" spans="1:8" ht="12.75" customHeight="1">
      <c r="A35" s="108"/>
      <c r="B35" s="402"/>
      <c r="C35" s="89" t="s">
        <v>395</v>
      </c>
      <c r="D35" s="459" t="s">
        <v>175</v>
      </c>
      <c r="E35" s="482">
        <v>0</v>
      </c>
      <c r="F35" s="482">
        <v>200</v>
      </c>
      <c r="G35" s="475">
        <v>0</v>
      </c>
    </row>
    <row r="36" spans="1:8" ht="12.75" customHeight="1">
      <c r="A36" s="108"/>
      <c r="B36" s="402"/>
      <c r="C36" s="89"/>
      <c r="D36" s="459"/>
      <c r="E36" s="482"/>
      <c r="F36" s="482"/>
      <c r="G36" s="475"/>
    </row>
    <row r="37" spans="1:8" ht="12.75" customHeight="1">
      <c r="A37" s="595" t="s">
        <v>171</v>
      </c>
      <c r="B37" s="516"/>
      <c r="C37" s="596" t="s">
        <v>271</v>
      </c>
      <c r="D37" s="459"/>
      <c r="E37" s="482"/>
      <c r="F37" s="482"/>
      <c r="G37" s="475"/>
    </row>
    <row r="38" spans="1:8" ht="12.75" customHeight="1">
      <c r="A38" s="597"/>
      <c r="B38" s="516"/>
      <c r="C38" s="596"/>
      <c r="D38" s="598" t="s">
        <v>173</v>
      </c>
      <c r="E38" s="482">
        <f>E39</f>
        <v>0</v>
      </c>
      <c r="F38" s="280">
        <f>F39</f>
        <v>2000</v>
      </c>
      <c r="G38" s="475">
        <v>0</v>
      </c>
    </row>
    <row r="39" spans="1:8" ht="12.75" customHeight="1">
      <c r="A39" s="597"/>
      <c r="B39" s="516"/>
      <c r="C39" s="599" t="s">
        <v>381</v>
      </c>
      <c r="D39" s="598"/>
      <c r="E39" s="482">
        <v>0</v>
      </c>
      <c r="F39" s="482">
        <v>2000</v>
      </c>
      <c r="G39" s="475">
        <v>0</v>
      </c>
    </row>
    <row r="40" spans="1:8" ht="12.75" customHeight="1">
      <c r="A40" s="108"/>
      <c r="B40" s="402"/>
      <c r="C40" s="123"/>
      <c r="D40" s="101"/>
      <c r="E40" s="482"/>
      <c r="F40" s="482"/>
      <c r="G40" s="475"/>
    </row>
    <row r="41" spans="1:8" ht="12.75" customHeight="1">
      <c r="A41" s="108"/>
      <c r="B41" s="100"/>
      <c r="C41" s="89"/>
      <c r="D41" s="99"/>
      <c r="E41" s="482"/>
      <c r="F41" s="482"/>
      <c r="G41" s="475"/>
    </row>
    <row r="42" spans="1:8" ht="12.75" customHeight="1">
      <c r="A42" s="87" t="s">
        <v>218</v>
      </c>
      <c r="B42" s="708" t="s">
        <v>219</v>
      </c>
      <c r="C42" s="709"/>
      <c r="D42" s="101" t="s">
        <v>173</v>
      </c>
      <c r="E42" s="280">
        <f>E43</f>
        <v>80</v>
      </c>
      <c r="F42" s="280">
        <f>F43+F44</f>
        <v>380</v>
      </c>
      <c r="G42" s="483">
        <f t="shared" si="0"/>
        <v>475</v>
      </c>
    </row>
    <row r="43" spans="1:8" ht="12.75" customHeight="1">
      <c r="A43" s="108"/>
      <c r="B43" s="111"/>
      <c r="C43" s="89"/>
      <c r="D43" s="102" t="s">
        <v>105</v>
      </c>
      <c r="E43" s="264">
        <v>80</v>
      </c>
      <c r="F43" s="264">
        <v>80</v>
      </c>
      <c r="G43" s="475">
        <f t="shared" si="0"/>
        <v>100</v>
      </c>
    </row>
    <row r="44" spans="1:8" ht="12.75" customHeight="1">
      <c r="A44" s="108"/>
      <c r="B44" s="516" t="s">
        <v>222</v>
      </c>
      <c r="C44" s="464" t="s">
        <v>377</v>
      </c>
      <c r="D44" s="600" t="s">
        <v>189</v>
      </c>
      <c r="E44" s="264">
        <v>0</v>
      </c>
      <c r="F44" s="264">
        <v>300</v>
      </c>
      <c r="G44" s="475">
        <v>0</v>
      </c>
      <c r="H44" s="225"/>
    </row>
    <row r="45" spans="1:8" ht="12.75" customHeight="1">
      <c r="A45" s="108"/>
      <c r="B45" s="100"/>
      <c r="C45" s="407"/>
      <c r="D45" s="515"/>
      <c r="E45" s="264"/>
      <c r="F45" s="264"/>
      <c r="G45" s="475"/>
    </row>
    <row r="46" spans="1:8" ht="12.75" customHeight="1">
      <c r="A46" s="87" t="s">
        <v>220</v>
      </c>
      <c r="B46" s="103" t="s">
        <v>151</v>
      </c>
      <c r="C46" s="104"/>
      <c r="D46" s="101"/>
      <c r="E46" s="280">
        <f>E57+E67</f>
        <v>67949</v>
      </c>
      <c r="F46" s="280">
        <f>F47+F57+F67</f>
        <v>70344</v>
      </c>
      <c r="G46" s="483">
        <f t="shared" si="0"/>
        <v>103.52470235029215</v>
      </c>
    </row>
    <row r="47" spans="1:8" ht="12.75" customHeight="1">
      <c r="A47" s="87"/>
      <c r="B47" s="103"/>
      <c r="C47" s="112"/>
      <c r="D47" s="101" t="s">
        <v>173</v>
      </c>
      <c r="E47" s="280">
        <v>0</v>
      </c>
      <c r="F47" s="280">
        <f>F48</f>
        <v>660</v>
      </c>
      <c r="G47" s="483">
        <v>0</v>
      </c>
    </row>
    <row r="48" spans="1:8" ht="12.75" customHeight="1" thickBot="1">
      <c r="A48" s="644"/>
      <c r="B48" s="645">
        <v>931</v>
      </c>
      <c r="C48" s="646"/>
      <c r="D48" s="647" t="s">
        <v>122</v>
      </c>
      <c r="E48" s="648">
        <v>0</v>
      </c>
      <c r="F48" s="648">
        <v>660</v>
      </c>
      <c r="G48" s="486">
        <v>0</v>
      </c>
      <c r="H48" s="225"/>
    </row>
    <row r="49" spans="1:8" ht="12.75" customHeight="1">
      <c r="A49" s="639"/>
      <c r="B49" s="640"/>
      <c r="C49" s="641"/>
      <c r="D49" s="642"/>
      <c r="E49" s="643"/>
      <c r="F49" s="643"/>
      <c r="G49" s="498"/>
      <c r="H49" s="225"/>
    </row>
    <row r="50" spans="1:8" ht="12.75" customHeight="1">
      <c r="A50" s="639"/>
      <c r="B50" s="640"/>
      <c r="C50" s="641"/>
      <c r="D50" s="642"/>
      <c r="E50" s="643"/>
      <c r="F50" s="643"/>
      <c r="G50" s="498"/>
      <c r="H50" s="225"/>
    </row>
    <row r="51" spans="1:8" ht="12.75" customHeight="1">
      <c r="A51" s="639"/>
      <c r="B51" s="640"/>
      <c r="C51" s="641"/>
      <c r="D51" s="642"/>
      <c r="E51" s="643"/>
      <c r="F51" s="643"/>
      <c r="G51" s="498"/>
      <c r="H51" s="225"/>
    </row>
    <row r="52" spans="1:8" ht="12.75" customHeight="1" thickBot="1">
      <c r="A52" s="639"/>
      <c r="B52" s="640"/>
      <c r="C52" s="641"/>
      <c r="D52" s="642"/>
      <c r="E52" s="643"/>
      <c r="F52" s="643"/>
      <c r="G52" s="487" t="s">
        <v>358</v>
      </c>
      <c r="H52" s="225"/>
    </row>
    <row r="53" spans="1:8" ht="12.75" customHeight="1">
      <c r="A53" s="9" t="s">
        <v>1</v>
      </c>
      <c r="B53" s="4" t="s">
        <v>2</v>
      </c>
      <c r="C53" s="10" t="s">
        <v>3</v>
      </c>
      <c r="D53" s="56"/>
      <c r="E53" s="65" t="s">
        <v>4</v>
      </c>
      <c r="F53" s="65" t="s">
        <v>249</v>
      </c>
      <c r="G53" s="287"/>
      <c r="H53" s="225"/>
    </row>
    <row r="54" spans="1:8" ht="12.75" customHeight="1">
      <c r="A54" s="11" t="s">
        <v>5</v>
      </c>
      <c r="B54" s="5" t="s">
        <v>6</v>
      </c>
      <c r="C54" s="12" t="s">
        <v>7</v>
      </c>
      <c r="D54" s="6" t="s">
        <v>8</v>
      </c>
      <c r="E54" s="68" t="s">
        <v>305</v>
      </c>
      <c r="F54" s="68" t="s">
        <v>235</v>
      </c>
      <c r="G54" s="288" t="s">
        <v>366</v>
      </c>
      <c r="H54" s="225"/>
    </row>
    <row r="55" spans="1:8" ht="12.75" customHeight="1" thickBot="1">
      <c r="A55" s="13" t="s">
        <v>9</v>
      </c>
      <c r="B55" s="7" t="s">
        <v>10</v>
      </c>
      <c r="C55" s="14"/>
      <c r="D55" s="15"/>
      <c r="E55" s="72" t="s">
        <v>316</v>
      </c>
      <c r="F55" s="72" t="s">
        <v>365</v>
      </c>
      <c r="G55" s="289" t="s">
        <v>250</v>
      </c>
      <c r="H55" s="225"/>
    </row>
    <row r="56" spans="1:8" ht="12.75" customHeight="1">
      <c r="A56" s="87" t="s">
        <v>220</v>
      </c>
      <c r="B56" s="103" t="s">
        <v>151</v>
      </c>
      <c r="C56" s="104"/>
      <c r="D56" s="649"/>
      <c r="E56" s="650"/>
      <c r="F56" s="650"/>
      <c r="G56" s="651"/>
      <c r="H56" s="225"/>
    </row>
    <row r="57" spans="1:8" ht="12.75" customHeight="1">
      <c r="A57" s="634"/>
      <c r="B57" s="635"/>
      <c r="C57" s="112" t="s">
        <v>221</v>
      </c>
      <c r="D57" s="636" t="s">
        <v>173</v>
      </c>
      <c r="E57" s="637">
        <f>SUM(E58:E66)</f>
        <v>22900</v>
      </c>
      <c r="F57" s="637">
        <f>SUM(F58:F66)</f>
        <v>23700</v>
      </c>
      <c r="G57" s="638">
        <f t="shared" si="0"/>
        <v>103.49344978165939</v>
      </c>
    </row>
    <row r="58" spans="1:8" s="39" customFormat="1" ht="12.75" customHeight="1">
      <c r="A58" s="401"/>
      <c r="B58" s="96">
        <v>911</v>
      </c>
      <c r="C58" s="89"/>
      <c r="D58" s="99" t="s">
        <v>158</v>
      </c>
      <c r="E58" s="264">
        <v>2200</v>
      </c>
      <c r="F58" s="264">
        <v>2200</v>
      </c>
      <c r="G58" s="475">
        <f t="shared" si="0"/>
        <v>100</v>
      </c>
    </row>
    <row r="59" spans="1:8" s="39" customFormat="1" ht="12.75" customHeight="1">
      <c r="A59" s="401"/>
      <c r="B59" s="96">
        <v>911</v>
      </c>
      <c r="C59" s="89"/>
      <c r="D59" s="99" t="s">
        <v>118</v>
      </c>
      <c r="E59" s="264">
        <v>300</v>
      </c>
      <c r="F59" s="264">
        <v>300</v>
      </c>
      <c r="G59" s="475">
        <f t="shared" si="0"/>
        <v>100</v>
      </c>
    </row>
    <row r="60" spans="1:8" s="39" customFormat="1" ht="12.75" customHeight="1">
      <c r="A60" s="108"/>
      <c r="B60" s="402" t="s">
        <v>222</v>
      </c>
      <c r="C60" s="94"/>
      <c r="D60" s="102" t="s">
        <v>105</v>
      </c>
      <c r="E60" s="462">
        <v>500</v>
      </c>
      <c r="F60" s="462">
        <v>500</v>
      </c>
      <c r="G60" s="475">
        <f t="shared" si="0"/>
        <v>100</v>
      </c>
    </row>
    <row r="61" spans="1:8" s="39" customFormat="1" ht="12.75" customHeight="1">
      <c r="A61" s="108"/>
      <c r="B61" s="402" t="s">
        <v>374</v>
      </c>
      <c r="C61" s="94" t="s">
        <v>373</v>
      </c>
      <c r="D61" s="102" t="s">
        <v>197</v>
      </c>
      <c r="E61" s="462">
        <v>0</v>
      </c>
      <c r="F61" s="462">
        <v>600</v>
      </c>
      <c r="G61" s="475">
        <v>0</v>
      </c>
    </row>
    <row r="62" spans="1:8" s="39" customFormat="1" ht="12.75" customHeight="1">
      <c r="A62" s="108"/>
      <c r="B62" s="402" t="s">
        <v>374</v>
      </c>
      <c r="C62" s="94" t="s">
        <v>373</v>
      </c>
      <c r="D62" s="102" t="s">
        <v>303</v>
      </c>
      <c r="E62" s="462">
        <v>0</v>
      </c>
      <c r="F62" s="462">
        <v>200</v>
      </c>
      <c r="G62" s="475">
        <v>0</v>
      </c>
    </row>
    <row r="63" spans="1:8" s="39" customFormat="1" ht="12.75" customHeight="1">
      <c r="A63" s="401"/>
      <c r="B63" s="96">
        <v>911</v>
      </c>
      <c r="C63" s="89" t="s">
        <v>275</v>
      </c>
      <c r="D63" s="99" t="s">
        <v>197</v>
      </c>
      <c r="E63" s="264">
        <v>2500</v>
      </c>
      <c r="F63" s="264">
        <v>2500</v>
      </c>
      <c r="G63" s="475">
        <f t="shared" si="0"/>
        <v>100</v>
      </c>
    </row>
    <row r="64" spans="1:8" s="39" customFormat="1" ht="12.75" customHeight="1">
      <c r="A64" s="401"/>
      <c r="B64" s="96">
        <v>911</v>
      </c>
      <c r="C64" s="89" t="s">
        <v>276</v>
      </c>
      <c r="D64" s="99" t="s">
        <v>274</v>
      </c>
      <c r="E64" s="527">
        <v>14000</v>
      </c>
      <c r="F64" s="527">
        <v>14000</v>
      </c>
      <c r="G64" s="403">
        <f t="shared" si="0"/>
        <v>100</v>
      </c>
    </row>
    <row r="65" spans="1:7" s="39" customFormat="1" ht="12.75" customHeight="1">
      <c r="A65" s="108"/>
      <c r="B65" s="402" t="s">
        <v>222</v>
      </c>
      <c r="C65" s="94" t="s">
        <v>267</v>
      </c>
      <c r="D65" s="102" t="s">
        <v>304</v>
      </c>
      <c r="E65" s="264">
        <v>3200</v>
      </c>
      <c r="F65" s="264">
        <v>3200</v>
      </c>
      <c r="G65" s="475">
        <f t="shared" si="0"/>
        <v>100</v>
      </c>
    </row>
    <row r="66" spans="1:7" s="39" customFormat="1" ht="12.75" customHeight="1">
      <c r="A66" s="108"/>
      <c r="B66" s="402" t="s">
        <v>222</v>
      </c>
      <c r="C66" s="94"/>
      <c r="D66" s="99" t="s">
        <v>188</v>
      </c>
      <c r="E66" s="462">
        <v>200</v>
      </c>
      <c r="F66" s="462">
        <v>200</v>
      </c>
      <c r="G66" s="475">
        <f t="shared" si="0"/>
        <v>100</v>
      </c>
    </row>
    <row r="67" spans="1:7" ht="12.75" customHeight="1">
      <c r="A67" s="106"/>
      <c r="B67" s="105"/>
      <c r="C67" s="270" t="s">
        <v>226</v>
      </c>
      <c r="D67" s="101" t="s">
        <v>173</v>
      </c>
      <c r="E67" s="280">
        <f>SUM(E68:E93)</f>
        <v>45049</v>
      </c>
      <c r="F67" s="280">
        <f>SUM(F68:F93)</f>
        <v>45984</v>
      </c>
      <c r="G67" s="483">
        <f t="shared" ref="G67:G101" si="1">(F67/E67)*100</f>
        <v>102.07551776953983</v>
      </c>
    </row>
    <row r="68" spans="1:7" ht="12.75" customHeight="1">
      <c r="A68" s="413"/>
      <c r="B68" s="414"/>
      <c r="C68" s="94" t="s">
        <v>115</v>
      </c>
      <c r="D68" s="99" t="s">
        <v>190</v>
      </c>
      <c r="E68" s="264">
        <v>15</v>
      </c>
      <c r="F68" s="264">
        <v>15</v>
      </c>
      <c r="G68" s="475">
        <f t="shared" si="1"/>
        <v>100</v>
      </c>
    </row>
    <row r="69" spans="1:7" ht="12.75" customHeight="1">
      <c r="A69" s="413"/>
      <c r="B69" s="414"/>
      <c r="C69" s="94" t="s">
        <v>115</v>
      </c>
      <c r="D69" s="99" t="s">
        <v>116</v>
      </c>
      <c r="E69" s="264">
        <v>300</v>
      </c>
      <c r="F69" s="264">
        <v>200</v>
      </c>
      <c r="G69" s="475">
        <f t="shared" si="1"/>
        <v>66.666666666666657</v>
      </c>
    </row>
    <row r="70" spans="1:7" ht="12.75" customHeight="1">
      <c r="A70" s="413"/>
      <c r="B70" s="414"/>
      <c r="C70" s="94" t="s">
        <v>115</v>
      </c>
      <c r="D70" s="99" t="s">
        <v>158</v>
      </c>
      <c r="E70" s="264">
        <v>500</v>
      </c>
      <c r="F70" s="264">
        <v>900</v>
      </c>
      <c r="G70" s="475">
        <f t="shared" si="1"/>
        <v>180</v>
      </c>
    </row>
    <row r="71" spans="1:7" ht="12.75" customHeight="1">
      <c r="A71" s="413"/>
      <c r="B71" s="414"/>
      <c r="C71" s="94"/>
      <c r="D71" s="99" t="s">
        <v>159</v>
      </c>
      <c r="E71" s="264">
        <v>4000</v>
      </c>
      <c r="F71" s="264">
        <v>3500</v>
      </c>
      <c r="G71" s="475">
        <f t="shared" si="1"/>
        <v>87.5</v>
      </c>
    </row>
    <row r="72" spans="1:7" ht="12.75" customHeight="1">
      <c r="A72" s="413"/>
      <c r="B72" s="414"/>
      <c r="C72" s="94"/>
      <c r="D72" s="99" t="s">
        <v>191</v>
      </c>
      <c r="E72" s="264">
        <v>1</v>
      </c>
      <c r="F72" s="264">
        <v>1</v>
      </c>
      <c r="G72" s="475">
        <f t="shared" si="1"/>
        <v>100</v>
      </c>
    </row>
    <row r="73" spans="1:7" ht="12.75" customHeight="1">
      <c r="A73" s="413"/>
      <c r="B73" s="414"/>
      <c r="C73" s="94"/>
      <c r="D73" s="99" t="s">
        <v>192</v>
      </c>
      <c r="E73" s="264">
        <v>800</v>
      </c>
      <c r="F73" s="264">
        <v>900</v>
      </c>
      <c r="G73" s="475">
        <f t="shared" si="1"/>
        <v>112.5</v>
      </c>
    </row>
    <row r="74" spans="1:7" ht="12.75" customHeight="1">
      <c r="A74" s="413"/>
      <c r="B74" s="414"/>
      <c r="C74" s="94"/>
      <c r="D74" s="99" t="s">
        <v>193</v>
      </c>
      <c r="E74" s="264">
        <v>450</v>
      </c>
      <c r="F74" s="264">
        <v>400</v>
      </c>
      <c r="G74" s="475">
        <f t="shared" si="1"/>
        <v>88.888888888888886</v>
      </c>
    </row>
    <row r="75" spans="1:7" ht="12.75" customHeight="1">
      <c r="A75" s="413"/>
      <c r="B75" s="414"/>
      <c r="C75" s="94"/>
      <c r="D75" s="99" t="s">
        <v>194</v>
      </c>
      <c r="E75" s="264">
        <v>3500</v>
      </c>
      <c r="F75" s="264">
        <v>3500</v>
      </c>
      <c r="G75" s="475">
        <f t="shared" si="1"/>
        <v>100</v>
      </c>
    </row>
    <row r="76" spans="1:7" ht="12.75" customHeight="1">
      <c r="A76" s="413"/>
      <c r="B76" s="414"/>
      <c r="C76" s="94"/>
      <c r="D76" s="99" t="s">
        <v>164</v>
      </c>
      <c r="E76" s="264">
        <v>3800</v>
      </c>
      <c r="F76" s="264">
        <v>4000</v>
      </c>
      <c r="G76" s="475">
        <f t="shared" si="1"/>
        <v>105.26315789473684</v>
      </c>
    </row>
    <row r="77" spans="1:7" ht="12.75" customHeight="1">
      <c r="A77" s="413"/>
      <c r="B77" s="414"/>
      <c r="C77" s="94"/>
      <c r="D77" s="99" t="s">
        <v>195</v>
      </c>
      <c r="E77" s="264">
        <v>450</v>
      </c>
      <c r="F77" s="264">
        <v>450</v>
      </c>
      <c r="G77" s="475">
        <f t="shared" si="1"/>
        <v>100</v>
      </c>
    </row>
    <row r="78" spans="1:7" ht="12.75" customHeight="1">
      <c r="A78" s="413"/>
      <c r="B78" s="414"/>
      <c r="C78" s="94"/>
      <c r="D78" s="415" t="s">
        <v>196</v>
      </c>
      <c r="E78" s="264">
        <v>1800</v>
      </c>
      <c r="F78" s="264">
        <v>1800</v>
      </c>
      <c r="G78" s="475">
        <f t="shared" si="1"/>
        <v>100</v>
      </c>
    </row>
    <row r="79" spans="1:7" ht="12.75" customHeight="1">
      <c r="A79" s="413"/>
      <c r="B79" s="414"/>
      <c r="C79" s="94"/>
      <c r="D79" s="99" t="s">
        <v>197</v>
      </c>
      <c r="E79" s="264">
        <v>1500</v>
      </c>
      <c r="F79" s="264">
        <v>700</v>
      </c>
      <c r="G79" s="475">
        <f t="shared" si="1"/>
        <v>46.666666666666664</v>
      </c>
    </row>
    <row r="80" spans="1:7" ht="12.75" customHeight="1">
      <c r="A80" s="413"/>
      <c r="B80" s="414"/>
      <c r="C80" s="94"/>
      <c r="D80" s="99" t="s">
        <v>108</v>
      </c>
      <c r="E80" s="264">
        <v>220</v>
      </c>
      <c r="F80" s="264">
        <v>300</v>
      </c>
      <c r="G80" s="475">
        <f t="shared" si="1"/>
        <v>136.36363636363635</v>
      </c>
    </row>
    <row r="81" spans="1:8" ht="12.75" customHeight="1">
      <c r="A81" s="413"/>
      <c r="B81" s="414"/>
      <c r="C81" s="407"/>
      <c r="D81" s="633" t="s">
        <v>160</v>
      </c>
      <c r="E81" s="264">
        <v>85</v>
      </c>
      <c r="F81" s="264">
        <v>200</v>
      </c>
      <c r="G81" s="475">
        <f t="shared" si="1"/>
        <v>235.29411764705884</v>
      </c>
      <c r="H81" s="225"/>
    </row>
    <row r="82" spans="1:8" ht="12.75" customHeight="1">
      <c r="A82" s="413"/>
      <c r="B82" s="414"/>
      <c r="C82" s="89"/>
      <c r="D82" s="459" t="s">
        <v>122</v>
      </c>
      <c r="E82" s="264">
        <v>1100</v>
      </c>
      <c r="F82" s="264">
        <v>1100</v>
      </c>
      <c r="G82" s="475">
        <f t="shared" si="1"/>
        <v>100</v>
      </c>
      <c r="H82" s="225"/>
    </row>
    <row r="83" spans="1:8" ht="12.75" customHeight="1">
      <c r="A83" s="413"/>
      <c r="B83" s="414"/>
      <c r="C83" s="89"/>
      <c r="D83" s="99" t="s">
        <v>105</v>
      </c>
      <c r="E83" s="264">
        <v>14500</v>
      </c>
      <c r="F83" s="264">
        <v>14500</v>
      </c>
      <c r="G83" s="475">
        <f t="shared" si="1"/>
        <v>100</v>
      </c>
    </row>
    <row r="84" spans="1:8" ht="12.75" customHeight="1">
      <c r="A84" s="413"/>
      <c r="B84" s="414"/>
      <c r="C84" s="89" t="s">
        <v>176</v>
      </c>
      <c r="D84" s="99" t="s">
        <v>198</v>
      </c>
      <c r="E84" s="264">
        <v>3000</v>
      </c>
      <c r="F84" s="264">
        <v>3000</v>
      </c>
      <c r="G84" s="475">
        <f t="shared" si="1"/>
        <v>100</v>
      </c>
    </row>
    <row r="85" spans="1:8" ht="12.75" customHeight="1">
      <c r="A85" s="413"/>
      <c r="B85" s="414"/>
      <c r="C85" s="89"/>
      <c r="D85" s="99" t="s">
        <v>161</v>
      </c>
      <c r="E85" s="264">
        <v>8500</v>
      </c>
      <c r="F85" s="264">
        <v>10000</v>
      </c>
      <c r="G85" s="475">
        <f t="shared" si="1"/>
        <v>117.64705882352942</v>
      </c>
    </row>
    <row r="86" spans="1:8" ht="12.75" customHeight="1">
      <c r="A86" s="413"/>
      <c r="B86" s="414"/>
      <c r="C86" s="89"/>
      <c r="D86" s="99" t="s">
        <v>199</v>
      </c>
      <c r="E86" s="264">
        <v>150</v>
      </c>
      <c r="F86" s="264">
        <v>150</v>
      </c>
      <c r="G86" s="475">
        <f t="shared" si="1"/>
        <v>100</v>
      </c>
    </row>
    <row r="87" spans="1:8" ht="12.75" customHeight="1">
      <c r="A87" s="413"/>
      <c r="B87" s="414"/>
      <c r="C87" s="89"/>
      <c r="D87" s="99" t="s">
        <v>200</v>
      </c>
      <c r="E87" s="264">
        <v>250</v>
      </c>
      <c r="F87" s="264">
        <v>260</v>
      </c>
      <c r="G87" s="475">
        <f t="shared" si="1"/>
        <v>104</v>
      </c>
    </row>
    <row r="88" spans="1:8" ht="12.75" customHeight="1">
      <c r="A88" s="413"/>
      <c r="B88" s="414"/>
      <c r="C88" s="89"/>
      <c r="D88" s="99" t="s">
        <v>201</v>
      </c>
      <c r="E88" s="264">
        <v>5</v>
      </c>
      <c r="F88" s="264">
        <v>5</v>
      </c>
      <c r="G88" s="475">
        <f t="shared" si="1"/>
        <v>100</v>
      </c>
    </row>
    <row r="89" spans="1:8" ht="12.75" customHeight="1">
      <c r="A89" s="413"/>
      <c r="B89" s="414"/>
      <c r="C89" s="89" t="s">
        <v>202</v>
      </c>
      <c r="D89" s="99" t="s">
        <v>203</v>
      </c>
      <c r="E89" s="264">
        <v>30</v>
      </c>
      <c r="F89" s="264">
        <v>30</v>
      </c>
      <c r="G89" s="475">
        <f t="shared" si="1"/>
        <v>100</v>
      </c>
    </row>
    <row r="90" spans="1:8" ht="12.75" customHeight="1">
      <c r="A90" s="413"/>
      <c r="B90" s="414"/>
      <c r="C90" s="89"/>
      <c r="D90" s="99" t="s">
        <v>117</v>
      </c>
      <c r="E90" s="264">
        <v>2</v>
      </c>
      <c r="F90" s="264">
        <v>2</v>
      </c>
      <c r="G90" s="475">
        <f t="shared" si="1"/>
        <v>100</v>
      </c>
    </row>
    <row r="91" spans="1:8" ht="12.75" customHeight="1">
      <c r="A91" s="413"/>
      <c r="B91" s="414"/>
      <c r="C91" s="89"/>
      <c r="D91" s="416" t="s">
        <v>204</v>
      </c>
      <c r="E91" s="264">
        <v>20</v>
      </c>
      <c r="F91" s="264">
        <v>20</v>
      </c>
      <c r="G91" s="475">
        <f t="shared" si="1"/>
        <v>100</v>
      </c>
    </row>
    <row r="92" spans="1:8" ht="12.75" customHeight="1">
      <c r="A92" s="109"/>
      <c r="B92" s="417"/>
      <c r="C92" s="406"/>
      <c r="D92" s="416" t="s">
        <v>205</v>
      </c>
      <c r="E92" s="264">
        <v>70</v>
      </c>
      <c r="F92" s="264">
        <v>50</v>
      </c>
      <c r="G92" s="475">
        <f t="shared" si="1"/>
        <v>71.428571428571431</v>
      </c>
    </row>
    <row r="93" spans="1:8" ht="12.75" customHeight="1">
      <c r="A93" s="418"/>
      <c r="B93" s="406"/>
      <c r="C93" s="406"/>
      <c r="D93" s="409" t="s">
        <v>206</v>
      </c>
      <c r="E93" s="264">
        <v>1</v>
      </c>
      <c r="F93" s="264">
        <v>1</v>
      </c>
      <c r="G93" s="475">
        <f t="shared" si="1"/>
        <v>100</v>
      </c>
    </row>
    <row r="94" spans="1:8" ht="12.75" customHeight="1">
      <c r="A94" s="87" t="s">
        <v>223</v>
      </c>
      <c r="B94" s="708" t="s">
        <v>224</v>
      </c>
      <c r="C94" s="709"/>
      <c r="D94" s="101" t="s">
        <v>173</v>
      </c>
      <c r="E94" s="280">
        <f>SUM(E95:E100)</f>
        <v>6000</v>
      </c>
      <c r="F94" s="280">
        <f>SUM(F95:F100)</f>
        <v>4600</v>
      </c>
      <c r="G94" s="483">
        <f t="shared" si="1"/>
        <v>76.666666666666671</v>
      </c>
    </row>
    <row r="95" spans="1:8" ht="12.75" customHeight="1">
      <c r="A95" s="108"/>
      <c r="B95" s="111"/>
      <c r="C95" s="94" t="s">
        <v>261</v>
      </c>
      <c r="D95" s="99" t="s">
        <v>122</v>
      </c>
      <c r="E95" s="488">
        <v>2800</v>
      </c>
      <c r="F95" s="488">
        <v>2800</v>
      </c>
      <c r="G95" s="475">
        <f t="shared" si="1"/>
        <v>100</v>
      </c>
    </row>
    <row r="96" spans="1:8" ht="12.75" customHeight="1">
      <c r="A96" s="113"/>
      <c r="B96" s="98"/>
      <c r="C96" s="419" t="s">
        <v>262</v>
      </c>
      <c r="D96" s="99" t="s">
        <v>122</v>
      </c>
      <c r="E96" s="323">
        <v>500</v>
      </c>
      <c r="F96" s="323">
        <v>500</v>
      </c>
      <c r="G96" s="475">
        <f t="shared" si="1"/>
        <v>100</v>
      </c>
    </row>
    <row r="97" spans="1:7" ht="12.75" customHeight="1">
      <c r="A97" s="113"/>
      <c r="B97" s="98"/>
      <c r="C97" s="419" t="s">
        <v>264</v>
      </c>
      <c r="D97" s="99" t="s">
        <v>122</v>
      </c>
      <c r="E97" s="323">
        <v>1000</v>
      </c>
      <c r="F97" s="323">
        <v>500</v>
      </c>
      <c r="G97" s="475">
        <f t="shared" si="1"/>
        <v>50</v>
      </c>
    </row>
    <row r="98" spans="1:7" ht="12.75" customHeight="1">
      <c r="A98" s="113"/>
      <c r="B98" s="98"/>
      <c r="C98" s="419" t="s">
        <v>263</v>
      </c>
      <c r="D98" s="409" t="s">
        <v>122</v>
      </c>
      <c r="E98" s="323">
        <v>1500</v>
      </c>
      <c r="F98" s="323">
        <v>600</v>
      </c>
      <c r="G98" s="475">
        <f t="shared" si="1"/>
        <v>40</v>
      </c>
    </row>
    <row r="99" spans="1:7" ht="12.75" customHeight="1">
      <c r="A99" s="113"/>
      <c r="B99" s="98"/>
      <c r="C99" s="513" t="s">
        <v>343</v>
      </c>
      <c r="D99" s="99" t="s">
        <v>342</v>
      </c>
      <c r="E99" s="488">
        <v>200</v>
      </c>
      <c r="F99" s="488">
        <v>200</v>
      </c>
      <c r="G99" s="475">
        <f t="shared" si="1"/>
        <v>100</v>
      </c>
    </row>
    <row r="100" spans="1:7" ht="12.75" customHeight="1" thickBot="1">
      <c r="A100" s="484"/>
      <c r="B100" s="485"/>
      <c r="C100" s="510" t="s">
        <v>367</v>
      </c>
      <c r="D100" s="511" t="s">
        <v>368</v>
      </c>
      <c r="E100" s="512">
        <v>0</v>
      </c>
      <c r="F100" s="512">
        <v>0</v>
      </c>
      <c r="G100" s="475">
        <v>0</v>
      </c>
    </row>
    <row r="101" spans="1:7" ht="20.25" customHeight="1" thickBot="1">
      <c r="A101" s="720" t="s">
        <v>16</v>
      </c>
      <c r="B101" s="721"/>
      <c r="C101" s="722"/>
      <c r="D101" s="16"/>
      <c r="E101" s="489">
        <f>E6+E94+E42+E46</f>
        <v>284747</v>
      </c>
      <c r="F101" s="489">
        <f>F6+F94+F42+F46</f>
        <v>321983</v>
      </c>
      <c r="G101" s="490">
        <f t="shared" si="1"/>
        <v>113.07687174930727</v>
      </c>
    </row>
    <row r="102" spans="1:7" ht="12.75" customHeight="1">
      <c r="A102" s="39"/>
      <c r="B102" s="39"/>
      <c r="C102" s="39"/>
      <c r="D102" s="39"/>
      <c r="E102" s="225"/>
      <c r="F102" s="225"/>
      <c r="G102" s="225"/>
    </row>
    <row r="103" spans="1:7">
      <c r="A103" s="39"/>
      <c r="B103" s="39"/>
      <c r="C103" s="39"/>
      <c r="D103" s="39"/>
      <c r="E103" s="225"/>
      <c r="F103" s="225"/>
      <c r="G103" s="225"/>
    </row>
    <row r="104" spans="1:7">
      <c r="A104" s="39"/>
      <c r="B104" s="39"/>
      <c r="C104" s="39"/>
      <c r="D104" s="39"/>
      <c r="E104" s="225"/>
      <c r="F104" s="225"/>
      <c r="G104" s="225"/>
    </row>
    <row r="105" spans="1:7">
      <c r="A105" s="39"/>
      <c r="B105" s="39"/>
      <c r="C105" s="39"/>
      <c r="D105" s="39"/>
      <c r="E105" s="225"/>
      <c r="F105" s="225"/>
      <c r="G105" s="225"/>
    </row>
    <row r="106" spans="1:7">
      <c r="E106" s="225"/>
      <c r="F106" s="225"/>
      <c r="G106" s="225"/>
    </row>
    <row r="107" spans="1:7">
      <c r="E107" s="225"/>
      <c r="F107" s="225"/>
      <c r="G107" s="225"/>
    </row>
    <row r="108" spans="1:7">
      <c r="E108" s="225"/>
      <c r="F108" s="225"/>
      <c r="G108" s="225"/>
    </row>
    <row r="109" spans="1:7">
      <c r="E109" s="225"/>
      <c r="F109" s="225"/>
      <c r="G109" s="225"/>
    </row>
    <row r="110" spans="1:7">
      <c r="E110" s="225"/>
      <c r="F110" s="225"/>
      <c r="G110" s="225"/>
    </row>
  </sheetData>
  <mergeCells count="10">
    <mergeCell ref="F17:F18"/>
    <mergeCell ref="C17:C18"/>
    <mergeCell ref="B17:B18"/>
    <mergeCell ref="A17:A18"/>
    <mergeCell ref="A101:C101"/>
    <mergeCell ref="B1:E1"/>
    <mergeCell ref="B6:C6"/>
    <mergeCell ref="B42:C42"/>
    <mergeCell ref="B94:C94"/>
    <mergeCell ref="E17:E18"/>
  </mergeCells>
  <printOptions horizontalCentered="1"/>
  <pageMargins left="0" right="0" top="0" bottom="0" header="0" footer="0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Normal="100" workbookViewId="0">
      <selection activeCell="D22" sqref="D22"/>
    </sheetView>
  </sheetViews>
  <sheetFormatPr defaultRowHeight="15"/>
  <cols>
    <col min="1" max="2" width="12.7109375" customWidth="1"/>
    <col min="3" max="3" width="35.42578125" customWidth="1"/>
    <col min="4" max="4" width="43.7109375" customWidth="1"/>
    <col min="5" max="7" width="14.7109375" customWidth="1"/>
  </cols>
  <sheetData>
    <row r="1" spans="1:7">
      <c r="A1" s="17"/>
      <c r="B1" s="17"/>
      <c r="C1" s="17"/>
      <c r="D1" s="17"/>
      <c r="E1" s="17"/>
    </row>
    <row r="2" spans="1:7" ht="18">
      <c r="A2" s="17"/>
      <c r="B2" s="17"/>
      <c r="C2" s="43"/>
      <c r="D2" s="17"/>
      <c r="E2" s="17"/>
    </row>
    <row r="3" spans="1:7" ht="15.75">
      <c r="A3" s="735" t="s">
        <v>207</v>
      </c>
      <c r="B3" s="736"/>
      <c r="C3" s="736"/>
      <c r="D3" s="736"/>
      <c r="E3" s="17"/>
    </row>
    <row r="4" spans="1:7" ht="15.75" thickBot="1">
      <c r="A4" s="17"/>
      <c r="B4" s="17"/>
      <c r="C4" s="17"/>
      <c r="D4" s="17"/>
      <c r="E4" s="44"/>
      <c r="G4" s="325" t="s">
        <v>359</v>
      </c>
    </row>
    <row r="5" spans="1:7">
      <c r="A5" s="18" t="s">
        <v>1</v>
      </c>
      <c r="B5" s="19" t="s">
        <v>2</v>
      </c>
      <c r="C5" s="20" t="s">
        <v>3</v>
      </c>
      <c r="D5" s="21"/>
      <c r="E5" s="65" t="s">
        <v>4</v>
      </c>
      <c r="F5" s="65" t="s">
        <v>249</v>
      </c>
      <c r="G5" s="287"/>
    </row>
    <row r="6" spans="1:7">
      <c r="A6" s="22" t="s">
        <v>5</v>
      </c>
      <c r="B6" s="23" t="s">
        <v>6</v>
      </c>
      <c r="C6" s="24" t="s">
        <v>7</v>
      </c>
      <c r="D6" s="25" t="s">
        <v>8</v>
      </c>
      <c r="E6" s="68" t="s">
        <v>305</v>
      </c>
      <c r="F6" s="68" t="s">
        <v>235</v>
      </c>
      <c r="G6" s="288" t="s">
        <v>366</v>
      </c>
    </row>
    <row r="7" spans="1:7" ht="15" customHeight="1" thickBot="1">
      <c r="A7" s="26" t="s">
        <v>9</v>
      </c>
      <c r="B7" s="30" t="s">
        <v>10</v>
      </c>
      <c r="C7" s="28"/>
      <c r="D7" s="29"/>
      <c r="E7" s="72" t="s">
        <v>316</v>
      </c>
      <c r="F7" s="72" t="s">
        <v>365</v>
      </c>
      <c r="G7" s="289" t="s">
        <v>250</v>
      </c>
    </row>
    <row r="8" spans="1:7" ht="15.75">
      <c r="A8" s="271" t="s">
        <v>208</v>
      </c>
      <c r="B8" s="272"/>
      <c r="C8" s="272"/>
      <c r="D8" s="272"/>
      <c r="E8" s="273"/>
      <c r="F8" s="319"/>
      <c r="G8" s="279"/>
    </row>
    <row r="9" spans="1:7">
      <c r="A9" s="140" t="s">
        <v>209</v>
      </c>
      <c r="B9" s="737" t="s">
        <v>210</v>
      </c>
      <c r="C9" s="698"/>
      <c r="D9" s="141"/>
      <c r="E9" s="126">
        <f>SUM(E11:E12)</f>
        <v>350</v>
      </c>
      <c r="F9" s="126">
        <f>SUM(F11:F12)</f>
        <v>350</v>
      </c>
      <c r="G9" s="290">
        <f t="shared" ref="G9:G18" si="0">(F9/E9)*100</f>
        <v>100</v>
      </c>
    </row>
    <row r="10" spans="1:7" ht="15" customHeight="1">
      <c r="A10" s="132"/>
      <c r="B10" s="142"/>
      <c r="C10" s="143" t="s">
        <v>211</v>
      </c>
      <c r="D10" s="144" t="s">
        <v>230</v>
      </c>
      <c r="E10" s="241"/>
      <c r="F10" s="241"/>
      <c r="G10" s="291"/>
    </row>
    <row r="11" spans="1:7">
      <c r="A11" s="145"/>
      <c r="B11" s="146"/>
      <c r="C11" s="147"/>
      <c r="D11" s="117" t="s">
        <v>108</v>
      </c>
      <c r="E11" s="241">
        <v>200</v>
      </c>
      <c r="F11" s="241">
        <v>200</v>
      </c>
      <c r="G11" s="291">
        <f t="shared" si="0"/>
        <v>100</v>
      </c>
    </row>
    <row r="12" spans="1:7" ht="26.25">
      <c r="A12" s="145"/>
      <c r="B12" s="142"/>
      <c r="C12" s="147"/>
      <c r="D12" s="474" t="s">
        <v>339</v>
      </c>
      <c r="E12" s="241">
        <v>150</v>
      </c>
      <c r="F12" s="276">
        <v>150</v>
      </c>
      <c r="G12" s="291">
        <f t="shared" si="0"/>
        <v>100</v>
      </c>
    </row>
    <row r="13" spans="1:7">
      <c r="A13" s="145"/>
      <c r="B13" s="245"/>
      <c r="C13" s="242"/>
      <c r="D13" s="243"/>
      <c r="E13" s="241"/>
      <c r="F13" s="241"/>
      <c r="G13" s="291"/>
    </row>
    <row r="14" spans="1:7">
      <c r="A14" s="148" t="s">
        <v>231</v>
      </c>
      <c r="B14" s="149" t="s">
        <v>225</v>
      </c>
      <c r="C14" s="150"/>
      <c r="D14" s="151"/>
      <c r="E14" s="126">
        <f>E16</f>
        <v>110</v>
      </c>
      <c r="F14" s="126">
        <f>F16</f>
        <v>110</v>
      </c>
      <c r="G14" s="290">
        <f t="shared" si="0"/>
        <v>100</v>
      </c>
    </row>
    <row r="15" spans="1:7">
      <c r="A15" s="148"/>
      <c r="B15" s="125"/>
      <c r="C15" s="149" t="s">
        <v>232</v>
      </c>
      <c r="D15" s="151"/>
      <c r="E15" s="241"/>
      <c r="F15" s="241"/>
      <c r="G15" s="291"/>
    </row>
    <row r="16" spans="1:7">
      <c r="A16" s="132"/>
      <c r="B16" s="152"/>
      <c r="C16" s="143" t="s">
        <v>212</v>
      </c>
      <c r="D16" s="144" t="s">
        <v>213</v>
      </c>
      <c r="E16" s="241">
        <v>110</v>
      </c>
      <c r="F16" s="241">
        <v>110</v>
      </c>
      <c r="G16" s="291">
        <f t="shared" si="0"/>
        <v>100</v>
      </c>
    </row>
    <row r="17" spans="1:7" ht="15.75" thickBot="1">
      <c r="A17" s="154"/>
      <c r="B17" s="155"/>
      <c r="C17" s="156"/>
      <c r="D17" s="157"/>
      <c r="E17" s="320"/>
      <c r="F17" s="320"/>
      <c r="G17" s="292"/>
    </row>
    <row r="18" spans="1:7" ht="16.5" thickBot="1">
      <c r="A18" s="679" t="s">
        <v>16</v>
      </c>
      <c r="B18" s="680"/>
      <c r="C18" s="681"/>
      <c r="D18" s="153"/>
      <c r="E18" s="158">
        <f>E9+E14</f>
        <v>460</v>
      </c>
      <c r="F18" s="158">
        <f>F9+F14</f>
        <v>460</v>
      </c>
      <c r="G18" s="303">
        <f t="shared" si="0"/>
        <v>100</v>
      </c>
    </row>
    <row r="19" spans="1:7">
      <c r="F19" s="259"/>
    </row>
    <row r="20" spans="1:7" ht="15" customHeight="1">
      <c r="F20" s="259"/>
    </row>
    <row r="21" spans="1:7">
      <c r="F21" s="449"/>
    </row>
  </sheetData>
  <mergeCells count="3">
    <mergeCell ref="A3:D3"/>
    <mergeCell ref="B9:C9"/>
    <mergeCell ref="A18:C18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7</vt:i4>
      </vt:variant>
    </vt:vector>
  </HeadingPairs>
  <TitlesOfParts>
    <vt:vector size="17" baseType="lpstr">
      <vt:lpstr>Kap.01</vt:lpstr>
      <vt:lpstr>Kap.02</vt:lpstr>
      <vt:lpstr>Kap. 03</vt:lpstr>
      <vt:lpstr>Kap. 04</vt:lpstr>
      <vt:lpstr>Kap. 05 </vt:lpstr>
      <vt:lpstr>Kap. 06</vt:lpstr>
      <vt:lpstr>Kap. 07</vt:lpstr>
      <vt:lpstr>Kap. 08</vt:lpstr>
      <vt:lpstr>Kap. 09</vt:lpstr>
      <vt:lpstr>Kap. 10</vt:lpstr>
      <vt:lpstr>'Kap. 03'!Oblast_tisku</vt:lpstr>
      <vt:lpstr>'Kap. 04'!Oblast_tisku</vt:lpstr>
      <vt:lpstr>'Kap. 06'!Oblast_tisku</vt:lpstr>
      <vt:lpstr>'Kap. 08'!Oblast_tisku</vt:lpstr>
      <vt:lpstr>'Kap. 09'!Oblast_tisku</vt:lpstr>
      <vt:lpstr>Kap.01!Oblast_tisku</vt:lpstr>
      <vt:lpstr>Kap.02!Oblast_tisku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</cp:lastModifiedBy>
  <cp:lastPrinted>2018-03-01T06:13:16Z</cp:lastPrinted>
  <dcterms:created xsi:type="dcterms:W3CDTF">2014-06-06T09:29:24Z</dcterms:created>
  <dcterms:modified xsi:type="dcterms:W3CDTF">2018-03-01T06:13:28Z</dcterms:modified>
</cp:coreProperties>
</file>