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240" yWindow="90" windowWidth="17235" windowHeight="7230"/>
  </bookViews>
  <sheets>
    <sheet name="Kap.01" sheetId="37" r:id="rId1"/>
    <sheet name="Kap.02" sheetId="38" r:id="rId2"/>
    <sheet name="Kap. 03" sheetId="39" r:id="rId3"/>
    <sheet name="Kap. 04 " sheetId="35" r:id="rId4"/>
    <sheet name="Kap. 05" sheetId="5" r:id="rId5"/>
    <sheet name="Kap. 06" sheetId="19" r:id="rId6"/>
    <sheet name="Kap. 07" sheetId="7" r:id="rId7"/>
    <sheet name="Kap. 08" sheetId="40" r:id="rId8"/>
    <sheet name="Kap. 09" sheetId="9" r:id="rId9"/>
    <sheet name="Kap. 10 " sheetId="36" r:id="rId10"/>
  </sheets>
  <definedNames>
    <definedName name="_xlnm._FilterDatabase" localSheetId="3" hidden="1">'Kap. 04 '!$A$416:$I$463</definedName>
    <definedName name="_xlnm.Print_Area" localSheetId="2">'Kap. 03'!$A$2:$I$42</definedName>
    <definedName name="_xlnm.Print_Area" localSheetId="3">'Kap. 04 '!$A$1:$I$465</definedName>
    <definedName name="_xlnm.Print_Area" localSheetId="5">'Kap. 06'!$A$1:$I$95</definedName>
    <definedName name="_xlnm.Print_Area" localSheetId="6">'Kap. 07'!$A$1:$I$49</definedName>
    <definedName name="_xlnm.Print_Area" localSheetId="7">'Kap. 08'!$A$1:$I$96</definedName>
    <definedName name="_xlnm.Print_Area" localSheetId="0">Kap.01!$A$1:$I$36</definedName>
    <definedName name="_xlnm.Print_Area" localSheetId="1">Kap.02!$A$1:$I$93</definedName>
  </definedNames>
  <calcPr calcId="171027"/>
</workbook>
</file>

<file path=xl/calcChain.xml><?xml version="1.0" encoding="utf-8"?>
<calcChain xmlns="http://schemas.openxmlformats.org/spreadsheetml/2006/main">
  <c r="I36" i="19" l="1"/>
  <c r="F193" i="9" l="1"/>
  <c r="G193" i="9"/>
  <c r="E193" i="9"/>
  <c r="I90" i="9" l="1"/>
  <c r="I53" i="38" l="1"/>
  <c r="I54" i="38"/>
  <c r="I55" i="38"/>
  <c r="I56" i="38"/>
  <c r="I57" i="38"/>
  <c r="I58" i="38"/>
  <c r="I59" i="38"/>
  <c r="I60" i="38"/>
  <c r="I61" i="38"/>
  <c r="I62" i="38"/>
  <c r="I63" i="38"/>
  <c r="I64" i="38"/>
  <c r="I66" i="38"/>
  <c r="I67" i="38"/>
  <c r="I68" i="38"/>
  <c r="I69" i="38"/>
  <c r="I70" i="38"/>
  <c r="I71" i="38"/>
  <c r="I72" i="38"/>
  <c r="I73" i="38"/>
  <c r="I74" i="38"/>
  <c r="I75" i="38"/>
  <c r="I76" i="38"/>
  <c r="I77" i="38"/>
  <c r="I78" i="38"/>
  <c r="I79" i="38"/>
  <c r="I80" i="38"/>
  <c r="H59" i="9" l="1"/>
  <c r="I33" i="9"/>
  <c r="H40" i="9"/>
  <c r="I31" i="9"/>
  <c r="I30" i="9"/>
  <c r="I28" i="9"/>
  <c r="I27" i="9"/>
  <c r="I24" i="9"/>
  <c r="I23" i="9"/>
  <c r="F187" i="9" l="1"/>
  <c r="G187" i="9"/>
  <c r="E187" i="9"/>
  <c r="H208" i="9"/>
  <c r="I208" i="9"/>
  <c r="I192" i="9"/>
  <c r="H192" i="9"/>
  <c r="I191" i="9"/>
  <c r="H191" i="9"/>
  <c r="E8" i="35" l="1"/>
  <c r="F78" i="35"/>
  <c r="I175" i="35" l="1"/>
  <c r="H175" i="35"/>
  <c r="H105" i="5" l="1"/>
  <c r="G103" i="5"/>
  <c r="F103" i="5"/>
  <c r="E103" i="5"/>
  <c r="G83" i="5"/>
  <c r="F83" i="5"/>
  <c r="E83" i="5"/>
  <c r="I82" i="5"/>
  <c r="H82" i="5"/>
  <c r="G81" i="5"/>
  <c r="F81" i="5"/>
  <c r="E81" i="5"/>
  <c r="I80" i="5"/>
  <c r="I79" i="5"/>
  <c r="I78" i="5"/>
  <c r="I77" i="5"/>
  <c r="I76" i="5"/>
  <c r="H76" i="5"/>
  <c r="I75" i="5"/>
  <c r="I74" i="5"/>
  <c r="H74" i="5"/>
  <c r="I73" i="5"/>
  <c r="I72" i="5"/>
  <c r="H72" i="5"/>
  <c r="I71" i="5"/>
  <c r="H71" i="5"/>
  <c r="I70" i="5"/>
  <c r="I69" i="5"/>
  <c r="I68" i="5"/>
  <c r="I67" i="5"/>
  <c r="G66" i="5"/>
  <c r="F66" i="5"/>
  <c r="E66" i="5"/>
  <c r="I65" i="5"/>
  <c r="H65" i="5"/>
  <c r="I64" i="5"/>
  <c r="I63" i="5"/>
  <c r="H63" i="5"/>
  <c r="I62" i="5"/>
  <c r="I61" i="5"/>
  <c r="I60" i="5"/>
  <c r="H60" i="5"/>
  <c r="I59" i="5"/>
  <c r="I58" i="5"/>
  <c r="I57" i="5"/>
  <c r="G56" i="5"/>
  <c r="F56" i="5"/>
  <c r="E56" i="5"/>
  <c r="I47" i="5"/>
  <c r="H47" i="5"/>
  <c r="I46" i="5"/>
  <c r="I45" i="5"/>
  <c r="H45" i="5"/>
  <c r="I44" i="5"/>
  <c r="I43" i="5"/>
  <c r="H43" i="5"/>
  <c r="I42" i="5"/>
  <c r="I41" i="5"/>
  <c r="I40" i="5"/>
  <c r="G39" i="5"/>
  <c r="I39" i="5" s="1"/>
  <c r="F39" i="5"/>
  <c r="E39" i="5"/>
  <c r="I38" i="5"/>
  <c r="I37" i="5"/>
  <c r="I36" i="5"/>
  <c r="I35" i="5"/>
  <c r="I34" i="5"/>
  <c r="G33" i="5"/>
  <c r="F33" i="5"/>
  <c r="E33" i="5"/>
  <c r="I32" i="5"/>
  <c r="I31" i="5"/>
  <c r="I30" i="5"/>
  <c r="I29" i="5"/>
  <c r="I28" i="5"/>
  <c r="I27" i="5"/>
  <c r="I26" i="5"/>
  <c r="G25" i="5"/>
  <c r="F25" i="5"/>
  <c r="E25" i="5"/>
  <c r="I24" i="5"/>
  <c r="I23" i="5"/>
  <c r="I22" i="5"/>
  <c r="H22" i="5"/>
  <c r="I21" i="5"/>
  <c r="H21" i="5"/>
  <c r="I20" i="5"/>
  <c r="H20" i="5"/>
  <c r="I19" i="5"/>
  <c r="G18" i="5"/>
  <c r="F18" i="5"/>
  <c r="E18" i="5"/>
  <c r="I17" i="5"/>
  <c r="I16" i="5"/>
  <c r="I15" i="5"/>
  <c r="H15" i="5"/>
  <c r="G14" i="5"/>
  <c r="F14" i="5"/>
  <c r="E14" i="5"/>
  <c r="I13" i="5"/>
  <c r="H13" i="5"/>
  <c r="G12" i="5"/>
  <c r="F12" i="5"/>
  <c r="E12" i="5"/>
  <c r="I25" i="5" l="1"/>
  <c r="H56" i="5"/>
  <c r="H39" i="5"/>
  <c r="I56" i="5"/>
  <c r="I81" i="5"/>
  <c r="H14" i="5"/>
  <c r="I14" i="5"/>
  <c r="H103" i="5"/>
  <c r="G11" i="5"/>
  <c r="E11" i="5"/>
  <c r="E85" i="5" s="1"/>
  <c r="H81" i="5"/>
  <c r="F11" i="5"/>
  <c r="I33" i="5"/>
  <c r="H18" i="5"/>
  <c r="H25" i="5"/>
  <c r="H66" i="5"/>
  <c r="H12" i="5"/>
  <c r="I12" i="5"/>
  <c r="I18" i="5"/>
  <c r="I66" i="5"/>
  <c r="I11" i="5" l="1"/>
  <c r="H11" i="5"/>
  <c r="I44" i="19" l="1"/>
  <c r="H44" i="19"/>
  <c r="I43" i="19"/>
  <c r="H43" i="19"/>
  <c r="I42" i="19"/>
  <c r="H42" i="19"/>
  <c r="I41" i="19"/>
  <c r="G40" i="19"/>
  <c r="I40" i="19" s="1"/>
  <c r="F40" i="19"/>
  <c r="E40" i="19"/>
  <c r="G20" i="19"/>
  <c r="F20" i="19"/>
  <c r="E20" i="19"/>
  <c r="I19" i="19"/>
  <c r="H18" i="19"/>
  <c r="I17" i="19"/>
  <c r="H17" i="19"/>
  <c r="I16" i="19"/>
  <c r="H16" i="19"/>
  <c r="I15" i="19"/>
  <c r="I14" i="19"/>
  <c r="I13" i="19"/>
  <c r="H13" i="19"/>
  <c r="I12" i="19"/>
  <c r="H12" i="19"/>
  <c r="G11" i="19"/>
  <c r="F11" i="19"/>
  <c r="E11" i="19"/>
  <c r="I10" i="19"/>
  <c r="I9" i="19"/>
  <c r="G8" i="19"/>
  <c r="F8" i="19"/>
  <c r="F7" i="19" s="1"/>
  <c r="E8" i="19"/>
  <c r="E23" i="19"/>
  <c r="F23" i="19"/>
  <c r="G23" i="19"/>
  <c r="H24" i="19"/>
  <c r="I24" i="19"/>
  <c r="I125" i="5"/>
  <c r="H125" i="5"/>
  <c r="H124" i="5"/>
  <c r="H123" i="5"/>
  <c r="H122" i="5"/>
  <c r="H121" i="5"/>
  <c r="H120" i="5"/>
  <c r="H119" i="5"/>
  <c r="I118" i="5"/>
  <c r="H118" i="5"/>
  <c r="H117" i="5"/>
  <c r="H116" i="5"/>
  <c r="G115" i="5"/>
  <c r="F115" i="5"/>
  <c r="E115" i="5"/>
  <c r="I114" i="5"/>
  <c r="G113" i="5"/>
  <c r="F113" i="5"/>
  <c r="E113" i="5"/>
  <c r="I112" i="5"/>
  <c r="H112" i="5"/>
  <c r="G111" i="5"/>
  <c r="F111" i="5"/>
  <c r="F110" i="5" s="1"/>
  <c r="E111" i="5"/>
  <c r="I42" i="7"/>
  <c r="I41" i="7"/>
  <c r="I40" i="7"/>
  <c r="I39" i="7"/>
  <c r="H39" i="7"/>
  <c r="I38" i="7"/>
  <c r="H38" i="7"/>
  <c r="G37" i="7"/>
  <c r="G36" i="7" s="1"/>
  <c r="F37" i="7"/>
  <c r="E37" i="7"/>
  <c r="F36" i="7"/>
  <c r="F43" i="7" s="1"/>
  <c r="E36" i="7"/>
  <c r="E43" i="7" s="1"/>
  <c r="F35" i="7"/>
  <c r="E35" i="7"/>
  <c r="I27" i="7"/>
  <c r="I26" i="7"/>
  <c r="H26" i="7"/>
  <c r="I25" i="7"/>
  <c r="H25" i="7"/>
  <c r="I24" i="7"/>
  <c r="H24" i="7"/>
  <c r="I23" i="7"/>
  <c r="H23" i="7"/>
  <c r="I22" i="7"/>
  <c r="H22" i="7"/>
  <c r="I21" i="7"/>
  <c r="H21" i="7"/>
  <c r="I20" i="7"/>
  <c r="H20" i="7"/>
  <c r="G19" i="7"/>
  <c r="F19" i="7"/>
  <c r="F28" i="7" s="1"/>
  <c r="F45" i="7" s="1"/>
  <c r="E19" i="7"/>
  <c r="I17" i="7"/>
  <c r="I16" i="7"/>
  <c r="H16" i="7"/>
  <c r="I15" i="7"/>
  <c r="H15" i="7"/>
  <c r="G14" i="7"/>
  <c r="I14" i="7" s="1"/>
  <c r="F14" i="7"/>
  <c r="E14" i="7"/>
  <c r="I12" i="7"/>
  <c r="H12" i="7"/>
  <c r="I11" i="7"/>
  <c r="H11" i="7"/>
  <c r="I10" i="7"/>
  <c r="H10" i="7"/>
  <c r="I9" i="7"/>
  <c r="H9" i="7"/>
  <c r="G8" i="7"/>
  <c r="H8" i="7" s="1"/>
  <c r="F8" i="7"/>
  <c r="E8" i="7"/>
  <c r="I211" i="9"/>
  <c r="I210" i="9"/>
  <c r="G209" i="9"/>
  <c r="G186" i="9" s="1"/>
  <c r="F209" i="9"/>
  <c r="F186" i="9" s="1"/>
  <c r="E209" i="9"/>
  <c r="E186" i="9" s="1"/>
  <c r="I207" i="9"/>
  <c r="H207" i="9"/>
  <c r="I206" i="9"/>
  <c r="H206" i="9"/>
  <c r="I205" i="9"/>
  <c r="H205" i="9"/>
  <c r="I204" i="9"/>
  <c r="H204" i="9"/>
  <c r="I203" i="9"/>
  <c r="H203" i="9"/>
  <c r="I202" i="9"/>
  <c r="H202" i="9"/>
  <c r="I201" i="9"/>
  <c r="H201" i="9"/>
  <c r="I200" i="9"/>
  <c r="H200" i="9"/>
  <c r="I199" i="9"/>
  <c r="H199" i="9"/>
  <c r="I198" i="9"/>
  <c r="H198" i="9"/>
  <c r="I197" i="9"/>
  <c r="H197" i="9"/>
  <c r="I196" i="9"/>
  <c r="H196" i="9"/>
  <c r="I195" i="9"/>
  <c r="H195" i="9"/>
  <c r="I194" i="9"/>
  <c r="H194" i="9"/>
  <c r="I190" i="9"/>
  <c r="H190" i="9"/>
  <c r="I189" i="9"/>
  <c r="H189" i="9"/>
  <c r="I188" i="9"/>
  <c r="H188" i="9"/>
  <c r="I146" i="9"/>
  <c r="H146" i="9"/>
  <c r="I145" i="9"/>
  <c r="H145" i="9"/>
  <c r="I144" i="9"/>
  <c r="H144" i="9"/>
  <c r="I143" i="9"/>
  <c r="H143" i="9"/>
  <c r="I142" i="9"/>
  <c r="H142" i="9"/>
  <c r="I141" i="9"/>
  <c r="H141" i="9"/>
  <c r="I140" i="9"/>
  <c r="H140" i="9"/>
  <c r="I139" i="9"/>
  <c r="H139" i="9"/>
  <c r="I138" i="9"/>
  <c r="H138" i="9"/>
  <c r="I137" i="9"/>
  <c r="H137" i="9"/>
  <c r="I136" i="9"/>
  <c r="H136" i="9"/>
  <c r="I135" i="9"/>
  <c r="I134" i="9"/>
  <c r="H134" i="9"/>
  <c r="I133" i="9"/>
  <c r="H133" i="9"/>
  <c r="I132" i="9"/>
  <c r="I131" i="9"/>
  <c r="H131" i="9"/>
  <c r="I130" i="9"/>
  <c r="I129" i="9"/>
  <c r="H129" i="9"/>
  <c r="I128" i="9"/>
  <c r="I120" i="9"/>
  <c r="H120" i="9"/>
  <c r="I119" i="9"/>
  <c r="I118" i="9"/>
  <c r="H118" i="9"/>
  <c r="I117" i="9"/>
  <c r="I116" i="9"/>
  <c r="H116" i="9"/>
  <c r="I115" i="9"/>
  <c r="H115" i="9"/>
  <c r="I114" i="9"/>
  <c r="H114" i="9"/>
  <c r="I113" i="9"/>
  <c r="I112" i="9"/>
  <c r="H112" i="9"/>
  <c r="I111" i="9"/>
  <c r="H111" i="9"/>
  <c r="I110" i="9"/>
  <c r="I109" i="9"/>
  <c r="H109" i="9"/>
  <c r="I108" i="9"/>
  <c r="H108" i="9"/>
  <c r="I107" i="9"/>
  <c r="H107" i="9"/>
  <c r="I106" i="9"/>
  <c r="H106" i="9"/>
  <c r="I105" i="9"/>
  <c r="G105" i="9"/>
  <c r="F105" i="9"/>
  <c r="E105" i="9"/>
  <c r="I104" i="9"/>
  <c r="I103" i="9"/>
  <c r="I102" i="9"/>
  <c r="G102" i="9"/>
  <c r="F102" i="9"/>
  <c r="E102" i="9"/>
  <c r="I101" i="9"/>
  <c r="I100" i="9"/>
  <c r="I97" i="9"/>
  <c r="I96" i="9"/>
  <c r="I95" i="9"/>
  <c r="G95" i="9"/>
  <c r="F95" i="9"/>
  <c r="E95" i="9"/>
  <c r="I94" i="9"/>
  <c r="I93" i="9"/>
  <c r="H93" i="9"/>
  <c r="I92" i="9"/>
  <c r="H92" i="9"/>
  <c r="I91" i="9"/>
  <c r="H91" i="9"/>
  <c r="H90" i="9"/>
  <c r="I89" i="9"/>
  <c r="I88" i="9"/>
  <c r="H88" i="9"/>
  <c r="I87" i="9"/>
  <c r="I86" i="9"/>
  <c r="I85" i="9"/>
  <c r="I84" i="9"/>
  <c r="I83" i="9"/>
  <c r="H83" i="9"/>
  <c r="I82" i="9"/>
  <c r="H82" i="9"/>
  <c r="I81" i="9"/>
  <c r="H81" i="9"/>
  <c r="G80" i="9"/>
  <c r="F80" i="9"/>
  <c r="E80" i="9"/>
  <c r="I79" i="9"/>
  <c r="G78" i="9"/>
  <c r="F78" i="9"/>
  <c r="E78" i="9"/>
  <c r="E77" i="9" s="1"/>
  <c r="I75" i="9"/>
  <c r="H75" i="9"/>
  <c r="I74" i="9"/>
  <c r="H74" i="9"/>
  <c r="G73" i="9"/>
  <c r="F73" i="9"/>
  <c r="E73" i="9"/>
  <c r="I72" i="9"/>
  <c r="I71" i="9"/>
  <c r="H71" i="9"/>
  <c r="H70" i="9"/>
  <c r="I69" i="9"/>
  <c r="H69" i="9"/>
  <c r="I68" i="9"/>
  <c r="H68" i="9"/>
  <c r="I67" i="9"/>
  <c r="H67" i="9"/>
  <c r="G66" i="9"/>
  <c r="F66" i="9"/>
  <c r="E66" i="9"/>
  <c r="I58" i="9"/>
  <c r="H58" i="9"/>
  <c r="I57" i="9"/>
  <c r="H57" i="9"/>
  <c r="I56" i="9"/>
  <c r="H56" i="9"/>
  <c r="I55" i="9"/>
  <c r="H55" i="9"/>
  <c r="I53" i="9"/>
  <c r="I52" i="9"/>
  <c r="H52" i="9"/>
  <c r="I51" i="9"/>
  <c r="I49" i="9"/>
  <c r="I48" i="9"/>
  <c r="H48" i="9"/>
  <c r="I47" i="9"/>
  <c r="I46" i="9"/>
  <c r="I45" i="9"/>
  <c r="I44" i="9"/>
  <c r="H44" i="9"/>
  <c r="I43" i="9"/>
  <c r="H43" i="9"/>
  <c r="I42" i="9"/>
  <c r="I41" i="9"/>
  <c r="I40" i="9"/>
  <c r="I39" i="9"/>
  <c r="I38" i="9"/>
  <c r="H38" i="9"/>
  <c r="I37" i="9"/>
  <c r="I36" i="9"/>
  <c r="I35" i="9"/>
  <c r="I34" i="9"/>
  <c r="I32" i="9"/>
  <c r="H32" i="9"/>
  <c r="I29" i="9"/>
  <c r="H29" i="9"/>
  <c r="I26" i="9"/>
  <c r="H26" i="9"/>
  <c r="I25" i="9"/>
  <c r="H25" i="9"/>
  <c r="I22" i="9"/>
  <c r="H22" i="9"/>
  <c r="I21" i="9"/>
  <c r="H21" i="9"/>
  <c r="G20" i="9"/>
  <c r="F20" i="9"/>
  <c r="E20" i="9"/>
  <c r="I19" i="9"/>
  <c r="I18" i="9"/>
  <c r="I17" i="9"/>
  <c r="I16" i="9"/>
  <c r="G15" i="9"/>
  <c r="F15" i="9"/>
  <c r="E15" i="9"/>
  <c r="I14" i="9"/>
  <c r="H14" i="9"/>
  <c r="I13" i="9"/>
  <c r="H13" i="9"/>
  <c r="I12" i="9"/>
  <c r="H12" i="9"/>
  <c r="I11" i="9"/>
  <c r="H11" i="9"/>
  <c r="I10" i="9"/>
  <c r="H10" i="9"/>
  <c r="I9" i="9"/>
  <c r="H9" i="9"/>
  <c r="G8" i="9"/>
  <c r="F8" i="9"/>
  <c r="E8" i="9"/>
  <c r="I23" i="19" l="1"/>
  <c r="G77" i="9"/>
  <c r="H77" i="9" s="1"/>
  <c r="E7" i="9"/>
  <c r="G7" i="9"/>
  <c r="F7" i="9"/>
  <c r="I193" i="9"/>
  <c r="I187" i="9"/>
  <c r="I8" i="9"/>
  <c r="I73" i="9"/>
  <c r="I80" i="9"/>
  <c r="I209" i="9"/>
  <c r="G94" i="9"/>
  <c r="E212" i="9"/>
  <c r="F94" i="9"/>
  <c r="I20" i="9"/>
  <c r="H187" i="9"/>
  <c r="H8" i="9"/>
  <c r="H66" i="9"/>
  <c r="I66" i="9"/>
  <c r="F77" i="9"/>
  <c r="E94" i="9"/>
  <c r="E76" i="9" s="1"/>
  <c r="H105" i="9"/>
  <c r="H193" i="9"/>
  <c r="F212" i="9"/>
  <c r="F45" i="19"/>
  <c r="H111" i="5"/>
  <c r="I115" i="5"/>
  <c r="I11" i="19"/>
  <c r="E7" i="19"/>
  <c r="E45" i="19" s="1"/>
  <c r="G110" i="5"/>
  <c r="I111" i="5"/>
  <c r="E110" i="5"/>
  <c r="I113" i="5"/>
  <c r="H115" i="5"/>
  <c r="H40" i="19"/>
  <c r="H23" i="19"/>
  <c r="I8" i="19"/>
  <c r="G7" i="19"/>
  <c r="G45" i="19" s="1"/>
  <c r="H11" i="19"/>
  <c r="I8" i="7"/>
  <c r="H14" i="7"/>
  <c r="E28" i="7"/>
  <c r="I19" i="7"/>
  <c r="I36" i="7"/>
  <c r="G43" i="7"/>
  <c r="H36" i="7"/>
  <c r="E45" i="7"/>
  <c r="G28" i="7"/>
  <c r="H37" i="7"/>
  <c r="H19" i="7"/>
  <c r="G35" i="7"/>
  <c r="I37" i="7"/>
  <c r="I15" i="9"/>
  <c r="H20" i="9"/>
  <c r="I78" i="9"/>
  <c r="I99" i="9"/>
  <c r="H73" i="9"/>
  <c r="H80" i="9"/>
  <c r="I77" i="9" l="1"/>
  <c r="E147" i="9"/>
  <c r="E214" i="9" s="1"/>
  <c r="I98" i="9"/>
  <c r="I7" i="9"/>
  <c r="H7" i="9"/>
  <c r="H94" i="9"/>
  <c r="G76" i="9"/>
  <c r="G147" i="9" s="1"/>
  <c r="F76" i="9"/>
  <c r="F147" i="9" s="1"/>
  <c r="F214" i="9" s="1"/>
  <c r="H110" i="5"/>
  <c r="I110" i="5"/>
  <c r="I7" i="19"/>
  <c r="H7" i="19"/>
  <c r="H35" i="7"/>
  <c r="I35" i="7"/>
  <c r="I43" i="7"/>
  <c r="H43" i="7"/>
  <c r="I28" i="7"/>
  <c r="H28" i="7"/>
  <c r="G45" i="7"/>
  <c r="H186" i="9"/>
  <c r="G212" i="9"/>
  <c r="I186" i="9"/>
  <c r="I147" i="9" l="1"/>
  <c r="H76" i="9"/>
  <c r="H147" i="9"/>
  <c r="G214" i="9"/>
  <c r="H214" i="9" s="1"/>
  <c r="I76" i="9"/>
  <c r="I45" i="7"/>
  <c r="H45" i="7"/>
  <c r="I212" i="9"/>
  <c r="H212" i="9"/>
  <c r="I214" i="9" l="1"/>
  <c r="I93" i="40"/>
  <c r="I92" i="40"/>
  <c r="I91" i="40"/>
  <c r="I90" i="40"/>
  <c r="I89" i="40"/>
  <c r="I88" i="40"/>
  <c r="I87" i="40"/>
  <c r="I86" i="40"/>
  <c r="I85" i="40"/>
  <c r="I84" i="40"/>
  <c r="I83" i="40"/>
  <c r="I82" i="40"/>
  <c r="I81" i="40"/>
  <c r="I80" i="40"/>
  <c r="I79" i="40"/>
  <c r="I78" i="40"/>
  <c r="I77" i="40"/>
  <c r="I76" i="40"/>
  <c r="I75" i="40"/>
  <c r="I74" i="40"/>
  <c r="I73" i="40"/>
  <c r="I72" i="40"/>
  <c r="I71" i="40"/>
  <c r="I70" i="40"/>
  <c r="I69" i="40"/>
  <c r="I68" i="40"/>
  <c r="I67" i="40"/>
  <c r="I66" i="40"/>
  <c r="I65" i="40"/>
  <c r="I64" i="40"/>
  <c r="I63" i="40"/>
  <c r="I62" i="40"/>
  <c r="I54" i="40"/>
  <c r="I53" i="40"/>
  <c r="I52" i="40"/>
  <c r="I51" i="40"/>
  <c r="I50" i="40"/>
  <c r="I49" i="40"/>
  <c r="H49" i="40"/>
  <c r="I48" i="40"/>
  <c r="I47" i="40"/>
  <c r="I46" i="40"/>
  <c r="I45" i="40"/>
  <c r="I44" i="40"/>
  <c r="I43" i="40"/>
  <c r="H43" i="40"/>
  <c r="I42" i="40"/>
  <c r="H42" i="40"/>
  <c r="I41" i="40"/>
  <c r="H41" i="40"/>
  <c r="I40" i="40"/>
  <c r="H40" i="40"/>
  <c r="I39" i="40"/>
  <c r="H39" i="40"/>
  <c r="I38" i="40"/>
  <c r="H38" i="40"/>
  <c r="I37" i="40"/>
  <c r="H37" i="40"/>
  <c r="I36" i="40"/>
  <c r="H36" i="40"/>
  <c r="I35" i="40"/>
  <c r="H35" i="40"/>
  <c r="I34" i="40"/>
  <c r="H34" i="40"/>
  <c r="I33" i="40"/>
  <c r="H33" i="40"/>
  <c r="I32" i="40"/>
  <c r="H32" i="40"/>
  <c r="I31" i="40"/>
  <c r="H31" i="40"/>
  <c r="H30" i="40"/>
  <c r="I29" i="40"/>
  <c r="H29" i="40"/>
  <c r="I28" i="40"/>
  <c r="H28" i="40"/>
  <c r="I27" i="40"/>
  <c r="H27" i="40"/>
  <c r="I26" i="40"/>
  <c r="H26" i="40"/>
  <c r="I25" i="40"/>
  <c r="H25" i="40"/>
  <c r="I24" i="40"/>
  <c r="H24" i="40"/>
  <c r="I15" i="40"/>
  <c r="H15" i="40"/>
  <c r="G14" i="40"/>
  <c r="F14" i="40"/>
  <c r="E14" i="40"/>
  <c r="I12" i="40"/>
  <c r="H12" i="40"/>
  <c r="I11" i="40"/>
  <c r="H11" i="40"/>
  <c r="I10" i="40"/>
  <c r="H10" i="40"/>
  <c r="I9" i="40"/>
  <c r="H9" i="40"/>
  <c r="G8" i="40"/>
  <c r="F8" i="40"/>
  <c r="E8" i="40"/>
  <c r="I59" i="19"/>
  <c r="H59" i="19"/>
  <c r="I57" i="19"/>
  <c r="G57" i="19"/>
  <c r="H57" i="19" s="1"/>
  <c r="F57" i="19"/>
  <c r="E57" i="19"/>
  <c r="I107" i="5"/>
  <c r="G106" i="5"/>
  <c r="F106" i="5"/>
  <c r="F126" i="5" s="1"/>
  <c r="E106" i="5"/>
  <c r="E126" i="5" s="1"/>
  <c r="E128" i="5" s="1"/>
  <c r="I224" i="35"/>
  <c r="G223" i="35"/>
  <c r="F223" i="35"/>
  <c r="I219" i="35"/>
  <c r="H219" i="35"/>
  <c r="G218" i="35"/>
  <c r="F218" i="35"/>
  <c r="E218" i="35"/>
  <c r="H193" i="35"/>
  <c r="H192" i="35"/>
  <c r="H191" i="35"/>
  <c r="H190" i="35"/>
  <c r="G188" i="35"/>
  <c r="F188" i="35"/>
  <c r="E188" i="35"/>
  <c r="G36" i="39"/>
  <c r="I35" i="39"/>
  <c r="I34" i="39"/>
  <c r="G34" i="39"/>
  <c r="F34" i="39"/>
  <c r="E34" i="39"/>
  <c r="I32" i="39"/>
  <c r="I31" i="39"/>
  <c r="I30" i="39"/>
  <c r="I29" i="39"/>
  <c r="I28" i="39"/>
  <c r="H28" i="39"/>
  <c r="I27" i="39"/>
  <c r="H27" i="39"/>
  <c r="I26" i="39"/>
  <c r="H26" i="39"/>
  <c r="I25" i="39"/>
  <c r="H25" i="39"/>
  <c r="I24" i="39"/>
  <c r="G24" i="39"/>
  <c r="H24" i="39" s="1"/>
  <c r="F24" i="39"/>
  <c r="F36" i="39" s="1"/>
  <c r="E24" i="39"/>
  <c r="E36" i="39" s="1"/>
  <c r="F18" i="39"/>
  <c r="F38" i="39" s="1"/>
  <c r="I17" i="39"/>
  <c r="H17" i="39"/>
  <c r="I16" i="39"/>
  <c r="H16" i="39"/>
  <c r="I15" i="39"/>
  <c r="H15" i="39"/>
  <c r="H14" i="39"/>
  <c r="I13" i="39"/>
  <c r="H13" i="39"/>
  <c r="I12" i="39"/>
  <c r="H12" i="39"/>
  <c r="I11" i="39"/>
  <c r="I10" i="39"/>
  <c r="H10" i="39"/>
  <c r="I9" i="39"/>
  <c r="H9" i="39"/>
  <c r="G8" i="39"/>
  <c r="I8" i="39" s="1"/>
  <c r="F8" i="39"/>
  <c r="E8" i="39"/>
  <c r="E18" i="39" s="1"/>
  <c r="E38" i="39" s="1"/>
  <c r="I90" i="38"/>
  <c r="I89" i="38"/>
  <c r="I88" i="38"/>
  <c r="I87" i="38"/>
  <c r="I86" i="38"/>
  <c r="G86" i="38"/>
  <c r="F86" i="38"/>
  <c r="E86" i="38"/>
  <c r="I84" i="38"/>
  <c r="G84" i="38"/>
  <c r="F83" i="38"/>
  <c r="I83" i="38" s="1"/>
  <c r="E83" i="38"/>
  <c r="H81" i="38"/>
  <c r="H70" i="38"/>
  <c r="H69" i="38"/>
  <c r="H68" i="38"/>
  <c r="H67" i="38"/>
  <c r="H66" i="38"/>
  <c r="H65" i="38"/>
  <c r="H64" i="38"/>
  <c r="H63" i="38"/>
  <c r="H62" i="38"/>
  <c r="H61" i="38"/>
  <c r="H60" i="38"/>
  <c r="H59" i="38"/>
  <c r="H58" i="38"/>
  <c r="H57" i="38"/>
  <c r="H56" i="38"/>
  <c r="H55" i="38"/>
  <c r="H54" i="38"/>
  <c r="H53" i="38"/>
  <c r="I52" i="38"/>
  <c r="H52" i="38"/>
  <c r="G51" i="38"/>
  <c r="F51" i="38"/>
  <c r="F91" i="38" s="1"/>
  <c r="E51" i="38"/>
  <c r="E91" i="38" s="1"/>
  <c r="G23" i="38"/>
  <c r="I22" i="38"/>
  <c r="G20" i="38"/>
  <c r="I20" i="38" s="1"/>
  <c r="F20" i="38"/>
  <c r="E20" i="38"/>
  <c r="I17" i="38"/>
  <c r="H17" i="38"/>
  <c r="I16" i="38"/>
  <c r="H16" i="38"/>
  <c r="I15" i="38"/>
  <c r="I14" i="38"/>
  <c r="H14" i="38"/>
  <c r="I13" i="38"/>
  <c r="H13" i="38"/>
  <c r="I12" i="38"/>
  <c r="H12" i="38"/>
  <c r="I11" i="38"/>
  <c r="H11" i="38"/>
  <c r="I10" i="38"/>
  <c r="H10" i="38"/>
  <c r="G9" i="38"/>
  <c r="I9" i="38" s="1"/>
  <c r="F9" i="38"/>
  <c r="F23" i="38" s="1"/>
  <c r="E9" i="38"/>
  <c r="E23" i="38" s="1"/>
  <c r="I34" i="37"/>
  <c r="I33" i="37"/>
  <c r="G33" i="37"/>
  <c r="F33" i="37"/>
  <c r="E33" i="37"/>
  <c r="I31" i="37"/>
  <c r="H31" i="37"/>
  <c r="I30" i="37"/>
  <c r="H30" i="37"/>
  <c r="I29" i="37"/>
  <c r="H29" i="37"/>
  <c r="G28" i="37"/>
  <c r="I28" i="37" s="1"/>
  <c r="F28" i="37"/>
  <c r="E28" i="37"/>
  <c r="I25" i="37"/>
  <c r="I24" i="37"/>
  <c r="H24" i="37"/>
  <c r="I23" i="37"/>
  <c r="H23" i="37"/>
  <c r="I22" i="37"/>
  <c r="G22" i="37"/>
  <c r="H22" i="37" s="1"/>
  <c r="F22" i="37"/>
  <c r="F35" i="37" s="1"/>
  <c r="E22" i="37"/>
  <c r="E35" i="37" s="1"/>
  <c r="I20" i="37"/>
  <c r="H20" i="37"/>
  <c r="I18" i="37"/>
  <c r="H18" i="37"/>
  <c r="G18" i="37"/>
  <c r="F18" i="37"/>
  <c r="E18" i="37"/>
  <c r="H188" i="35" l="1"/>
  <c r="I218" i="35"/>
  <c r="I223" i="35"/>
  <c r="H8" i="40"/>
  <c r="E16" i="40"/>
  <c r="I8" i="40"/>
  <c r="F16" i="40"/>
  <c r="G16" i="40"/>
  <c r="I106" i="5"/>
  <c r="G126" i="5"/>
  <c r="H9" i="38"/>
  <c r="I51" i="38"/>
  <c r="H14" i="40"/>
  <c r="I14" i="40"/>
  <c r="H218" i="35"/>
  <c r="H36" i="39"/>
  <c r="H8" i="39"/>
  <c r="I36" i="39"/>
  <c r="G18" i="39"/>
  <c r="E93" i="38"/>
  <c r="F93" i="38"/>
  <c r="I23" i="38"/>
  <c r="G91" i="38"/>
  <c r="H23" i="38"/>
  <c r="H51" i="38"/>
  <c r="H28" i="37"/>
  <c r="G35" i="37"/>
  <c r="H16" i="40" l="1"/>
  <c r="I16" i="40"/>
  <c r="I126" i="5"/>
  <c r="H126" i="5"/>
  <c r="I18" i="39"/>
  <c r="G38" i="39"/>
  <c r="H18" i="39"/>
  <c r="H91" i="38"/>
  <c r="I91" i="38"/>
  <c r="G93" i="38"/>
  <c r="I35" i="37"/>
  <c r="H35" i="37"/>
  <c r="I38" i="39" l="1"/>
  <c r="H38" i="39"/>
  <c r="I93" i="38"/>
  <c r="H93" i="38"/>
  <c r="I23" i="36" l="1"/>
  <c r="H23" i="36"/>
  <c r="G21" i="36"/>
  <c r="H21" i="36" s="1"/>
  <c r="F21" i="36"/>
  <c r="E21" i="36"/>
  <c r="I17" i="36"/>
  <c r="I15" i="36"/>
  <c r="I13" i="36"/>
  <c r="H13" i="36"/>
  <c r="I11" i="36"/>
  <c r="I10" i="36"/>
  <c r="H10" i="36"/>
  <c r="G8" i="36"/>
  <c r="F8" i="36"/>
  <c r="F25" i="36" s="1"/>
  <c r="E8" i="36"/>
  <c r="E25" i="36" s="1"/>
  <c r="I462" i="35"/>
  <c r="I461" i="35"/>
  <c r="I460" i="35"/>
  <c r="I459" i="35"/>
  <c r="I458" i="35"/>
  <c r="I457" i="35"/>
  <c r="I456" i="35"/>
  <c r="I455" i="35"/>
  <c r="I454" i="35"/>
  <c r="I453" i="35"/>
  <c r="I452" i="35"/>
  <c r="I451" i="35"/>
  <c r="I450" i="35"/>
  <c r="I449" i="35"/>
  <c r="I448" i="35"/>
  <c r="I447" i="35"/>
  <c r="I446" i="35"/>
  <c r="I445" i="35"/>
  <c r="I444" i="35"/>
  <c r="I443" i="35"/>
  <c r="I442" i="35"/>
  <c r="I441" i="35"/>
  <c r="I440" i="35"/>
  <c r="I439" i="35"/>
  <c r="I438" i="35"/>
  <c r="I437" i="35"/>
  <c r="I436" i="35"/>
  <c r="I435" i="35"/>
  <c r="I434" i="35"/>
  <c r="I433" i="35"/>
  <c r="I432" i="35"/>
  <c r="I431" i="35"/>
  <c r="I430" i="35"/>
  <c r="I429" i="35"/>
  <c r="I428" i="35"/>
  <c r="I427" i="35"/>
  <c r="I426" i="35"/>
  <c r="I425" i="35"/>
  <c r="I424" i="35"/>
  <c r="I423" i="35"/>
  <c r="I422" i="35"/>
  <c r="I421" i="35"/>
  <c r="I414" i="35"/>
  <c r="I413" i="35"/>
  <c r="I412" i="35"/>
  <c r="I411" i="35"/>
  <c r="I410" i="35"/>
  <c r="I409" i="35"/>
  <c r="I408" i="35"/>
  <c r="I407" i="35"/>
  <c r="I406" i="35"/>
  <c r="I405" i="35"/>
  <c r="I404" i="35"/>
  <c r="I403" i="35"/>
  <c r="I402" i="35"/>
  <c r="I401" i="35"/>
  <c r="I400" i="35"/>
  <c r="I399" i="35"/>
  <c r="I398" i="35"/>
  <c r="I397" i="35"/>
  <c r="I396" i="35"/>
  <c r="I395" i="35"/>
  <c r="I394" i="35"/>
  <c r="I393" i="35"/>
  <c r="I392" i="35"/>
  <c r="I391" i="35"/>
  <c r="I390" i="35"/>
  <c r="I389" i="35"/>
  <c r="I388" i="35"/>
  <c r="I387" i="35"/>
  <c r="I386" i="35"/>
  <c r="I385" i="35"/>
  <c r="I384" i="35"/>
  <c r="I383" i="35"/>
  <c r="I382" i="35"/>
  <c r="I381" i="35"/>
  <c r="I380" i="35"/>
  <c r="I379" i="35"/>
  <c r="I378" i="35"/>
  <c r="I377" i="35"/>
  <c r="I376" i="35"/>
  <c r="I375" i="35"/>
  <c r="I374" i="35"/>
  <c r="I373" i="35"/>
  <c r="I365" i="35"/>
  <c r="I364" i="35"/>
  <c r="I363" i="35"/>
  <c r="I362" i="35"/>
  <c r="I361" i="35"/>
  <c r="I360" i="35"/>
  <c r="I359" i="35"/>
  <c r="I358" i="35"/>
  <c r="I357" i="35"/>
  <c r="I356" i="35"/>
  <c r="I355" i="35"/>
  <c r="I354" i="35"/>
  <c r="I353" i="35"/>
  <c r="I352" i="35"/>
  <c r="I351" i="35"/>
  <c r="I350" i="35"/>
  <c r="I349" i="35"/>
  <c r="I348" i="35"/>
  <c r="I347" i="35"/>
  <c r="I346" i="35"/>
  <c r="I345" i="35"/>
  <c r="I344" i="35"/>
  <c r="I343" i="35"/>
  <c r="I342" i="35"/>
  <c r="I341" i="35"/>
  <c r="I340" i="35"/>
  <c r="H340" i="35"/>
  <c r="I339" i="35"/>
  <c r="H339" i="35"/>
  <c r="I338" i="35"/>
  <c r="H338" i="35"/>
  <c r="I337" i="35"/>
  <c r="H337" i="35"/>
  <c r="I336" i="35"/>
  <c r="H336" i="35"/>
  <c r="I335" i="35"/>
  <c r="H335" i="35"/>
  <c r="I334" i="35"/>
  <c r="H334" i="35"/>
  <c r="I333" i="35"/>
  <c r="H333" i="35"/>
  <c r="I332" i="35"/>
  <c r="H332" i="35"/>
  <c r="I331" i="35"/>
  <c r="H331" i="35"/>
  <c r="I330" i="35"/>
  <c r="H330" i="35"/>
  <c r="I329" i="35"/>
  <c r="H329" i="35"/>
  <c r="I328" i="35"/>
  <c r="H328" i="35"/>
  <c r="I327" i="35"/>
  <c r="H327" i="35"/>
  <c r="H326" i="35"/>
  <c r="I325" i="35"/>
  <c r="H325" i="35"/>
  <c r="I324" i="35"/>
  <c r="H324" i="35"/>
  <c r="I323" i="35"/>
  <c r="H323" i="35"/>
  <c r="I322" i="35"/>
  <c r="H322" i="35"/>
  <c r="H313" i="35"/>
  <c r="I312" i="35"/>
  <c r="H312" i="35"/>
  <c r="I311" i="35"/>
  <c r="H311" i="35"/>
  <c r="I310" i="35"/>
  <c r="H310" i="35"/>
  <c r="I309" i="35"/>
  <c r="H309" i="35"/>
  <c r="I308" i="35"/>
  <c r="H308" i="35"/>
  <c r="I307" i="35"/>
  <c r="H307" i="35"/>
  <c r="I306" i="35"/>
  <c r="H306" i="35"/>
  <c r="I305" i="35"/>
  <c r="H305" i="35"/>
  <c r="I304" i="35"/>
  <c r="H304" i="35"/>
  <c r="I303" i="35"/>
  <c r="H303" i="35"/>
  <c r="I302" i="35"/>
  <c r="H302" i="35"/>
  <c r="I301" i="35"/>
  <c r="H301" i="35"/>
  <c r="I300" i="35"/>
  <c r="H300" i="35"/>
  <c r="I299" i="35"/>
  <c r="H299" i="35"/>
  <c r="I298" i="35"/>
  <c r="H298" i="35"/>
  <c r="I297" i="35"/>
  <c r="H297" i="35"/>
  <c r="G296" i="35"/>
  <c r="F296" i="35"/>
  <c r="E296" i="35"/>
  <c r="I295" i="35"/>
  <c r="I294" i="35"/>
  <c r="I293" i="35"/>
  <c r="I292" i="35"/>
  <c r="I291" i="35"/>
  <c r="I290" i="35"/>
  <c r="I289" i="35"/>
  <c r="I288" i="35"/>
  <c r="I287" i="35"/>
  <c r="I286" i="35"/>
  <c r="I285" i="35"/>
  <c r="I284" i="35"/>
  <c r="I283" i="35"/>
  <c r="I282" i="35"/>
  <c r="I281" i="35"/>
  <c r="I280" i="35"/>
  <c r="I279" i="35"/>
  <c r="I278" i="35"/>
  <c r="I277" i="35"/>
  <c r="I276" i="35"/>
  <c r="I275" i="35"/>
  <c r="I274" i="35"/>
  <c r="I273" i="35"/>
  <c r="I272" i="35"/>
  <c r="I271" i="35"/>
  <c r="I262" i="35"/>
  <c r="I261" i="35"/>
  <c r="I260" i="35"/>
  <c r="I259" i="35"/>
  <c r="I258" i="35"/>
  <c r="I257" i="35"/>
  <c r="I256" i="35"/>
  <c r="I255" i="35"/>
  <c r="I254" i="35"/>
  <c r="I253" i="35"/>
  <c r="I252" i="35"/>
  <c r="I251" i="35"/>
  <c r="I250" i="35"/>
  <c r="I249" i="35"/>
  <c r="I248" i="35"/>
  <c r="I247" i="35"/>
  <c r="I246" i="35"/>
  <c r="I245" i="35"/>
  <c r="I244" i="35"/>
  <c r="I243" i="35"/>
  <c r="I242" i="35"/>
  <c r="I241" i="35"/>
  <c r="I240" i="35"/>
  <c r="I239" i="35"/>
  <c r="I238" i="35"/>
  <c r="H237" i="35"/>
  <c r="H236" i="35"/>
  <c r="I233" i="35"/>
  <c r="H233" i="35"/>
  <c r="H232" i="35"/>
  <c r="H231" i="35"/>
  <c r="I230" i="35"/>
  <c r="I229" i="35"/>
  <c r="I228" i="35"/>
  <c r="I227" i="35"/>
  <c r="H227" i="35"/>
  <c r="G226" i="35"/>
  <c r="F226" i="35"/>
  <c r="F463" i="35" s="1"/>
  <c r="E226" i="35"/>
  <c r="E463" i="35" s="1"/>
  <c r="I186" i="35"/>
  <c r="G185" i="35"/>
  <c r="F185" i="35"/>
  <c r="E185" i="35"/>
  <c r="I180" i="35"/>
  <c r="I178" i="35"/>
  <c r="H178" i="35"/>
  <c r="I172" i="35"/>
  <c r="H172" i="35"/>
  <c r="I170" i="35"/>
  <c r="H169" i="35"/>
  <c r="I168" i="35"/>
  <c r="I167" i="35"/>
  <c r="H167" i="35"/>
  <c r="I158" i="35"/>
  <c r="I157" i="35"/>
  <c r="H155" i="35"/>
  <c r="F155" i="35"/>
  <c r="I155" i="35" s="1"/>
  <c r="I154" i="35"/>
  <c r="H154" i="35"/>
  <c r="G153" i="35"/>
  <c r="I152" i="35"/>
  <c r="G151" i="35"/>
  <c r="I150" i="35"/>
  <c r="I149" i="35"/>
  <c r="H149" i="35"/>
  <c r="H148" i="35"/>
  <c r="I148" i="35"/>
  <c r="I147" i="35"/>
  <c r="H146" i="35"/>
  <c r="I145" i="35"/>
  <c r="I144" i="35"/>
  <c r="H144" i="35"/>
  <c r="I142" i="35"/>
  <c r="I141" i="35"/>
  <c r="H140" i="35"/>
  <c r="I138" i="35"/>
  <c r="H138" i="35"/>
  <c r="I137" i="35"/>
  <c r="I135" i="35"/>
  <c r="I134" i="35"/>
  <c r="I133" i="35"/>
  <c r="H133" i="35"/>
  <c r="H132" i="35"/>
  <c r="I132" i="35"/>
  <c r="I131" i="35"/>
  <c r="I130" i="35"/>
  <c r="H129" i="35"/>
  <c r="F129" i="35"/>
  <c r="I129" i="35" s="1"/>
  <c r="I128" i="35"/>
  <c r="H128" i="35"/>
  <c r="H127" i="35"/>
  <c r="I125" i="35"/>
  <c r="I124" i="35"/>
  <c r="I123" i="35"/>
  <c r="H123" i="35"/>
  <c r="I122" i="35"/>
  <c r="I121" i="35"/>
  <c r="I120" i="35"/>
  <c r="I118" i="35"/>
  <c r="H118" i="35"/>
  <c r="I117" i="35"/>
  <c r="I116" i="35"/>
  <c r="H115" i="35"/>
  <c r="I113" i="35"/>
  <c r="H113" i="35"/>
  <c r="I103" i="35"/>
  <c r="I101" i="35"/>
  <c r="I100" i="35"/>
  <c r="I99" i="35"/>
  <c r="H99" i="35"/>
  <c r="H98" i="35"/>
  <c r="I98" i="35"/>
  <c r="I97" i="35"/>
  <c r="I96" i="35"/>
  <c r="I94" i="35"/>
  <c r="H94" i="35"/>
  <c r="H93" i="35"/>
  <c r="I93" i="35"/>
  <c r="I91" i="35"/>
  <c r="H90" i="35"/>
  <c r="I89" i="35"/>
  <c r="H89" i="35"/>
  <c r="I87" i="35"/>
  <c r="I86" i="35"/>
  <c r="I85" i="35"/>
  <c r="I84" i="35"/>
  <c r="H84" i="35"/>
  <c r="H83" i="35"/>
  <c r="F83" i="35"/>
  <c r="I83" i="35" s="1"/>
  <c r="I82" i="35"/>
  <c r="I80" i="35"/>
  <c r="I79" i="35"/>
  <c r="H79" i="35"/>
  <c r="G78" i="35"/>
  <c r="E78" i="35"/>
  <c r="I77" i="35"/>
  <c r="I75" i="35"/>
  <c r="E75" i="35"/>
  <c r="I74" i="35"/>
  <c r="H74" i="35"/>
  <c r="I73" i="35"/>
  <c r="I71" i="35"/>
  <c r="E71" i="35"/>
  <c r="I70" i="35"/>
  <c r="H70" i="35"/>
  <c r="I68" i="35"/>
  <c r="E68" i="35"/>
  <c r="I67" i="35"/>
  <c r="H67" i="35"/>
  <c r="I65" i="35"/>
  <c r="I64" i="35"/>
  <c r="E64" i="35"/>
  <c r="I63" i="35"/>
  <c r="H63" i="35"/>
  <c r="I60" i="35"/>
  <c r="E60" i="35"/>
  <c r="I59" i="35"/>
  <c r="H59" i="35"/>
  <c r="H52" i="35"/>
  <c r="E51" i="35"/>
  <c r="I50" i="35"/>
  <c r="H50" i="35"/>
  <c r="I48" i="35"/>
  <c r="E48" i="35"/>
  <c r="I47" i="35"/>
  <c r="H47" i="35"/>
  <c r="I45" i="35"/>
  <c r="E44" i="35"/>
  <c r="H44" i="35" s="1"/>
  <c r="I43" i="35"/>
  <c r="H43" i="35"/>
  <c r="H42" i="35"/>
  <c r="I42" i="35"/>
  <c r="I41" i="35"/>
  <c r="E41" i="35"/>
  <c r="I40" i="35"/>
  <c r="I39" i="35"/>
  <c r="H39" i="35"/>
  <c r="E37" i="35"/>
  <c r="I35" i="35"/>
  <c r="H35" i="35"/>
  <c r="I34" i="35"/>
  <c r="E33" i="35"/>
  <c r="I32" i="35"/>
  <c r="H32" i="35"/>
  <c r="H31" i="35"/>
  <c r="I30" i="35"/>
  <c r="E29" i="35"/>
  <c r="I28" i="35"/>
  <c r="H28" i="35"/>
  <c r="I26" i="35"/>
  <c r="E26" i="35"/>
  <c r="I25" i="35"/>
  <c r="H25" i="35"/>
  <c r="I23" i="35"/>
  <c r="E23" i="35"/>
  <c r="I22" i="35"/>
  <c r="H22" i="35"/>
  <c r="H21" i="35"/>
  <c r="I20" i="35"/>
  <c r="I19" i="35"/>
  <c r="H19" i="35"/>
  <c r="H18" i="35"/>
  <c r="I17" i="35"/>
  <c r="E17" i="35"/>
  <c r="I16" i="35"/>
  <c r="H16" i="35"/>
  <c r="I13" i="35"/>
  <c r="H13" i="35"/>
  <c r="I12" i="35"/>
  <c r="I10" i="35"/>
  <c r="I9" i="35"/>
  <c r="H9" i="35"/>
  <c r="G8" i="35"/>
  <c r="F8" i="35"/>
  <c r="F7" i="35" s="1"/>
  <c r="G463" i="35" l="1"/>
  <c r="F195" i="35"/>
  <c r="E7" i="35"/>
  <c r="E195" i="35"/>
  <c r="E465" i="35" s="1"/>
  <c r="G195" i="35"/>
  <c r="G7" i="35"/>
  <c r="I21" i="35"/>
  <c r="H68" i="35"/>
  <c r="H73" i="35"/>
  <c r="H77" i="35"/>
  <c r="I90" i="35"/>
  <c r="H100" i="35"/>
  <c r="I146" i="35"/>
  <c r="H64" i="35"/>
  <c r="I169" i="35"/>
  <c r="H20" i="35"/>
  <c r="I52" i="35"/>
  <c r="I115" i="35"/>
  <c r="I18" i="35"/>
  <c r="I31" i="35"/>
  <c r="H121" i="35"/>
  <c r="H158" i="35"/>
  <c r="I296" i="35"/>
  <c r="H17" i="35"/>
  <c r="H30" i="35"/>
  <c r="I127" i="35"/>
  <c r="H134" i="35"/>
  <c r="H26" i="35"/>
  <c r="I140" i="35"/>
  <c r="F465" i="35"/>
  <c r="H8" i="36"/>
  <c r="I21" i="36"/>
  <c r="G25" i="36"/>
  <c r="I25" i="36" s="1"/>
  <c r="I8" i="36"/>
  <c r="H10" i="35"/>
  <c r="H23" i="35"/>
  <c r="H86" i="35"/>
  <c r="H97" i="35"/>
  <c r="H103" i="35"/>
  <c r="H120" i="35"/>
  <c r="H131" i="35"/>
  <c r="H137" i="35"/>
  <c r="H145" i="35"/>
  <c r="H157" i="35"/>
  <c r="H168" i="35"/>
  <c r="I174" i="35"/>
  <c r="H34" i="35"/>
  <c r="H82" i="35"/>
  <c r="H85" i="35"/>
  <c r="H96" i="35"/>
  <c r="H116" i="35"/>
  <c r="H124" i="35"/>
  <c r="H130" i="35"/>
  <c r="H141" i="35"/>
  <c r="H48" i="35"/>
  <c r="H296" i="35"/>
  <c r="I46" i="35"/>
  <c r="H46" i="35"/>
  <c r="I78" i="35"/>
  <c r="H78" i="35"/>
  <c r="I81" i="35"/>
  <c r="H81" i="35"/>
  <c r="I95" i="35"/>
  <c r="H95" i="35"/>
  <c r="I11" i="35"/>
  <c r="H11" i="35"/>
  <c r="I29" i="35"/>
  <c r="H29" i="35"/>
  <c r="I36" i="35"/>
  <c r="H36" i="35"/>
  <c r="I51" i="35"/>
  <c r="H51" i="35"/>
  <c r="I61" i="35"/>
  <c r="H61" i="35"/>
  <c r="I114" i="35"/>
  <c r="H114" i="35"/>
  <c r="I126" i="35"/>
  <c r="H126" i="35"/>
  <c r="I139" i="35"/>
  <c r="H139" i="35"/>
  <c r="I185" i="35"/>
  <c r="H8" i="35"/>
  <c r="I14" i="35"/>
  <c r="H14" i="35"/>
  <c r="I72" i="35"/>
  <c r="H72" i="35"/>
  <c r="I76" i="35"/>
  <c r="H76" i="35"/>
  <c r="I92" i="35"/>
  <c r="H92" i="35"/>
  <c r="I153" i="35"/>
  <c r="H153" i="35"/>
  <c r="I463" i="35"/>
  <c r="H463" i="35"/>
  <c r="I8" i="35"/>
  <c r="H12" i="35"/>
  <c r="I33" i="35"/>
  <c r="H33" i="35"/>
  <c r="I37" i="35"/>
  <c r="H37" i="35"/>
  <c r="I102" i="35"/>
  <c r="H102" i="35"/>
  <c r="I119" i="35"/>
  <c r="H119" i="35"/>
  <c r="I136" i="35"/>
  <c r="H136" i="35"/>
  <c r="I156" i="35"/>
  <c r="H156" i="35"/>
  <c r="I171" i="35"/>
  <c r="H171" i="35"/>
  <c r="I226" i="35"/>
  <c r="H226" i="35"/>
  <c r="H40" i="35"/>
  <c r="H41" i="35"/>
  <c r="F44" i="35"/>
  <c r="I44" i="35" s="1"/>
  <c r="H45" i="35"/>
  <c r="H60" i="35"/>
  <c r="H65" i="35"/>
  <c r="H71" i="35"/>
  <c r="H75" i="35"/>
  <c r="H80" i="35"/>
  <c r="H87" i="35"/>
  <c r="H91" i="35"/>
  <c r="H101" i="35"/>
  <c r="H122" i="35"/>
  <c r="H125" i="35"/>
  <c r="H135" i="35"/>
  <c r="H142" i="35"/>
  <c r="H147" i="35"/>
  <c r="H150" i="35"/>
  <c r="H152" i="35"/>
  <c r="H170" i="35"/>
  <c r="H25" i="36" l="1"/>
  <c r="I7" i="35"/>
  <c r="H7" i="35"/>
  <c r="H195" i="35" l="1"/>
  <c r="G465" i="35"/>
  <c r="I195" i="35"/>
  <c r="I465" i="35" l="1"/>
  <c r="H465" i="35"/>
  <c r="I80" i="19" l="1"/>
  <c r="I81" i="19"/>
  <c r="I82" i="19"/>
  <c r="I83" i="19"/>
  <c r="I84" i="19"/>
  <c r="I85" i="19"/>
  <c r="I86" i="19"/>
  <c r="I87" i="19"/>
  <c r="I88" i="19"/>
  <c r="I89" i="19"/>
  <c r="I90" i="19"/>
  <c r="I91" i="19"/>
  <c r="I92" i="19"/>
  <c r="G8" i="5" l="1"/>
  <c r="G85" i="5" s="1"/>
  <c r="G128" i="5" s="1"/>
  <c r="H128" i="5" l="1"/>
  <c r="H85" i="5"/>
  <c r="I62" i="19"/>
  <c r="G61" i="19"/>
  <c r="F61" i="19"/>
  <c r="I61" i="19" l="1"/>
  <c r="I9" i="5" l="1"/>
  <c r="F64" i="19" l="1"/>
  <c r="G64" i="19"/>
  <c r="E64" i="19"/>
  <c r="H69" i="19"/>
  <c r="I69" i="19"/>
  <c r="I70" i="19"/>
  <c r="I71" i="19"/>
  <c r="I73" i="19"/>
  <c r="I75" i="19"/>
  <c r="I76" i="19"/>
  <c r="I77" i="19"/>
  <c r="I78" i="19"/>
  <c r="I79" i="19"/>
  <c r="H66" i="19"/>
  <c r="I66" i="19"/>
  <c r="H68" i="19"/>
  <c r="I68" i="19"/>
  <c r="H64" i="19" l="1"/>
  <c r="I64" i="19"/>
  <c r="H25" i="19" l="1"/>
  <c r="I25" i="19"/>
  <c r="H26" i="19"/>
  <c r="I26" i="19"/>
  <c r="H27" i="19"/>
  <c r="I27" i="19"/>
  <c r="F8" i="5"/>
  <c r="I8" i="5" l="1"/>
  <c r="F85" i="5"/>
  <c r="I85" i="5" l="1"/>
  <c r="F128" i="5"/>
  <c r="I128" i="5" s="1"/>
  <c r="I45" i="19"/>
  <c r="H45" i="19"/>
  <c r="I38" i="19" l="1"/>
  <c r="I28" i="19" l="1"/>
  <c r="I35" i="19" l="1"/>
  <c r="H35" i="19"/>
  <c r="I34" i="19"/>
  <c r="H34" i="19"/>
  <c r="I33" i="19"/>
  <c r="H33" i="19"/>
  <c r="I32" i="19"/>
  <c r="H32" i="19"/>
  <c r="I31" i="19"/>
  <c r="H31" i="19"/>
  <c r="I30" i="19"/>
  <c r="H30" i="19"/>
  <c r="I29" i="19"/>
  <c r="H29" i="19"/>
  <c r="G93" i="19" l="1"/>
  <c r="F93" i="19"/>
  <c r="E93" i="19"/>
  <c r="E95" i="19" s="1"/>
  <c r="H93" i="19" l="1"/>
  <c r="F95" i="19"/>
  <c r="I93" i="19" l="1"/>
  <c r="G95" i="19"/>
  <c r="H95" i="19" s="1"/>
  <c r="I95" i="19" l="1"/>
  <c r="E96" i="40"/>
  <c r="E23" i="40"/>
  <c r="E94" i="40"/>
  <c r="F23" i="40"/>
  <c r="F94" i="40"/>
  <c r="F96" i="40" s="1"/>
  <c r="G23" i="40"/>
  <c r="H23" i="40" s="1"/>
  <c r="I23" i="40" l="1"/>
  <c r="G94" i="40"/>
  <c r="I94" i="40" l="1"/>
  <c r="H94" i="40"/>
  <c r="G96" i="40"/>
  <c r="H96" i="40" l="1"/>
  <c r="I96" i="40"/>
</calcChain>
</file>

<file path=xl/sharedStrings.xml><?xml version="1.0" encoding="utf-8"?>
<sst xmlns="http://schemas.openxmlformats.org/spreadsheetml/2006/main" count="2445" uniqueCount="1036">
  <si>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</si>
  <si>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</si>
  <si>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</si>
  <si>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</si>
  <si>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</si>
  <si>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</si>
  <si>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</si>
  <si>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</si>
  <si>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</si>
  <si>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</si>
  <si>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</si>
  <si>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</si>
  <si>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</si>
  <si>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</si>
  <si>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</si>
  <si>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</si>
  <si>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</si>
  <si>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</si>
  <si>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</si>
  <si>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</si>
  <si>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</si>
  <si>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</si>
  <si>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</si>
  <si>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</si>
  <si>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</si>
  <si>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</si>
  <si>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</si>
  <si>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</si>
  <si>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</si>
  <si>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</si>
  <si>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</si>
  <si>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</si>
  <si>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</si>
  <si>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</si>
  <si>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</si>
  <si>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</si>
  <si>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</si>
  <si>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</si>
  <si>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</si>
  <si>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</si>
  <si>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</si>
  <si>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</si>
  <si>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</si>
  <si>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</si>
  <si>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</si>
  <si>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%</t>
  </si>
  <si>
    <t>plnění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</si>
  <si>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</si>
  <si>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</si>
  <si>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</si>
  <si>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</si>
  <si>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</si>
  <si>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</si>
  <si>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</si>
  <si>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</si>
  <si>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</si>
  <si>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</si>
  <si>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</si>
  <si>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</si>
  <si>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</si>
  <si>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</si>
  <si>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</si>
  <si>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</si>
  <si>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</si>
  <si>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</si>
  <si>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</si>
  <si>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</si>
  <si>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</si>
  <si>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</si>
  <si>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</si>
  <si>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</si>
  <si>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</si>
  <si>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</si>
  <si>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</si>
  <si>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</si>
  <si>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</si>
  <si>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</si>
  <si>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</si>
  <si>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</si>
  <si>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</si>
  <si>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</si>
  <si>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</si>
  <si>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</si>
  <si>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</si>
  <si>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</si>
  <si>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</si>
  <si>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</si>
  <si>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</si>
  <si>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</si>
  <si>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</si>
  <si>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</si>
  <si>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</si>
  <si>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</si>
  <si>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</si>
  <si>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</si>
  <si>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</si>
  <si>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</si>
  <si>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</si>
  <si>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</si>
  <si>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</si>
  <si>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</si>
  <si>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</si>
  <si>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</si>
  <si>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</si>
  <si>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</si>
  <si>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</si>
  <si>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</si>
  <si>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</si>
  <si>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</si>
  <si>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</si>
  <si>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</si>
  <si>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</si>
  <si>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</si>
  <si>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</si>
  <si>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</si>
  <si>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</si>
  <si>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</si>
  <si>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</si>
  <si>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</si>
  <si>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</si>
  <si>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</si>
  <si>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</si>
  <si>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</si>
  <si>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</si>
  <si>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</si>
  <si>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</si>
  <si>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</si>
  <si>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</si>
  <si>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</si>
  <si>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</si>
  <si>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</si>
  <si>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</si>
  <si>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</si>
  <si>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</si>
  <si>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</si>
  <si>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</si>
  <si>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</si>
  <si>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>pol. 5331 - neinv.příspěvky zřízeným přísp.organizacím</t>
  </si>
  <si>
    <t>4378 - terénní programy</t>
  </si>
  <si>
    <t xml:space="preserve">rozpočet (SR) 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</si>
  <si>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</si>
  <si>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</si>
  <si>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</si>
  <si>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</si>
  <si>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</si>
  <si>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</si>
  <si>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</si>
  <si>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</si>
  <si>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</si>
  <si>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</si>
  <si>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</si>
  <si>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</si>
  <si>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</si>
  <si>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</si>
  <si>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</si>
  <si>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</si>
  <si>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</si>
  <si>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</si>
  <si>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</si>
  <si>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</si>
  <si>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</si>
  <si>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</si>
  <si>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</si>
  <si>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</si>
  <si>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</si>
  <si>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</si>
  <si>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</si>
  <si>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</si>
  <si>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</si>
  <si>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</si>
  <si>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</si>
  <si>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</si>
  <si>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</si>
  <si>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</si>
  <si>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</si>
  <si>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</si>
  <si>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</si>
  <si>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</si>
  <si>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</si>
  <si>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</si>
  <si>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</si>
  <si>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pojištění odpovědnosti za škodu - obec </t>
  </si>
  <si>
    <t>3613 - nebytové hospodářství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</si>
  <si>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</si>
  <si>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</si>
  <si>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</si>
  <si>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</si>
  <si>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</si>
  <si>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</si>
  <si>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</si>
  <si>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</si>
  <si>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</si>
  <si>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</si>
  <si>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</si>
  <si>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</si>
  <si>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</si>
  <si>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</si>
  <si>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</si>
  <si>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</si>
  <si>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</si>
  <si>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</si>
  <si>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</si>
  <si>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</si>
  <si>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</si>
  <si>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</si>
  <si>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</si>
  <si>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</si>
  <si>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</si>
  <si>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</si>
  <si>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</si>
  <si>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</si>
  <si>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</si>
  <si>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</si>
  <si>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</si>
  <si>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</si>
  <si>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</si>
  <si>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</si>
  <si>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</si>
  <si>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</si>
  <si>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</si>
  <si>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</si>
  <si>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</si>
  <si>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</si>
  <si>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</si>
  <si>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</si>
  <si>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</si>
  <si>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</si>
  <si>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</si>
  <si>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3612 - bytové hospodářství</t>
  </si>
  <si>
    <t>věcný dar Policii ČR</t>
  </si>
  <si>
    <t>pol. 5499 - ostatní neinv.transfery obyv.j.n.</t>
  </si>
  <si>
    <t>PD - úprava pěších cest Thomayerovy sady</t>
  </si>
  <si>
    <t>pol. 5660 - neinvestiční půjčky obyvatelstvu</t>
  </si>
  <si>
    <t>0923</t>
  </si>
  <si>
    <t>odbor živnostenský a správních činností ÚMČ</t>
  </si>
  <si>
    <t>0931</t>
  </si>
  <si>
    <t xml:space="preserve">oddělení ICT služeb </t>
  </si>
  <si>
    <t>911</t>
  </si>
  <si>
    <t>0922</t>
  </si>
  <si>
    <t>odbor právních služeb ÚMČ</t>
  </si>
  <si>
    <t>odbor kancelář starosty ÚMČ</t>
  </si>
  <si>
    <t>oddělení hospodářské správy</t>
  </si>
  <si>
    <t xml:space="preserve">Kapitálové výdaje </t>
  </si>
  <si>
    <t>0524</t>
  </si>
  <si>
    <t>odbor sociálních věcí ÚMČ</t>
  </si>
  <si>
    <t>pol. 5222 - neinvestiční transfery spolkům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</si>
  <si>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</si>
  <si>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</si>
  <si>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</si>
  <si>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</si>
  <si>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</si>
  <si>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</si>
  <si>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0731</t>
  </si>
  <si>
    <t xml:space="preserve">oddělení bezpečnosti a krizového řízení </t>
  </si>
  <si>
    <t>(zvláštní orgán MČ Praha 8)</t>
  </si>
  <si>
    <t>oddělení ICT služeb</t>
  </si>
  <si>
    <t>Národní kulturní památka Kobyliská střelnice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</si>
  <si>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</si>
  <si>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</si>
  <si>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</si>
  <si>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</si>
  <si>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</si>
  <si>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</si>
  <si>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úklid exkrementů</t>
  </si>
  <si>
    <t>odbor územního rozvoje a výstavby ÚMČ</t>
  </si>
  <si>
    <t>0104</t>
  </si>
  <si>
    <t>58</t>
  </si>
  <si>
    <t>55</t>
  </si>
  <si>
    <t>0417</t>
  </si>
  <si>
    <t>3419 - ostatní tělovýchovná činnost</t>
  </si>
  <si>
    <t>ostatní kulturní činnost, včetně výdajů na vedení kroniky</t>
  </si>
  <si>
    <t>0101</t>
  </si>
  <si>
    <t xml:space="preserve"> odbor kancelář tajemníka ÚMČ</t>
  </si>
  <si>
    <t>oddělení evropských fondů</t>
  </si>
  <si>
    <t>oddělení strategického rozvoje a agendy 21</t>
  </si>
  <si>
    <t>implementace místní Agendy 21</t>
  </si>
  <si>
    <t>zpracování urbanistické studie Palmovka a strategických vizí</t>
  </si>
  <si>
    <t>zimní údržba pěších cest</t>
  </si>
  <si>
    <t>pěší a cyklistická doprava - realizace</t>
  </si>
  <si>
    <t>pěší a cyklistická doprava, bezp. provozu - studie a PD</t>
  </si>
  <si>
    <t>zklidňování dopravy a bezpečnost provozu - projekty</t>
  </si>
  <si>
    <t>3639 - komunální služby a územní rozvoj .n.</t>
  </si>
  <si>
    <t>konzul. a poradenská čin. s Centrem Palmovka</t>
  </si>
  <si>
    <t>Revitalizace nám. Krynická a Pomořanská - studie a PD</t>
  </si>
  <si>
    <t>Úprava cest u ÚMČ Praha 8 - PD</t>
  </si>
  <si>
    <t>Drobný mobiliář</t>
  </si>
  <si>
    <t>Revitalizace parku Pod Plynojemem - studie a PD</t>
  </si>
  <si>
    <t>Úprava pěších cest v Thomayerových sadech</t>
  </si>
  <si>
    <t>Revitalizace parku Pod Plynojemem</t>
  </si>
  <si>
    <t>Úprava pěších cest na území MČ Praha 8</t>
  </si>
  <si>
    <t>Revitalizace ploch malého rozsahu</t>
  </si>
  <si>
    <t>Výsadby stromů v Praze 8</t>
  </si>
  <si>
    <t>Cyklostojany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</si>
  <si>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</si>
  <si>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</si>
  <si>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</si>
  <si>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</si>
  <si>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 xml:space="preserve">Projektová dokumentace výstavby "startovacích" bytů </t>
  </si>
  <si>
    <t xml:space="preserve">Studie a projektová dokumentace multifunkční sportovní hala </t>
  </si>
  <si>
    <t>Projektová příprava</t>
  </si>
  <si>
    <t>Antigraffitové nástřiky</t>
  </si>
  <si>
    <t>Rekonstrukce fasády severního štítu domu, Taussigova 1</t>
  </si>
  <si>
    <t>0601</t>
  </si>
  <si>
    <t>0401</t>
  </si>
  <si>
    <t>členský příspěvek</t>
  </si>
  <si>
    <t>pol. 5229 - ostatní neinvestiční transfery neziskovým org.</t>
  </si>
  <si>
    <t>kamerové systémy - energie</t>
  </si>
  <si>
    <t>datové linky IP VPN, Internet</t>
  </si>
  <si>
    <t>zprac. dat a služby související s ICT</t>
  </si>
  <si>
    <t>opravy tiskového parku a ost. HW</t>
  </si>
  <si>
    <t>pol. 5171 - opravy a udržování (hardware)</t>
  </si>
  <si>
    <t>fotokabinky s biometrickými daty</t>
  </si>
  <si>
    <t>Revitalizace náměstí a parku u KD Krakov</t>
  </si>
  <si>
    <t xml:space="preserve">Revitalizace třešňového sadu ulice Na Truhlářce </t>
  </si>
  <si>
    <t>Obnova výpočetní techniky vč. tisk. zařízení</t>
  </si>
  <si>
    <t>Programové vybavení včetně implementace</t>
  </si>
  <si>
    <t>Portál mobilních služeb</t>
  </si>
  <si>
    <t>Obnova síťové infrastruktury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</si>
  <si>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</si>
  <si>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</si>
  <si>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</si>
  <si>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Vytvoření komunitní zahrady Prahy 8</t>
  </si>
  <si>
    <t>právní služby</t>
  </si>
  <si>
    <t>auditní služy</t>
  </si>
  <si>
    <t>realizace zadávacích řízení</t>
  </si>
  <si>
    <t>příkazní smlouvy - supervize, TDI, KBOZP</t>
  </si>
  <si>
    <t>Obnova vozového parku OÚSS</t>
  </si>
  <si>
    <t xml:space="preserve">kulturní památky </t>
  </si>
  <si>
    <t>622</t>
  </si>
  <si>
    <t>využití volného času seniorů</t>
  </si>
  <si>
    <t>618</t>
  </si>
  <si>
    <t>Osmička pro rodinu</t>
  </si>
  <si>
    <t>3326 - pořízení, zachování a obnova hodnot místního</t>
  </si>
  <si>
    <t xml:space="preserve">          kulturního, národního a histor. povědomí</t>
  </si>
  <si>
    <t>Restaurování soch andělů v kapli Libeňského zámku</t>
  </si>
  <si>
    <t>3319 - ostatní záležitosti kultury</t>
  </si>
  <si>
    <t>Interaktivní technika pro školy zřizované MČ Praha 8</t>
  </si>
  <si>
    <t>Investiční akce malého rozsahu</t>
  </si>
  <si>
    <t>3149 - ostat. zařízení související  s výchovou a vzděl. mládeže</t>
  </si>
  <si>
    <t>Stavební úpravy interiérů jesle Mirovická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</si>
  <si>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</si>
  <si>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 xml:space="preserve">Poliklinika Mazurská - rekonst. vodoinstalace SV a TUV a kanalizace </t>
  </si>
  <si>
    <t>odbor kultury, sportu, mládeže a památkové péče ÚMČ</t>
  </si>
  <si>
    <t>50215</t>
  </si>
  <si>
    <t>50116</t>
  </si>
  <si>
    <t>50316</t>
  </si>
  <si>
    <t>pol. 5137 - DDHM</t>
  </si>
  <si>
    <t>pol. 5139 - nákup materiálu</t>
  </si>
  <si>
    <t>pol. 5154 - energie</t>
  </si>
  <si>
    <t>pol. 5168 - zpracování dat a služby souvis.s inf.a kom.t.</t>
  </si>
  <si>
    <t>opravy a udržování</t>
  </si>
  <si>
    <t>pol. 6122 - stroje, přístroje a zažízení</t>
  </si>
  <si>
    <t>9201</t>
  </si>
  <si>
    <t>9202</t>
  </si>
  <si>
    <t>9203</t>
  </si>
  <si>
    <t>9204</t>
  </si>
  <si>
    <t>9205</t>
  </si>
  <si>
    <t>poskytnuté náhrady</t>
  </si>
  <si>
    <t>pol. 5192 - poskytnuté náhrady</t>
  </si>
  <si>
    <t>SPOD</t>
  </si>
  <si>
    <t>na rok 2017</t>
  </si>
  <si>
    <t>zpracování studií a žádostí na projekty financované z fondu EU</t>
  </si>
  <si>
    <t>členství v Národní siti Zdravých měst</t>
  </si>
  <si>
    <t>údržba dětských hřišť a sportovišť</t>
  </si>
  <si>
    <t>projekty BESIP</t>
  </si>
  <si>
    <t>analýzy dopravy</t>
  </si>
  <si>
    <t>zony placeného stání</t>
  </si>
  <si>
    <t>Rekonstrukce chodníků - okolí ul. Žernosecká</t>
  </si>
  <si>
    <t>Výstavba parku s volným pohybem psů Karlín - studie a PD</t>
  </si>
  <si>
    <t>Realizace podzemních kontejnerů - I. etapa</t>
  </si>
  <si>
    <t>Revitalizace sídliště Střížkov - PD</t>
  </si>
  <si>
    <t>Projektové dokumentace</t>
  </si>
  <si>
    <t>Vytvoření vjezdu z ulice Lindavská do areálu Bikep</t>
  </si>
  <si>
    <t>Chodníkový program TSK hl. m. Prahy</t>
  </si>
  <si>
    <t>MŠ Korycanská</t>
  </si>
  <si>
    <t>z toho: příspěvek na energie vč. platů topičů, vodné a stočné</t>
  </si>
  <si>
    <t xml:space="preserve">           platy a odvody</t>
  </si>
  <si>
    <t xml:space="preserve">           odpisy</t>
  </si>
  <si>
    <t xml:space="preserve">           příspěvek na asistenty pedagoga</t>
  </si>
  <si>
    <t>z toho: příspěvek na asistenty pedagoga</t>
  </si>
  <si>
    <t xml:space="preserve">          příspěvek na energie vč. platů topičů, vodné a stočné</t>
  </si>
  <si>
    <t>z toho: příspěvek na energie vč. platů topičů vodné a stočné</t>
  </si>
  <si>
    <t xml:space="preserve">           anomálie, dvě budovy</t>
  </si>
  <si>
    <t xml:space="preserve">          příspěvek na asistenty pedagoga</t>
  </si>
  <si>
    <t xml:space="preserve">          odpisy</t>
  </si>
  <si>
    <t xml:space="preserve">           primární prevence</t>
  </si>
  <si>
    <t xml:space="preserve">          příspěvek na provoz DH</t>
  </si>
  <si>
    <t xml:space="preserve">oddělení evropských fondů </t>
  </si>
  <si>
    <t>realizace systému nuceného větrání s rekuperací odpadního tepla v ZŠ Burešova</t>
  </si>
  <si>
    <t>realizace systému nuceného větrání s rekuperací odpadního tepla v ZŠ Žernosecká</t>
  </si>
  <si>
    <t>realizace systému nuceného větrání s rekuperací odpadního tepla v MŠ Bojasova</t>
  </si>
  <si>
    <t>realizace systému nuceného větrání s rekuperací odpadního tepla v MŠ Krynická</t>
  </si>
  <si>
    <t>0402</t>
  </si>
  <si>
    <t xml:space="preserve">Modernizace učeben - výzva č. 20 OPPR </t>
  </si>
  <si>
    <t>Snížení energetické náročnosti školských a jiných objektů ( z r. 2015)</t>
  </si>
  <si>
    <t>Zpracování projektových žádostí a poradenské služby</t>
  </si>
  <si>
    <t>Rekonstrukce oplocení školských objektů</t>
  </si>
  <si>
    <t>neinvestiční dotace na zajištění bydlení</t>
  </si>
  <si>
    <t>Rekonstrukce kotelny a ÚT -  Gerontologické centrum</t>
  </si>
  <si>
    <t>pol. 6121 - budovy, haly stavby</t>
  </si>
  <si>
    <t>Rekonstrukce slaboproudých elektrických rozvodů</t>
  </si>
  <si>
    <t>Výměna podlahových krytin jídelna Křižíkova</t>
  </si>
  <si>
    <t>Rekonstrukce stávajícího sprchového koutu</t>
  </si>
  <si>
    <t>Výměna kuchyňských sestav</t>
  </si>
  <si>
    <t>Dobudování Střediska osobní hygieny</t>
  </si>
  <si>
    <t>Oprava kanceláře pečovatelek PS Burešova</t>
  </si>
  <si>
    <t>Oprava podlah v PS Křižíkova</t>
  </si>
  <si>
    <t>pol. 6123 - dopravní prostředky</t>
  </si>
  <si>
    <t>50217</t>
  </si>
  <si>
    <t>50317</t>
  </si>
  <si>
    <t>Vybudování sprchového koutu PS Burešova</t>
  </si>
  <si>
    <t>50417</t>
  </si>
  <si>
    <t>50617</t>
  </si>
  <si>
    <t>50717</t>
  </si>
  <si>
    <t>4349 - ost. soc. péče a pomoc ost. skupinám obyvatel.</t>
  </si>
  <si>
    <t>pol. 5175 - pohošťení</t>
  </si>
  <si>
    <t xml:space="preserve">Sdružení ambulantních zdravotnických - náhrady </t>
  </si>
  <si>
    <t>Obvodní ústav sociálně-zdravotnických služeb (OÚSS) v Praze 8, vč. příspěvku na provoz pro nový DSS II</t>
  </si>
  <si>
    <t xml:space="preserve">Nákup pokladního systému do divadla Karla Hackera </t>
  </si>
  <si>
    <t>(vč. nových web. stránek a obj. systému)</t>
  </si>
  <si>
    <t>Integrace ostatních LKS do MKS</t>
  </si>
  <si>
    <t>Obnova  zabezp. a signalizačních systémů ÚMČ</t>
  </si>
  <si>
    <t xml:space="preserve">pol. 5168 - zprac. dat a služeb souvisejících s </t>
  </si>
  <si>
    <t>informační a komunikační technikou</t>
  </si>
  <si>
    <t xml:space="preserve">servis kamerových, bezpečnostních a vstupních systémů </t>
  </si>
  <si>
    <t>služby telekomunikací</t>
  </si>
  <si>
    <t>DDHM</t>
  </si>
  <si>
    <t>nákup materiálu</t>
  </si>
  <si>
    <t>analýza modernizace kamerového systému</t>
  </si>
  <si>
    <t>správa azylových bytů</t>
  </si>
  <si>
    <t>Výstavba rodinného centra Kobylisy</t>
  </si>
  <si>
    <t xml:space="preserve">Rekonstrukce prádelny Taussigova </t>
  </si>
  <si>
    <t>Rekonstrukce prádelny Burešova</t>
  </si>
  <si>
    <t>Rekonstrukce střešní krytiny + fasáda, Uzavřená</t>
  </si>
  <si>
    <t>Rekonstrukce fasády Březinova</t>
  </si>
  <si>
    <t>Studie a PD objektu OKC Draháň</t>
  </si>
  <si>
    <t>Rekonstrukce HDV elektro domů, Křižíkova 46, 48 a 50 (doplatek)</t>
  </si>
  <si>
    <t xml:space="preserve">Rekonstrukce sociálních zařízení polikliniky Mazurská </t>
  </si>
  <si>
    <t xml:space="preserve">PD na rekonstrukci slaboproudých rozvodů polikliniky Mazurská </t>
  </si>
  <si>
    <t xml:space="preserve">PD - rekonstrukce rozvodů vody a kanalizace poliklinika Mazurská </t>
  </si>
  <si>
    <t>Automat. systém řízení a monitoringu bezpečnosti sítě</t>
  </si>
  <si>
    <t>Rekonstrukce okolí bikrosové dráhy</t>
  </si>
  <si>
    <t>Revitalizace parku Dlážděnka - I. etapa</t>
  </si>
  <si>
    <t xml:space="preserve">Studie a PD - Revitalizace okolí Čimického rybníka </t>
  </si>
  <si>
    <t>Revitalizace okolí Proseckých skal - I.etapa</t>
  </si>
  <si>
    <t>Rekonstrukce zadního traktu Libeňského zámku</t>
  </si>
  <si>
    <t>Jižní cestní síť do areálu Dlážděnka</t>
  </si>
  <si>
    <t>pol. 5901 - nespecifikované rezervy</t>
  </si>
  <si>
    <t>pol. 5169 - nákup služeb j.n.(očkování)</t>
  </si>
  <si>
    <t>Název organizace, činnosti</t>
  </si>
  <si>
    <t>Inform. směrové značky, bezmotor. doprava, předprojekt. příprava</t>
  </si>
  <si>
    <t>10322</t>
  </si>
  <si>
    <t>MAP</t>
  </si>
  <si>
    <t>MŠ U Sluncové - myčka do školní kuchyně</t>
  </si>
  <si>
    <t>ZŠ Libčická - kompletní vybavení školní družiny - nábytek (nárůst dětí)</t>
  </si>
  <si>
    <t>ZŠ Libčická  - vybavení další první třídy nábytkem</t>
  </si>
  <si>
    <t>ZŠ Žernosecká - dovybavení tělocvičen po rekonstrukci (nákup klecí na nářad, TV nářadí-obnova, doplnění)</t>
  </si>
  <si>
    <t>ZŠ Dolákova - vybavení kabinetů pedagogů : 12 kabinetů</t>
  </si>
  <si>
    <t>ZŠ Glowackého - objednávací systém do jídelny</t>
  </si>
  <si>
    <t>046216</t>
  </si>
  <si>
    <t>ZŠ Libčická - PD na rekonstrukci rozvodu elektro, podhledů a osvětlovacích těles</t>
  </si>
  <si>
    <t>046316</t>
  </si>
  <si>
    <t>ZŠ Žernosecká - PD na rekonstrukci podhledů a elektrorozvodů</t>
  </si>
  <si>
    <t>040917</t>
  </si>
  <si>
    <t>KD Ládví - stavební úpravy velkého sálu (osvětlení, akustika, podhledy)</t>
  </si>
  <si>
    <t>041017</t>
  </si>
  <si>
    <t xml:space="preserve">KD Ládví - rekonstrukce proskleného pláště </t>
  </si>
  <si>
    <t>041117</t>
  </si>
  <si>
    <t xml:space="preserve">MŠ Na Korábě (Lindnerova) - vodovodní přípojka a nové oplocení </t>
  </si>
  <si>
    <t>041217</t>
  </si>
  <si>
    <t xml:space="preserve">MŠ U Sluncové - rekonstrukce teras  </t>
  </si>
  <si>
    <t>041317</t>
  </si>
  <si>
    <t>MŠ U Sluncové - vybudování pobytových ploch</t>
  </si>
  <si>
    <t>041417</t>
  </si>
  <si>
    <t>041517</t>
  </si>
  <si>
    <t>041617</t>
  </si>
  <si>
    <t>041717</t>
  </si>
  <si>
    <t>041817</t>
  </si>
  <si>
    <t>041917</t>
  </si>
  <si>
    <t xml:space="preserve">ZŠ a MŠ Na Slovance - rekonstrukce  podhledů a elektrorozvodů - I. etapa </t>
  </si>
  <si>
    <t>042017</t>
  </si>
  <si>
    <t xml:space="preserve">ZŠ a MŠ Na Slovance - instalace markýzy na jižní straně budovy ZŠ </t>
  </si>
  <si>
    <t>042117</t>
  </si>
  <si>
    <t xml:space="preserve">ZŠ Burešova - rekonstrukce silnoproudých rozvodů včetně podhledů I.etapa </t>
  </si>
  <si>
    <t>042217</t>
  </si>
  <si>
    <t>ZŠ Burešova - rekonstrukce venkovního schodiště</t>
  </si>
  <si>
    <t>042317</t>
  </si>
  <si>
    <t>ZŠ Dolákova - rekonstrukce rozvodů elektro, podhledů chodby - I. etapa</t>
  </si>
  <si>
    <t>042417</t>
  </si>
  <si>
    <t>ZŠ Dolákova - výměna světel v kabinetech za úsporné LED</t>
  </si>
  <si>
    <t>042517</t>
  </si>
  <si>
    <t>ZŠ Glowackého - rekonstrukce podhledů a elektrorozvodů - I.etapa</t>
  </si>
  <si>
    <t>042617</t>
  </si>
  <si>
    <t xml:space="preserve">ZŠ Glowackého - rekonstrukce šaten </t>
  </si>
  <si>
    <t>042717</t>
  </si>
  <si>
    <t>ZŠ Hovorčovická - dodávka a montáž  přístřešků na vstup do jídelny a zásobovací rampu kuchyně</t>
  </si>
  <si>
    <t>042817</t>
  </si>
  <si>
    <t xml:space="preserve">ZŠ Libčická - rekonstrukce rozvodů elektro, podhledů a osvětlovacích těles </t>
  </si>
  <si>
    <t>042917</t>
  </si>
  <si>
    <t>ZŠ a MŠ Lyčkovo nám. - stavební úpravy izolace základů objektu - I.etapa</t>
  </si>
  <si>
    <t>043017</t>
  </si>
  <si>
    <t xml:space="preserve">ZŠ a MŠ Lyčkovo nám. (Pernerova) - realizace půdní vestavby, stav. úpravy interieru a výměna  oken </t>
  </si>
  <si>
    <t>043117</t>
  </si>
  <si>
    <t>ZŠ a MŠ Lyčkovo nám. - realizace výstavby tělocvičny, školní jídelny a kuchyně - pravé křídlo</t>
  </si>
  <si>
    <t>043217</t>
  </si>
  <si>
    <t xml:space="preserve">ZŠ Mazurská - rekonstrukce šaten </t>
  </si>
  <si>
    <t>043317</t>
  </si>
  <si>
    <t xml:space="preserve">ZŠ Palmovka - rekonstrukce opěrné zdi Heydukova ul. </t>
  </si>
  <si>
    <t>043417</t>
  </si>
  <si>
    <t xml:space="preserve">ZŠ a MŠ Ústavní - dodávka a montáž venkovních žaluzií </t>
  </si>
  <si>
    <t>043517</t>
  </si>
  <si>
    <t>ZŠ a MŠ Ústavní (Bendovka) - Statické úpravy stropů tříd v 2. NP</t>
  </si>
  <si>
    <t>043617</t>
  </si>
  <si>
    <t>ZŠ a MŠ Ústavní - vybudování pobytových ploch</t>
  </si>
  <si>
    <t>043717</t>
  </si>
  <si>
    <t>ZŠ Žernosecká - stavební úpravy objektu bývalé trafostanice</t>
  </si>
  <si>
    <t>043817</t>
  </si>
  <si>
    <t xml:space="preserve">ZŠ Žernosecká - rekonstrukce podhledů a elektrorozvody </t>
  </si>
  <si>
    <t>043917</t>
  </si>
  <si>
    <t xml:space="preserve">ZŠ Žernosecká- akustické  podhledy v jídelně </t>
  </si>
  <si>
    <t>044017</t>
  </si>
  <si>
    <t xml:space="preserve">MŠ Kotlaska, ZŠ Ústavní - přístřešky na kola </t>
  </si>
  <si>
    <t>044117</t>
  </si>
  <si>
    <t>MŠ Krynická - nový vjezd do areálu</t>
  </si>
  <si>
    <t>044217</t>
  </si>
  <si>
    <t xml:space="preserve">MŠ Šiškova - revitalizace po S.E.N. </t>
  </si>
  <si>
    <t>044317</t>
  </si>
  <si>
    <t>KD Ládví - ekolikvidace chladícího zařízení a sanace suterénu</t>
  </si>
  <si>
    <t>044417</t>
  </si>
  <si>
    <t>ZŠ Mazurská - zázemí pro družinu II. etapa</t>
  </si>
  <si>
    <t xml:space="preserve">6330 - převody vlastním fondům v rozpočtech územní úrovně </t>
  </si>
  <si>
    <t xml:space="preserve">pol. 5347 - převody mezi statutár. městy a jejich měst. obvody </t>
  </si>
  <si>
    <t>pasportizace budov na území MČ Praha 8</t>
  </si>
  <si>
    <t>Nákup automobilu</t>
  </si>
  <si>
    <t>Technické opatření BD Taussigova 1</t>
  </si>
  <si>
    <t>Rekonstrukce fasády a oken Vosmíkových</t>
  </si>
  <si>
    <t>Generální klíč poliklinika Mazurská</t>
  </si>
  <si>
    <t>Rekonstrukce zahrady Kolpingova domu</t>
  </si>
  <si>
    <t>Rekonstrukce hřiště roh ulic Nad Rokoskou a S. K. Neumanna</t>
  </si>
  <si>
    <t>GC P-8 vč."ošetřovatelského domu" (Benákova 6, Kobylisy)</t>
  </si>
  <si>
    <t>UZ 81</t>
  </si>
  <si>
    <t>pol. 5336 - neinv.transfery zřízeným přísp.organizacím</t>
  </si>
  <si>
    <t>UZ 13305</t>
  </si>
  <si>
    <t>UZ 13011</t>
  </si>
  <si>
    <t>UZ 130 10</t>
  </si>
  <si>
    <t>pol. 5499 - ostatní neinv.trasfery obyvatelstvu</t>
  </si>
  <si>
    <t>pol. 5154 - eletrická energie</t>
  </si>
  <si>
    <t>pol. 5492 - dary obyvatelstvu</t>
  </si>
  <si>
    <t>UZ 130 11 SPOD</t>
  </si>
  <si>
    <t>UZ 130 15 sociální práce</t>
  </si>
  <si>
    <t>85080</t>
  </si>
  <si>
    <t>ZPS</t>
  </si>
  <si>
    <t>Revitalizace nám. u KD Ládví - studie a PD (z roku 2015)</t>
  </si>
  <si>
    <t>péče památkové zóny, drobná umělecká díla</t>
  </si>
  <si>
    <t>dotace na kulturu a nesportovní aktivity dětí a mládeže</t>
  </si>
  <si>
    <t>propagační a informační činnost</t>
  </si>
  <si>
    <t>dotace na sport a na podporu činnosti nestátních neziskových organizací</t>
  </si>
  <si>
    <t>provoz odpadkových košů na psí exkrementy</t>
  </si>
  <si>
    <t>Florenc - revitalizace zelených ploch u metra - studie a PD</t>
  </si>
  <si>
    <t>odbor životního prostředí ÚMČ</t>
  </si>
  <si>
    <t xml:space="preserve">MŠ Krynická - rekonstrukce zahrady </t>
  </si>
  <si>
    <t>MŠ Korycanská - funční</t>
  </si>
  <si>
    <t>Venkovní učebna-altán pro výuku přírodních věd</t>
  </si>
  <si>
    <t>ZŠ Glowackého - IT infrastruktura</t>
  </si>
  <si>
    <t>ZŠ Lyčkovo nám. - modernizace odborných učeben - Pól růstu</t>
  </si>
  <si>
    <t>ZŠ U Šk. zahrady - modernizace odborných učeben - Pól růstu</t>
  </si>
  <si>
    <t>ZŠ P- Strozziho - modernizace odborných učeben - Pól růstu</t>
  </si>
  <si>
    <t>ZŠ Dolákova - modernizace odborných učeben - Pól růstu</t>
  </si>
  <si>
    <t>ZŠ Ústavní - modernizace odborných učeben - Pól růstu</t>
  </si>
  <si>
    <t>ZŠ Burešova - modernizace odborných učeben - Pól růstu</t>
  </si>
  <si>
    <t>Projektová příprava tribuna a zázemí FK Meteor</t>
  </si>
  <si>
    <t>ZŠ B. Hrabala - modernizace odborných učeben - Pól růstu</t>
  </si>
  <si>
    <t>Projektová příprava stadion mládeže Palmovka</t>
  </si>
  <si>
    <t>ZŠ Libčická - modernizace odborných učeben - Pól růstu</t>
  </si>
  <si>
    <t>ZŠ Na Slovance - modernizace odborných učeben - Pól růstu</t>
  </si>
  <si>
    <t>ZŠ Žernosecká - modernizace odborných učeben - Pól růstu</t>
  </si>
  <si>
    <t>ZŠ Glowackého - modernizace odborných učeben - Pól růstu</t>
  </si>
  <si>
    <t>ZŠ Mazurská - modernizace odborných učeben - Pól růstu</t>
  </si>
  <si>
    <t>PD výstavby školního hřiště Na Korábě</t>
  </si>
  <si>
    <t>ZŠ Na Slovance - modernizace  učeben - II. Výz. OPPPR</t>
  </si>
  <si>
    <t>ZŠ Dolákova - modernizace  učeben - II. Výz. OPPPR</t>
  </si>
  <si>
    <t>ZŠ Lyč. nám. - modernizace  učeben - II. Výz. OPPPR</t>
  </si>
  <si>
    <t>ZŠ B. Hrabala - modernizace  učeben - II. Výz. OPPPR</t>
  </si>
  <si>
    <t>ZŠ Hovorčovická - modernizace  učeben - II. Výz. OPPPR</t>
  </si>
  <si>
    <t>ZŠ Libčická - modernizace  učeben - II. Výz. OPPPR</t>
  </si>
  <si>
    <t>ZŠ Na Šutce. - modernizace  učeben - II. Výz. OPPPR</t>
  </si>
  <si>
    <t>ZŠ Palmovka PD na rekonstrukci elektrorozvodů vč. LED osvětlení</t>
  </si>
  <si>
    <t>044517</t>
  </si>
  <si>
    <t>044617</t>
  </si>
  <si>
    <t>044717</t>
  </si>
  <si>
    <t>044817</t>
  </si>
  <si>
    <t>044917</t>
  </si>
  <si>
    <t>ZŠ Burešova  - stavební úpravy vnitroareálových komunikací</t>
  </si>
  <si>
    <t>ZŠ Libčická - rekonstrukce tělocvičen</t>
  </si>
  <si>
    <t>ZŠ Mazurská - PD na rekonstrukci sportovního areálu</t>
  </si>
  <si>
    <t>ZŠ Na Šutce - rekonstrukce sportovního hřiště</t>
  </si>
  <si>
    <t>045017</t>
  </si>
  <si>
    <t>045116</t>
  </si>
  <si>
    <t>045117</t>
  </si>
  <si>
    <t>045217</t>
  </si>
  <si>
    <t>PD na rekonstrukce tělocvičen</t>
  </si>
  <si>
    <t>KD Krakov - rek. a modernizace soc. zařízení a ZTI</t>
  </si>
  <si>
    <t>KD Ládví - PD na úpravu interiérů pro zázemí orchestru</t>
  </si>
  <si>
    <t>KD Ládví - výstavba zázemí pro orchestr</t>
  </si>
  <si>
    <t>045316</t>
  </si>
  <si>
    <t>045317</t>
  </si>
  <si>
    <t>ZŠ B. Hrabala - Na Korábě - rekonstrukce 2 tělocvičen a zázemí</t>
  </si>
  <si>
    <t>ZŠ a MŠ P. Strozziho - projekt. a inženýr. činnost - přístavba tříd v areálu ZŠ</t>
  </si>
  <si>
    <t>045416</t>
  </si>
  <si>
    <t>045417</t>
  </si>
  <si>
    <t>045917</t>
  </si>
  <si>
    <t>046017</t>
  </si>
  <si>
    <t>046117</t>
  </si>
  <si>
    <t>ZŠ B. Hrabala  - PD na vybudování půdní vestavby</t>
  </si>
  <si>
    <t>ZŠ Palmovka - rekonstrukce 2 tělocvičen a zázemí</t>
  </si>
  <si>
    <t>ZŠ Glowackého - navýšení kapacity mycího centra ŠK</t>
  </si>
  <si>
    <t>MŠ Šiškova - úpravy pro bezbariérové užívání areálu MŠ vč. TDI</t>
  </si>
  <si>
    <t>MŠ Kotlaska - zřízení nových cest a závlahy v areálu MŠ</t>
  </si>
  <si>
    <t>ZŠ Žernosecká - rekonstrukce zázemí pro keramiku vč. nákupu pecí</t>
  </si>
  <si>
    <t>046217</t>
  </si>
  <si>
    <t>MŠ Šimůnkova - sanace obvodového zdiva a rekonstrukce ZTI</t>
  </si>
  <si>
    <t>046517</t>
  </si>
  <si>
    <t>046617</t>
  </si>
  <si>
    <t>046717</t>
  </si>
  <si>
    <t>046817</t>
  </si>
  <si>
    <t>046917</t>
  </si>
  <si>
    <t>MŠ Lešenská - modernizace areálového osvětlení MŠ</t>
  </si>
  <si>
    <t>ZŠ Glowackého - multifunkční zázemí pro školní družinu</t>
  </si>
  <si>
    <t>ZŠ Na Slovance - rekonstrukce školní kuchyně</t>
  </si>
  <si>
    <t>KD Ládví - demoliční práce a vyklizení přízemí KD</t>
  </si>
  <si>
    <t>ZŠ BH Zenklova - rekonstrukce 2 tělocvičen a šatny</t>
  </si>
  <si>
    <t>047017</t>
  </si>
  <si>
    <t>047117</t>
  </si>
  <si>
    <t>047217</t>
  </si>
  <si>
    <t>047317</t>
  </si>
  <si>
    <t>047417</t>
  </si>
  <si>
    <t>047517</t>
  </si>
  <si>
    <t>047617</t>
  </si>
  <si>
    <t>047717</t>
  </si>
  <si>
    <t>047917</t>
  </si>
  <si>
    <t>047816</t>
  </si>
  <si>
    <t>047817</t>
  </si>
  <si>
    <t>ZŠ Na Šutce - rekonstrukce 2 tělocvičen a nářaďovny,</t>
  </si>
  <si>
    <t>ZŠ Lyčkovo nám. - rekonstrukce tělocvičny</t>
  </si>
  <si>
    <t>KD Ládví - rekonstrukce zázemí tanečního souboru a soc. zařízení</t>
  </si>
  <si>
    <t>ZŠ Na Šutce - rekonstrukce vnějších sportovišť a výstavba zázemí</t>
  </si>
  <si>
    <t>MŠ U Školské zahr. - pobytové plochy</t>
  </si>
  <si>
    <t xml:space="preserve">MŠ Drahorádova (ZŠ a MŠ Na Slovance) - Pobytové plochy </t>
  </si>
  <si>
    <t>ZŠ U Školské zahr. - rekonstrukce hřiště</t>
  </si>
  <si>
    <t xml:space="preserve">KD Ládví - rekonstrukce ZTI II. etapa (svislé rozvody a ÚT), </t>
  </si>
  <si>
    <t>ZŠ U Školské zahrady - PD víceúčelové hřiště</t>
  </si>
  <si>
    <t>ZŠ a MŠ Dolákova - PD přestavba objektu bývalé sauny</t>
  </si>
  <si>
    <t>MŠ Bojasova - rekonstrukce a modernizace MaR</t>
  </si>
  <si>
    <t>048017</t>
  </si>
  <si>
    <t>048117</t>
  </si>
  <si>
    <t>048217</t>
  </si>
  <si>
    <t>048317</t>
  </si>
  <si>
    <t>048417</t>
  </si>
  <si>
    <t>048517</t>
  </si>
  <si>
    <t>048617</t>
  </si>
  <si>
    <t>048717</t>
  </si>
  <si>
    <t>049017</t>
  </si>
  <si>
    <t>049217</t>
  </si>
  <si>
    <t>049317</t>
  </si>
  <si>
    <t>049417</t>
  </si>
  <si>
    <t>049517</t>
  </si>
  <si>
    <t>049617</t>
  </si>
  <si>
    <t>049717</t>
  </si>
  <si>
    <t>049817</t>
  </si>
  <si>
    <t>049917</t>
  </si>
  <si>
    <t xml:space="preserve">ZŠ Ústavní - PD školní družina </t>
  </si>
  <si>
    <t>MŠ Šimůnkova - instalace zátěžových koberců ve čtyřech školních třídách</t>
  </si>
  <si>
    <t>ZŠ Dolákova - úprava atria školy na venkovní učebny včetně PD</t>
  </si>
  <si>
    <t>ZŠ Mazurská - rekonstrukce sportovního areálu</t>
  </si>
  <si>
    <t>Ubytovna Voctářova - výměna kotle za nový typ</t>
  </si>
  <si>
    <t>MŠ Klíčanská - dostavba přístřešků</t>
  </si>
  <si>
    <t>MŠ a ZŠ - rekonstrukce oplocení školských objektů</t>
  </si>
  <si>
    <t xml:space="preserve">ZŠ Na Slovance - PD - přístavba dílen a školní družiny, </t>
  </si>
  <si>
    <t>MŠ Klíčanská - oplocení areálu školy + vstupní branka a vjezd do MŠ</t>
  </si>
  <si>
    <t>MŠ Ústavní - rekonstrukce a nátěr plotu</t>
  </si>
  <si>
    <t>ZŠ  Ústavní - rekonstrukce původních asfaltových  chodníků a účelových komunikací ve sportovní části venkovního areálu škol ZŠ a Gymnázia</t>
  </si>
  <si>
    <t>MŠ Řešovská - rekonstrukce podezdívky a výměna plot. dílců kolem celého areálu školy</t>
  </si>
  <si>
    <t>MŠ Kotlaska - studie nástavby</t>
  </si>
  <si>
    <t>ZŠ Libčická - rekonstrukce podlah – dlažba - na chodbách k tělocvičnám a ke školní jídelně,</t>
  </si>
  <si>
    <t>ZŠ Libčická - rekonstrukce toalet u školní knihovny a tělocvičen</t>
  </si>
  <si>
    <t>ZŠ Libčická - vytvoření místa na bioodpad -  kontejner – pro trávu, větve a plevele ze školních pozemků</t>
  </si>
  <si>
    <t>MŠ Dolákova - rekonstrukce oplocení</t>
  </si>
  <si>
    <t>410017</t>
  </si>
  <si>
    <t>410117</t>
  </si>
  <si>
    <t>410217</t>
  </si>
  <si>
    <t>410317</t>
  </si>
  <si>
    <t>410417</t>
  </si>
  <si>
    <t>410517</t>
  </si>
  <si>
    <t>410617</t>
  </si>
  <si>
    <t>410717</t>
  </si>
  <si>
    <t>410817</t>
  </si>
  <si>
    <t>410917</t>
  </si>
  <si>
    <t>411017</t>
  </si>
  <si>
    <t>411117</t>
  </si>
  <si>
    <t>411217</t>
  </si>
  <si>
    <t>MŠ Dolákova - rekonstrukce venkovních zahradních schodišť</t>
  </si>
  <si>
    <t>ZŠ Dolákova - rekonstrukce oplocení</t>
  </si>
  <si>
    <t>MŠ Šimůnkova - rekonstukce oplocení vč. opěrné zdi a rekultivace zahrady</t>
  </si>
  <si>
    <t>MŠ Korycanská - rekonstrukce oplocení celého areálu škol vč. branek MŠ</t>
  </si>
  <si>
    <t>ZŠ Žernosecká - rekonstrukce oplocení celého areálu školy vč. bran</t>
  </si>
  <si>
    <t>MŠ Poznaňská - rekonstrukce oplocení celého areálu školy včetně bran</t>
  </si>
  <si>
    <t>ZŠ U Školské zahrady - rekonstrukce celého oplocení školy včetně nových vjezdů + vjezdy</t>
  </si>
  <si>
    <t>MŠ Štěpničná  - zastínění oken jižní strany</t>
  </si>
  <si>
    <t>ZŠ Bohumila Hrabala - plot při vstupu do budovy Zenklova (bezdomovci</t>
  </si>
  <si>
    <t>ZŠ Na Šutce - rekonstrukce plotu</t>
  </si>
  <si>
    <t>ZŠ Na Slovance  - stavební úpravy plotu včetně nátěru</t>
  </si>
  <si>
    <t>ZŠ Glowackého - ploty - rekonstrukce podezdívek a nátěry</t>
  </si>
  <si>
    <t>ZŠ Mazurská - rekonstrukce 2 plotů, včetně bran a 2 branek u hlavního a vedlejšího vchodu</t>
  </si>
  <si>
    <t>MŠ Krynická - oplocení celého areálu mateřské školy a rekonstrukce stávajících podezdívek</t>
  </si>
  <si>
    <t>MŠ Krynická - brána - zadní vjezdová, manuální otevírání</t>
  </si>
  <si>
    <t>ZŠ Glowackého - rekonstrukce kabinetů a učeben II. etapa</t>
  </si>
  <si>
    <t>411917</t>
  </si>
  <si>
    <t>412117</t>
  </si>
  <si>
    <t>412217</t>
  </si>
  <si>
    <t>412317</t>
  </si>
  <si>
    <t>412417</t>
  </si>
  <si>
    <t>412517</t>
  </si>
  <si>
    <t>412617</t>
  </si>
  <si>
    <t>MŠ Na Přesypu - patní měřič</t>
  </si>
  <si>
    <t>Ubytovna Poznaňská - rekonstrukce vnitřních prostor</t>
  </si>
  <si>
    <t>MŠ Korycanská - rekonstrukce chladícího boxu vč. klimatizace</t>
  </si>
  <si>
    <t>KD Krakov - pasportizace</t>
  </si>
  <si>
    <t>Světelné reklamní led panely</t>
  </si>
  <si>
    <t>MŠ U Sluncové - snížení energetické náročnosti</t>
  </si>
  <si>
    <t>ZŠ Na Slovance – stavební úpravy velké tělocvičny a výměna osvětlení</t>
  </si>
  <si>
    <t>10415045517</t>
  </si>
  <si>
    <t>10416045617</t>
  </si>
  <si>
    <t>10417045717</t>
  </si>
  <si>
    <t>80350041217</t>
  </si>
  <si>
    <t>80372043117</t>
  </si>
  <si>
    <t>80427046017</t>
  </si>
  <si>
    <t>EU - ZŠ B. Hrabala - S.E.N.</t>
  </si>
  <si>
    <t>EU - MŠ Chabařovická - S.E.N.</t>
  </si>
  <si>
    <t>EU - MŠ Šimůnkova - S.E.N.</t>
  </si>
  <si>
    <t>6330 - převody vlastním fondům v rozpočtech územní úrovně</t>
  </si>
  <si>
    <t xml:space="preserve">pol. 5347 - převody mezi statutár. městy a jejich měst. obvody  </t>
  </si>
  <si>
    <t>6409 - ostatní činnosti jinde nezařazené</t>
  </si>
  <si>
    <t>6402 - finanční vypořádání minulých let</t>
  </si>
  <si>
    <t>3429 - ostatní zájmová činnost a rekreace</t>
  </si>
  <si>
    <t>vratka 100% podílu MČ na DPPO</t>
  </si>
  <si>
    <t xml:space="preserve">pol. 5365 - platby daní a poplatků krajům, obcím a st.fondům </t>
  </si>
  <si>
    <t>0517</t>
  </si>
  <si>
    <t>3421 - Využití volného času dětí a mládeže</t>
  </si>
  <si>
    <t>pol. 5137 - drobný hmotný dlouhodobý majetek</t>
  </si>
  <si>
    <t>pol. 5164 - nájemné</t>
  </si>
  <si>
    <t>pol. 5151 - studená voda</t>
  </si>
  <si>
    <t>pol. 5221 - neinvestiční transfer obecně prosp.spol.</t>
  </si>
  <si>
    <t>pol. 5339 - neinvestiční transfer cizím příspěvkovým org.</t>
  </si>
  <si>
    <t>0504</t>
  </si>
  <si>
    <t>PD na zkapacitnění a rekonstrukci obj. polikliniky Mazurská</t>
  </si>
  <si>
    <t>3539 - ostatní zdravotnická zařízení a služby pro zdravot.</t>
  </si>
  <si>
    <t xml:space="preserve">Vybudování rodinného centra </t>
  </si>
  <si>
    <t xml:space="preserve">4399 - ostatní záležitosti soc. věcí a politiky zaměstnanosti </t>
  </si>
  <si>
    <t>pol. 6125 - výpočetní technika</t>
  </si>
  <si>
    <t>Osmička-úřad vstřícný rodině</t>
  </si>
  <si>
    <t>pol. 5168 - zpracování dat a služby souvis.s inf.a kom.technol.</t>
  </si>
  <si>
    <t>pol. 5195 - odvody za nepl. pov. zaměst.ZP</t>
  </si>
  <si>
    <t>9206</t>
  </si>
  <si>
    <t>úhrady sankcí</t>
  </si>
  <si>
    <t>pol. 5363 - úhrady sankcí jiným rozpočtům</t>
  </si>
  <si>
    <t>pol. 5168 - zprac. dat. a sl. související s inf. a kom. tech.</t>
  </si>
  <si>
    <t>931</t>
  </si>
  <si>
    <t>úhrady sankcí jiným rozpočtům</t>
  </si>
  <si>
    <t xml:space="preserve">6409 - ostatní činnosti j. n. </t>
  </si>
  <si>
    <t>Vánoční osvětlení Prahy</t>
  </si>
  <si>
    <t>Busta B. Hrabala</t>
  </si>
  <si>
    <t>Pořízení výstavního systému (8 panelů)</t>
  </si>
  <si>
    <t>3317 - výstavní činnosti v kultuře</t>
  </si>
  <si>
    <t>Rekonstrukce pomníku v ulici Františka Kadlece</t>
  </si>
  <si>
    <t>Rekonstrukce sousoší u OC Drahaň v Čimicích</t>
  </si>
  <si>
    <t>Pořízení vánočního osvětlení na vánoční stromy</t>
  </si>
  <si>
    <t>Nákup fotoaparátu</t>
  </si>
  <si>
    <t>3320 - ostatní záležitosti kultury</t>
  </si>
  <si>
    <t>Obnova a pořízení infotabulí s mapou</t>
  </si>
  <si>
    <t>Automobil pro zajištění kulturních akcí</t>
  </si>
  <si>
    <t>Obnova informačních vitrín</t>
  </si>
  <si>
    <t>0203</t>
  </si>
  <si>
    <t>OPPK - Revitalizace Karlínského náměstí - vratka</t>
  </si>
  <si>
    <t>Psí louka Rokytka</t>
  </si>
  <si>
    <t>Bezpsí louka Rokytka</t>
  </si>
  <si>
    <t>Rekonstrukce pěších cest Rokytka</t>
  </si>
  <si>
    <t>Výstavba hřiště Kaňkovského - PD</t>
  </si>
  <si>
    <t>Výstavba parku s volným pohybem psů Karlín</t>
  </si>
  <si>
    <t>Výstavba parku Krynická - Pomořanská</t>
  </si>
  <si>
    <t>Výstavba multifunkčního hřiště u ZŠ Na Korábě</t>
  </si>
  <si>
    <t>Revitalizace veřejného prostoru U Libeňského pivovaru</t>
  </si>
  <si>
    <t>Nákup uklízecí techniky</t>
  </si>
  <si>
    <t>0219</t>
  </si>
  <si>
    <t>odbor dopravy ÚMČ</t>
  </si>
  <si>
    <t>Cyklobrány pro ZŠ Burešova</t>
  </si>
  <si>
    <t>0231</t>
  </si>
  <si>
    <t>odbor starosty ÚMČ</t>
  </si>
  <si>
    <t>Revitalizace veřejného prostoru Ládví</t>
  </si>
  <si>
    <t>Revitalizace třešňového sadu v ul. Truhlářka</t>
  </si>
  <si>
    <t>Rekonstrukce Libeňského podzámčí</t>
  </si>
  <si>
    <t>Cyklostezka Sídliště Ďáblice - Žernosecká - Ďáblická</t>
  </si>
  <si>
    <t>Projekty BESIP</t>
  </si>
  <si>
    <t>0304</t>
  </si>
  <si>
    <t xml:space="preserve">odbor správy majetku ÚMČ </t>
  </si>
  <si>
    <t>Úprava parkovací plochy u polikliniky Mazurská</t>
  </si>
  <si>
    <t>Centrum Palmovka - výstavba bud. s kancel.a komerč. prostor.(z roku 2015)</t>
  </si>
  <si>
    <t>Technické opatření BD Burešova 12</t>
  </si>
  <si>
    <t>Rekonstrukce přístavku obj. Kolpingův dům</t>
  </si>
  <si>
    <t>Rekonstrukce střechy a fasády</t>
  </si>
  <si>
    <t>Rekonstrukce stoupaček</t>
  </si>
  <si>
    <t>Rekonstrukce vstupní haly</t>
  </si>
  <si>
    <t>Rekonstrukce suterénních kolektorů</t>
  </si>
  <si>
    <t>Rekonstrukce teras</t>
  </si>
  <si>
    <t>Rekonstrukce uvolněných bytů v domech svěř. MČ Praha 8</t>
  </si>
  <si>
    <t>Půdní vestavba - kanceláře a skladu U Synagogy</t>
  </si>
  <si>
    <t>Technické zhodnocení U Pazderek 265</t>
  </si>
  <si>
    <t>Osazení klimatizační jednotky Nekvasilova</t>
  </si>
  <si>
    <t>Rekonstrukce slaboproudých rozvodů polikliniky Mazurská</t>
  </si>
  <si>
    <t>Rekonstrukce divadla Karla Hackera</t>
  </si>
  <si>
    <t>Rekonstrukce nebytového prostoru - Vítkova 24</t>
  </si>
  <si>
    <t>Rekonstrukce výměníkové stanice</t>
  </si>
  <si>
    <t>Přístroje a zvl. zařízení prádelen Burešova a Taussigova</t>
  </si>
  <si>
    <t>Antigraffiti program</t>
  </si>
  <si>
    <t>Rekonstrukce ploch u nebytového prostoru</t>
  </si>
  <si>
    <t>Technické prostředky pro údržbu ledu</t>
  </si>
  <si>
    <t xml:space="preserve">Hřiště Čimická </t>
  </si>
  <si>
    <t>pol. 5223 - neinvestiční transfer církvím a náboženským spol.</t>
  </si>
  <si>
    <t>Úprava parkových cest Ďáblice - II. etapa - PD</t>
  </si>
  <si>
    <t>Výstavba podzemních kontejnerů - II. etapa - PD</t>
  </si>
  <si>
    <t>4339 - ost. soc.péče a pomoc rodině a manželství</t>
  </si>
  <si>
    <t>4329 - ost. soc. péče a pomoc dětem a mládeži j.n.</t>
  </si>
  <si>
    <t>Úprava parkových cest na sídlišti Ďáblice - II. etapa</t>
  </si>
  <si>
    <t>public relations městské části Praha 8</t>
  </si>
  <si>
    <t>k 31.12.2017</t>
  </si>
  <si>
    <t>0404</t>
  </si>
  <si>
    <t>Vybavení  mobilních kluzišť</t>
  </si>
  <si>
    <t>Nákup kontejneru</t>
  </si>
  <si>
    <t>Nákup keramické pece pro Komunitní a rodinné centrum</t>
  </si>
  <si>
    <t>Hudební zkušebna pro Komunitní a rodinné centrum</t>
  </si>
  <si>
    <t>Zřízení šicí dílny pro Rodinné centrum</t>
  </si>
  <si>
    <t>Zřízení počítačového coworkingového ateliéru</t>
  </si>
  <si>
    <t>Zahradní domek pro Klub Mapa</t>
  </si>
  <si>
    <t>Parkourové hřiště pro Komunitní a rodinné centrum</t>
  </si>
  <si>
    <t>Víceúčelové hřiště pro Klub Mapa</t>
  </si>
  <si>
    <t>Schodolez do Komunitního a rodinného centra</t>
  </si>
  <si>
    <t>Nákup dřevěného domku</t>
  </si>
  <si>
    <t>Obytná stavební buňka</t>
  </si>
  <si>
    <t>Přestavba multifunkčního sportoviště u ZŠ Na Korábě</t>
  </si>
  <si>
    <t>ZŠ Palmovka - modernizace odborných učeben - Pól růstu</t>
  </si>
  <si>
    <t>ZŠ Mazurská Modernizace zařízení a vybavení tříd ZŠ – předfinancování projektu ve výzvě č. 37 OP PPR“</t>
  </si>
  <si>
    <t>ZŠ Žernosecká Modernizace zařízení a vybavení tříd ZŠ – předfinancování projektu ve výzvě č. 37 OP PPR“</t>
  </si>
  <si>
    <t>ZŠ a MŠ P. Strozziho Venkovní učebna / altán pro výuku předmětů přírodních věd</t>
  </si>
  <si>
    <t>ZŠ Palmovka Venkovní učebna / altán pro výuku předmětů přírodních věd</t>
  </si>
  <si>
    <t>ZŠ B. Hrabala Venkovní učebna / altán pro výuku předmětů přírodních věd</t>
  </si>
  <si>
    <t>ZŠ Na Slovance Venkovní učebna / altán pro výuku předmětů přírodních věd</t>
  </si>
  <si>
    <t>ZŠ Žernosecká Venkovní učebna / altán pro výuku předmětů přírodních věd</t>
  </si>
  <si>
    <t>ZŠ Hovorčovická Venkovní učebna / altán pro výuku předmětů přírodních věd</t>
  </si>
  <si>
    <t>ZŠ Na Šutce Venkovní učebna / altán pro výuku předmětů přírodních věd</t>
  </si>
  <si>
    <t>ZŠ Glowackého Venkovní učebna / altán pro výuku předmětů přírodních věd</t>
  </si>
  <si>
    <t>ZŠ Mazurská Venkovní učebna / altán pro výuku předmětů přírodních věd</t>
  </si>
  <si>
    <t>ZŠ a MŠ Dolákova Venkovní učebna / altán pro výuku předmětů přírodních věd</t>
  </si>
  <si>
    <t>ZŠ Ústavní Venkovní učebna / altán pro výuku předmětů přírodních věd</t>
  </si>
  <si>
    <t>ZŠ Libčická Venkovní učebna / altán pro výuku předmětů přírodních věd</t>
  </si>
  <si>
    <t>ZŠ Žernosecká Nákup interaktivní techniky</t>
  </si>
  <si>
    <t>ZŠ B. Hrabala Nákup interaktivní techniky</t>
  </si>
  <si>
    <t>ZŠ Libčická Nákup interaktivní techniky</t>
  </si>
  <si>
    <t>ZŠ Hovorčovická Nákup interaktivní techniky</t>
  </si>
  <si>
    <t>ZŠ Dolákova Nákup interaktivní techniky</t>
  </si>
  <si>
    <t>ZŠ U Šk. zahrady Nákup interaktivní techniky</t>
  </si>
  <si>
    <t>ZŠ Mazurská Nákup interaktivní techniky</t>
  </si>
  <si>
    <t>ZŠ Glowackého Nákup interaktivní techniky</t>
  </si>
  <si>
    <t>ZŠ Palmovka Nákup interaktivní techniky</t>
  </si>
  <si>
    <t>ZŠ a MŠ Lyčkovo nám. Nákup interaktivní techniky</t>
  </si>
  <si>
    <t>ZŠ B. Hrabala modernizace zařízení a vybavení tříd</t>
  </si>
  <si>
    <t>ZŠ Dolákova - rekonstrukce parkoviště a zřízení místa pro čistící stroj</t>
  </si>
  <si>
    <t>2390409413517</t>
  </si>
  <si>
    <t>ZŠ Lyčkovo nám. (Pernerova) navýšení kapacity zákl. vzdělávání za účelem soc. inkluze EU</t>
  </si>
  <si>
    <t>413917</t>
  </si>
  <si>
    <t>KD Ládví - rekonstrukce horního foyer</t>
  </si>
  <si>
    <t>414017</t>
  </si>
  <si>
    <t>ZŠ Hovorčovická - rekonstrukce travnatého hřiště (ZŠ + ADMIRA)</t>
  </si>
  <si>
    <t>414117</t>
  </si>
  <si>
    <t>MŠ Kotlaska - venkovní učebna</t>
  </si>
  <si>
    <t>414217</t>
  </si>
  <si>
    <t>ZŠ a MŠ - modernizace kotelen M+R</t>
  </si>
  <si>
    <t>414317</t>
  </si>
  <si>
    <t>MŠ Lešenská - elektronické zabezpečení areálu MŠ</t>
  </si>
  <si>
    <t>414417</t>
  </si>
  <si>
    <t>ZŠ Na Šutce - PD na nové šatny a zázení venkovních sportovišť</t>
  </si>
  <si>
    <t>414517</t>
  </si>
  <si>
    <t>ZŠ U Školské zahrady - revitalizace pobytových ploch ŠD</t>
  </si>
  <si>
    <t>414617</t>
  </si>
  <si>
    <t>ZŠ Glowackého – stavební úpravy zázemí DH a zřízení nových přívodů sítí k hřišti pétanque</t>
  </si>
  <si>
    <t>414717</t>
  </si>
  <si>
    <t>ZŠ Dolákova – zastínění oken</t>
  </si>
  <si>
    <t>414817</t>
  </si>
  <si>
    <t>ZŠ Ústavní – doplnění vzduchotechniky o moduly pro topení a klimatizaci</t>
  </si>
  <si>
    <t>414917</t>
  </si>
  <si>
    <t>KD Ládví – „Rekonstrukce VZT strojovny a elektrorozvodů</t>
  </si>
  <si>
    <t>415017</t>
  </si>
  <si>
    <t>ZŠ Pernerova „Snížení energetické náročnosti objektu</t>
  </si>
  <si>
    <t>415117</t>
  </si>
  <si>
    <t>Generální oprava a rekonstrukce komunikací v areálu Chabařovická vč. PD</t>
  </si>
  <si>
    <t>415217</t>
  </si>
  <si>
    <t>MŠ Korycanská rekonstrukce WC dle požadavků hygienické stanice</t>
  </si>
  <si>
    <t>415317</t>
  </si>
  <si>
    <t>KD Ládví a KD Krakov – světelná a zvuková technika</t>
  </si>
  <si>
    <t>417217</t>
  </si>
  <si>
    <t>ZŠ Na Slovance – stavební úpravy zázemí malé tělocvičny vč. šaten a sprch</t>
  </si>
  <si>
    <t>417017</t>
  </si>
  <si>
    <t>ZŠ Libčická – rekonstrukce tělocvičny ve standardu ČBA</t>
  </si>
  <si>
    <t>419017</t>
  </si>
  <si>
    <t>ZŠ Libčická – rekonstrukce školnického bytu</t>
  </si>
  <si>
    <t>416917</t>
  </si>
  <si>
    <t>ZŠ Glowackého – zastínění učeben</t>
  </si>
  <si>
    <t>417117</t>
  </si>
  <si>
    <t>ZŠ Glowackého – vjezdová brána</t>
  </si>
  <si>
    <t>418217</t>
  </si>
  <si>
    <t>Vyklizení, zajištění bezpečnosti, sanace a demolice obj. na pozemcích p. č. 557/2, 557/3, 557/4, 557/6 v k. ú. Kobylisy</t>
  </si>
  <si>
    <t>418317</t>
  </si>
  <si>
    <t>MŠ Lešenská – rekonstrukce kanceláře 1. p</t>
  </si>
  <si>
    <t>418517</t>
  </si>
  <si>
    <t>MŠ Korycanská -  snížení energetické náročnosti</t>
  </si>
  <si>
    <t>418617</t>
  </si>
  <si>
    <t>MŠ Řešovská -  snížení energetické náročnosti</t>
  </si>
  <si>
    <t>418717</t>
  </si>
  <si>
    <t>MŠ Sokolovská -  snížení energetické náročnosti</t>
  </si>
  <si>
    <t>418817</t>
  </si>
  <si>
    <t>MŠ U Šk. zahrady – snížení energetické náročnosti</t>
  </si>
  <si>
    <t xml:space="preserve">6409 -  ostatní činnosti j.n.   </t>
  </si>
  <si>
    <t xml:space="preserve">pol. 5909 - ostatní neinvestiční výdaje j.n. </t>
  </si>
  <si>
    <t>Převod parkoviště U Meteoru do placeného režimu</t>
  </si>
  <si>
    <t>Převod parkoviště Karlínské nám. do placeného režimu</t>
  </si>
  <si>
    <t>Vybudování Fitparku</t>
  </si>
  <si>
    <t>Nákup 3 ks mobilních ledových ploch</t>
  </si>
  <si>
    <t>Rekonstrukce BD Okrouhlická 12</t>
  </si>
  <si>
    <t>Rekonstrukce společných prostor Burešova</t>
  </si>
  <si>
    <t>Rekonstrukce hydroizolace-injektáž obj. V Zahradách</t>
  </si>
  <si>
    <t>Výmalba spol. prostor a výměna linolea Bínova</t>
  </si>
  <si>
    <t>Osázení kontrol. vstupů k rozvodům + rekonstr. spol. prostor</t>
  </si>
  <si>
    <t>Stavební úpravy bytů V Zahradách 819/10</t>
  </si>
  <si>
    <t>Rekonstrukce budovy bez č. p. na poz. par.č. 2982</t>
  </si>
  <si>
    <t>Rekonstrukce přízemí domu U Pazderek 265/22</t>
  </si>
  <si>
    <t>Rekonstrukce hydroizolace vily Alena</t>
  </si>
  <si>
    <t>Zateplení obj. V Holešovičkách 593/1a</t>
  </si>
  <si>
    <t>Rekonstrukce NP č. 601, nám. Dr. Holého 1056/15</t>
  </si>
  <si>
    <t>Rekonstrukce zastřešení včetně světlíků OC Draháň</t>
  </si>
  <si>
    <t>Nákup a instalace kalorimetrů do OC Draháň</t>
  </si>
  <si>
    <t>Rekonstrukce NP Zenklova 616/166</t>
  </si>
  <si>
    <t>Zřízení odběrných míst pro mobilní kluziště</t>
  </si>
  <si>
    <t>Výstavba budovy Nová Palmovka</t>
  </si>
  <si>
    <t>Nákup a investice do nemovitého majetku</t>
  </si>
  <si>
    <t>Revitalizace veřejného prostranství Kobylisy</t>
  </si>
  <si>
    <t>6114 - volby do Parlamentu ČR</t>
  </si>
  <si>
    <t>pol. 5019 - ostatní platy</t>
  </si>
  <si>
    <t>pol. 5029 - ostatní plytby za provedenou práci j.n.</t>
  </si>
  <si>
    <t>pol. 5039 - ostatní povinné pojistné placené zaměstnavatelem</t>
  </si>
  <si>
    <t>pol. 5038 - povinné pojistné na úrazové pojištění</t>
  </si>
  <si>
    <t>pol. 5163 - služby peněžních ústavů vč.komerčního pojištění</t>
  </si>
  <si>
    <t>6118 - volba Prezidenta republiky</t>
  </si>
  <si>
    <t>pol. 5152 - teplo</t>
  </si>
  <si>
    <t>automobil pro zajištění kulturních akcí</t>
  </si>
  <si>
    <t>pořízení motocyklu</t>
  </si>
  <si>
    <t>opravy a udržování (ZPS)</t>
  </si>
  <si>
    <t>přestupkové odd. - Čimice</t>
  </si>
  <si>
    <t>UZ 130 11</t>
  </si>
  <si>
    <t>503</t>
  </si>
  <si>
    <t xml:space="preserve">sociální oblast </t>
  </si>
  <si>
    <t>504</t>
  </si>
  <si>
    <t xml:space="preserve">zdravotnictví </t>
  </si>
  <si>
    <t>502</t>
  </si>
  <si>
    <t>UZ 133 05</t>
  </si>
  <si>
    <t>UZ 980 72</t>
  </si>
  <si>
    <t>pol. 5347 - převody mezi statutárními městy a jejich  obvody.</t>
  </si>
  <si>
    <t>3523 - oborné léčebné ústavy</t>
  </si>
  <si>
    <t>50917</t>
  </si>
  <si>
    <t>GC - revitalizace zahrady (Šimůnkova)</t>
  </si>
  <si>
    <t>pol. 5909 - ostatní neinvestiční výdaje j.n.</t>
  </si>
  <si>
    <t>0501</t>
  </si>
  <si>
    <t xml:space="preserve">odbor kancelář tajemníka ÚMČ </t>
  </si>
  <si>
    <t>Doplatek PD - sníž. energetické náročnosti na budově GC</t>
  </si>
  <si>
    <t>Rekonstrukce pláště KD Ládví</t>
  </si>
  <si>
    <r>
      <t>Úprava bezbariérového užívání areálu MŠ Šiškova 1223/2, Praha 8</t>
    </r>
    <r>
      <rPr>
        <b/>
        <sz val="11"/>
        <color rgb="FF000000"/>
        <rFont val="Times New Roman"/>
        <family val="1"/>
        <charset val="238"/>
      </rPr>
      <t xml:space="preserve"> </t>
    </r>
  </si>
  <si>
    <t>(v tis. Kč)</t>
  </si>
  <si>
    <t xml:space="preserve">zřízených městskou částí Praha 8  </t>
  </si>
  <si>
    <t xml:space="preserve">                                                                                                                                                                                                             </t>
  </si>
  <si>
    <t xml:space="preserve"> Běžné (neinvestiční)  a kapitálové (investiční) výdaje         </t>
  </si>
  <si>
    <t>finanční vypořádání minulých let ZŠ Libčická</t>
  </si>
  <si>
    <t>monitoring tisku, konference, pezentace P8 v mediích</t>
  </si>
  <si>
    <t>0614</t>
  </si>
  <si>
    <t>Mapafest, DHDM</t>
  </si>
  <si>
    <t xml:space="preserve">PD pro tvorbu vstupní části do Proseckých skal vč.stezky </t>
  </si>
  <si>
    <t>Doprava v klidu - projekty, realizace, bezpeč. a telematické prvky</t>
  </si>
  <si>
    <t>odd. ICT služeb</t>
  </si>
  <si>
    <t>kancelář starosty</t>
  </si>
  <si>
    <t>odd. hospodářské správy</t>
  </si>
  <si>
    <t>Revitalizace náměstí KD Ládví (z roku 2016)</t>
  </si>
  <si>
    <t xml:space="preserve">výd. spojené se zajišt.svateb </t>
  </si>
  <si>
    <t>S Mapou na tábor</t>
  </si>
  <si>
    <t>str. 1/26</t>
  </si>
  <si>
    <t>str. 2/26</t>
  </si>
  <si>
    <t>str. 3/26</t>
  </si>
  <si>
    <t>str. 4/26</t>
  </si>
  <si>
    <t>str.5/26</t>
  </si>
  <si>
    <t>str.6/26</t>
  </si>
  <si>
    <t>str.7/26</t>
  </si>
  <si>
    <t>str. 8/26</t>
  </si>
  <si>
    <t>str. 9/26</t>
  </si>
  <si>
    <t>str. 10/26</t>
  </si>
  <si>
    <t>str. 11/26</t>
  </si>
  <si>
    <t>str. 12/26</t>
  </si>
  <si>
    <t>str. 13/26</t>
  </si>
  <si>
    <t>str.14/26</t>
  </si>
  <si>
    <t>str.15/26</t>
  </si>
  <si>
    <t>str.16/26</t>
  </si>
  <si>
    <t>str. 17/26</t>
  </si>
  <si>
    <t>str. 18/26</t>
  </si>
  <si>
    <t>str. 19/26</t>
  </si>
  <si>
    <t>str. 20/26</t>
  </si>
  <si>
    <t>str. 21/26</t>
  </si>
  <si>
    <t>str. 22/26</t>
  </si>
  <si>
    <t>str. 23/26</t>
  </si>
  <si>
    <t>str. 24/26</t>
  </si>
  <si>
    <t>str. 25/26</t>
  </si>
  <si>
    <t>str. 26/26</t>
  </si>
  <si>
    <t>Zřízení vlastní datové bezpeč. sítě</t>
  </si>
  <si>
    <t>Rozvoj MKS, Integrace LKS do MKS,Kobylis.stř.</t>
  </si>
  <si>
    <t>ostatní neinvestiční výdaje j.n.</t>
  </si>
  <si>
    <t>OÚSS</t>
  </si>
  <si>
    <t>4351 - osobní as., peč. služba a podpora sam. bydlení</t>
  </si>
  <si>
    <t>6409 - ostatní činnosti j.n.</t>
  </si>
  <si>
    <t xml:space="preserve">     Plnění rozpočtu Městské části Praha 8 za rok 2017</t>
  </si>
  <si>
    <t xml:space="preserve"> vlastního hospodaření Městské části Praha 8 a příspěvkových právnických osob (organizací) </t>
  </si>
  <si>
    <t>Zastupitelstva městské části Praha 8</t>
  </si>
  <si>
    <r>
      <rPr>
        <u/>
        <sz val="11"/>
        <color theme="1"/>
        <rFont val="Calibri"/>
        <family val="2"/>
        <charset val="238"/>
        <scheme val="minor"/>
      </rPr>
      <t xml:space="preserve">ze dne 27. června 2018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</t>
    </r>
  </si>
  <si>
    <t>Příloha č. 3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</si>
</sst>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3">
    <font>
      <sz val="11"/>
      <color theme="1"/>
      <name val="Calibri"/>
      <family val="2"/>
      <charset val="238"/>
      <scheme val="minor"/>
    </font>
    <font>
      <b/>
      <sz val="16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indexed="8"/>
      <name val="Arial CE"/>
      <charset val="238"/>
    </font>
    <font>
      <b/>
      <sz val="10"/>
      <color rgb="FFFF000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b/>
      <i/>
      <sz val="10"/>
      <name val="Arial CE"/>
      <charset val="238"/>
    </font>
    <font>
      <sz val="10"/>
      <name val="Aral ce"/>
      <charset val="238"/>
    </font>
    <font>
      <b/>
      <sz val="11"/>
      <color rgb="FF000000"/>
      <name val="Times New Roman"/>
      <family val="1"/>
      <charset val="238"/>
    </font>
    <font>
      <b/>
      <sz val="10"/>
      <name val="Aral ce"/>
      <charset val="238"/>
    </font>
    <font>
      <sz val="10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9"/>
      <name val="Arial CE"/>
      <charset val="238"/>
    </font>
    <font>
      <b/>
      <sz val="10"/>
      <color indexed="8"/>
      <name val="Arial CE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19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/>
    <xf numFmtId="0" fontId="4" fillId="0" borderId="0" xfId="0" applyFont="1" applyBorder="1" applyAlignment="1"/>
    <xf numFmtId="0" fontId="6" fillId="0" borderId="0" xfId="0" applyFont="1"/>
    <xf numFmtId="0" fontId="9" fillId="0" borderId="0" xfId="0" applyFont="1" applyAlignment="1">
      <alignment horizontal="right"/>
    </xf>
    <xf numFmtId="0" fontId="10" fillId="0" borderId="2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1"/>
    <xf numFmtId="164" fontId="2" fillId="0" borderId="0" xfId="1" applyNumberFormat="1"/>
    <xf numFmtId="4" fontId="2" fillId="0" borderId="0" xfId="1" applyNumberFormat="1"/>
    <xf numFmtId="0" fontId="6" fillId="0" borderId="0" xfId="1" applyFont="1"/>
    <xf numFmtId="0" fontId="5" fillId="0" borderId="0" xfId="1" applyFont="1"/>
    <xf numFmtId="0" fontId="10" fillId="0" borderId="1" xfId="1" applyFont="1" applyBorder="1" applyAlignment="1">
      <alignment horizontal="center"/>
    </xf>
    <xf numFmtId="0" fontId="10" fillId="0" borderId="35" xfId="1" applyFont="1" applyBorder="1" applyAlignment="1">
      <alignment horizontal="center"/>
    </xf>
    <xf numFmtId="0" fontId="10" fillId="0" borderId="2" xfId="1" applyFont="1" applyBorder="1"/>
    <xf numFmtId="4" fontId="11" fillId="0" borderId="2" xfId="1" applyNumberFormat="1" applyFont="1" applyFill="1" applyBorder="1" applyAlignment="1">
      <alignment horizontal="center"/>
    </xf>
    <xf numFmtId="4" fontId="11" fillId="0" borderId="3" xfId="1" applyNumberFormat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49" fontId="10" fillId="0" borderId="5" xfId="1" applyNumberFormat="1" applyFont="1" applyBorder="1" applyAlignment="1">
      <alignment horizontal="center"/>
    </xf>
    <xf numFmtId="4" fontId="11" fillId="0" borderId="5" xfId="1" applyNumberFormat="1" applyFont="1" applyFill="1" applyBorder="1" applyAlignment="1">
      <alignment horizontal="center"/>
    </xf>
    <xf numFmtId="4" fontId="11" fillId="0" borderId="6" xfId="1" applyNumberFormat="1" applyFont="1" applyFill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39" xfId="1" applyFont="1" applyBorder="1" applyAlignment="1">
      <alignment horizontal="center"/>
    </xf>
    <xf numFmtId="4" fontId="11" fillId="0" borderId="8" xfId="1" applyNumberFormat="1" applyFont="1" applyFill="1" applyBorder="1" applyAlignment="1">
      <alignment horizontal="center"/>
    </xf>
    <xf numFmtId="4" fontId="11" fillId="0" borderId="9" xfId="1" applyNumberFormat="1" applyFont="1" applyFill="1" applyBorder="1" applyAlignment="1">
      <alignment horizontal="center"/>
    </xf>
    <xf numFmtId="49" fontId="5" fillId="0" borderId="0" xfId="1" applyNumberFormat="1" applyFont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0" borderId="35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0" fillId="0" borderId="2" xfId="1" applyFont="1" applyFill="1" applyBorder="1"/>
    <xf numFmtId="0" fontId="10" fillId="0" borderId="4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49" fontId="10" fillId="0" borderId="5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4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49" fontId="10" fillId="0" borderId="8" xfId="1" applyNumberFormat="1" applyFont="1" applyFill="1" applyBorder="1" applyAlignment="1">
      <alignment horizontal="center"/>
    </xf>
    <xf numFmtId="0" fontId="6" fillId="0" borderId="0" xfId="1" applyFont="1" applyBorder="1"/>
    <xf numFmtId="0" fontId="10" fillId="0" borderId="39" xfId="1" applyFont="1" applyFill="1" applyBorder="1" applyAlignment="1">
      <alignment horizontal="center"/>
    </xf>
    <xf numFmtId="0" fontId="2" fillId="0" borderId="42" xfId="1" applyFill="1" applyBorder="1" applyAlignment="1"/>
    <xf numFmtId="0" fontId="2" fillId="0" borderId="43" xfId="1" applyFill="1" applyBorder="1" applyAlignment="1"/>
    <xf numFmtId="0" fontId="2" fillId="0" borderId="57" xfId="1" applyFill="1" applyBorder="1" applyAlignment="1"/>
    <xf numFmtId="0" fontId="0" fillId="0" borderId="0" xfId="0" applyFill="1"/>
    <xf numFmtId="164" fontId="0" fillId="0" borderId="0" xfId="0" applyNumberFormat="1"/>
    <xf numFmtId="164" fontId="10" fillId="0" borderId="2" xfId="0" applyNumberFormat="1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/>
    </xf>
    <xf numFmtId="0" fontId="0" fillId="0" borderId="55" xfId="0" applyBorder="1"/>
    <xf numFmtId="0" fontId="6" fillId="0" borderId="0" xfId="1" applyFont="1" applyBorder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right"/>
    </xf>
    <xf numFmtId="0" fontId="10" fillId="0" borderId="54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29" xfId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Border="1"/>
    <xf numFmtId="0" fontId="6" fillId="0" borderId="40" xfId="1" applyFont="1" applyFill="1" applyBorder="1" applyAlignment="1"/>
    <xf numFmtId="49" fontId="13" fillId="0" borderId="0" xfId="1" applyNumberFormat="1" applyFont="1" applyFill="1" applyBorder="1" applyAlignment="1">
      <alignment horizontal="center"/>
    </xf>
    <xf numFmtId="0" fontId="20" fillId="0" borderId="0" xfId="0" applyFont="1"/>
    <xf numFmtId="0" fontId="21" fillId="0" borderId="0" xfId="0" applyFont="1" applyBorder="1"/>
    <xf numFmtId="0" fontId="19" fillId="0" borderId="0" xfId="0" applyFont="1" applyBorder="1"/>
    <xf numFmtId="0" fontId="21" fillId="0" borderId="0" xfId="0" applyFont="1"/>
    <xf numFmtId="0" fontId="19" fillId="0" borderId="0" xfId="0" applyFont="1"/>
    <xf numFmtId="0" fontId="22" fillId="0" borderId="0" xfId="0" applyFont="1" applyAlignment="1">
      <alignment horizontal="right"/>
    </xf>
    <xf numFmtId="0" fontId="23" fillId="0" borderId="1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/>
    <xf numFmtId="0" fontId="23" fillId="0" borderId="3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 vertical="center" wrapText="1"/>
    </xf>
    <xf numFmtId="49" fontId="23" fillId="0" borderId="5" xfId="0" applyNumberFormat="1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center"/>
    </xf>
    <xf numFmtId="0" fontId="21" fillId="0" borderId="8" xfId="0" applyFont="1" applyBorder="1"/>
    <xf numFmtId="0" fontId="21" fillId="0" borderId="9" xfId="0" applyFont="1" applyBorder="1"/>
    <xf numFmtId="0" fontId="21" fillId="0" borderId="13" xfId="0" applyFont="1" applyBorder="1"/>
    <xf numFmtId="0" fontId="23" fillId="0" borderId="34" xfId="0" applyFont="1" applyFill="1" applyBorder="1" applyAlignment="1">
      <alignment horizontal="center"/>
    </xf>
    <xf numFmtId="0" fontId="23" fillId="0" borderId="36" xfId="0" applyFont="1" applyFill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/>
    </xf>
    <xf numFmtId="0" fontId="23" fillId="0" borderId="38" xfId="0" applyFont="1" applyFill="1" applyBorder="1" applyAlignment="1">
      <alignment horizontal="center"/>
    </xf>
    <xf numFmtId="0" fontId="21" fillId="0" borderId="33" xfId="0" applyFont="1" applyBorder="1"/>
    <xf numFmtId="0" fontId="21" fillId="0" borderId="43" xfId="0" applyFont="1" applyBorder="1"/>
    <xf numFmtId="0" fontId="19" fillId="0" borderId="1" xfId="0" applyFont="1" applyFill="1" applyBorder="1" applyAlignment="1">
      <alignment horizontal="left"/>
    </xf>
    <xf numFmtId="0" fontId="21" fillId="0" borderId="41" xfId="0" applyFont="1" applyBorder="1"/>
    <xf numFmtId="0" fontId="9" fillId="0" borderId="0" xfId="2" applyFont="1" applyAlignment="1">
      <alignment horizontal="right"/>
    </xf>
    <xf numFmtId="4" fontId="2" fillId="0" borderId="0" xfId="1" applyNumberFormat="1" applyFont="1"/>
    <xf numFmtId="164" fontId="2" fillId="0" borderId="0" xfId="1" applyNumberFormat="1" applyFont="1"/>
    <xf numFmtId="3" fontId="2" fillId="0" borderId="0" xfId="1" applyNumberFormat="1" applyFont="1" applyAlignment="1">
      <alignment horizontal="right" vertical="center"/>
    </xf>
    <xf numFmtId="4" fontId="13" fillId="0" borderId="0" xfId="1" applyNumberFormat="1" applyFont="1" applyFill="1" applyBorder="1" applyAlignment="1">
      <alignment horizontal="right" vertical="top"/>
    </xf>
    <xf numFmtId="3" fontId="13" fillId="0" borderId="0" xfId="1" applyNumberFormat="1" applyFont="1" applyFill="1" applyBorder="1" applyAlignment="1">
      <alignment vertical="top"/>
    </xf>
    <xf numFmtId="164" fontId="13" fillId="0" borderId="0" xfId="1" applyNumberFormat="1" applyFont="1" applyFill="1" applyBorder="1" applyAlignment="1">
      <alignment vertical="top"/>
    </xf>
    <xf numFmtId="0" fontId="13" fillId="0" borderId="0" xfId="1" applyFont="1" applyFill="1" applyBorder="1" applyAlignment="1">
      <alignment horizontal="left" vertical="top" wrapText="1"/>
    </xf>
    <xf numFmtId="49" fontId="13" fillId="0" borderId="0" xfId="1" applyNumberFormat="1" applyFont="1" applyFill="1" applyBorder="1" applyAlignment="1">
      <alignment vertical="top" wrapText="1"/>
    </xf>
    <xf numFmtId="49" fontId="13" fillId="0" borderId="0" xfId="1" applyNumberFormat="1" applyFont="1" applyFill="1" applyBorder="1" applyAlignment="1" applyProtection="1">
      <alignment horizontal="center" vertical="top"/>
      <protection locked="0"/>
    </xf>
    <xf numFmtId="4" fontId="19" fillId="0" borderId="32" xfId="0" applyNumberFormat="1" applyFont="1" applyBorder="1"/>
    <xf numFmtId="4" fontId="2" fillId="0" borderId="55" xfId="0" applyNumberFormat="1" applyFont="1" applyFill="1" applyBorder="1"/>
    <xf numFmtId="4" fontId="2" fillId="0" borderId="25" xfId="0" applyNumberFormat="1" applyFont="1" applyFill="1" applyBorder="1"/>
    <xf numFmtId="4" fontId="2" fillId="0" borderId="26" xfId="0" applyNumberFormat="1" applyFont="1" applyFill="1" applyBorder="1"/>
    <xf numFmtId="4" fontId="11" fillId="0" borderId="21" xfId="0" applyNumberFormat="1" applyFont="1" applyFill="1" applyBorder="1"/>
    <xf numFmtId="4" fontId="11" fillId="0" borderId="55" xfId="0" applyNumberFormat="1" applyFont="1" applyFill="1" applyBorder="1"/>
    <xf numFmtId="4" fontId="2" fillId="0" borderId="21" xfId="0" applyNumberFormat="1" applyFont="1" applyFill="1" applyBorder="1"/>
    <xf numFmtId="4" fontId="3" fillId="0" borderId="48" xfId="0" applyNumberFormat="1" applyFont="1" applyFill="1" applyBorder="1"/>
    <xf numFmtId="4" fontId="3" fillId="0" borderId="53" xfId="0" applyNumberFormat="1" applyFont="1" applyFill="1" applyBorder="1"/>
    <xf numFmtId="0" fontId="6" fillId="0" borderId="40" xfId="1" applyFont="1" applyBorder="1" applyAlignment="1">
      <alignment horizontal="left"/>
    </xf>
    <xf numFmtId="0" fontId="2" fillId="0" borderId="41" xfId="1" applyFont="1" applyBorder="1" applyAlignment="1"/>
    <xf numFmtId="0" fontId="23" fillId="0" borderId="4" xfId="0" applyFont="1" applyFill="1" applyBorder="1" applyAlignment="1">
      <alignment horizontal="center"/>
    </xf>
    <xf numFmtId="0" fontId="2" fillId="0" borderId="0" xfId="3"/>
    <xf numFmtId="0" fontId="2" fillId="0" borderId="25" xfId="3" applyBorder="1"/>
    <xf numFmtId="0" fontId="11" fillId="0" borderId="25" xfId="3" applyFont="1" applyFill="1" applyBorder="1" applyAlignment="1">
      <alignment horizontal="left"/>
    </xf>
    <xf numFmtId="0" fontId="2" fillId="0" borderId="25" xfId="3" applyFont="1" applyFill="1" applyBorder="1"/>
    <xf numFmtId="0" fontId="2" fillId="0" borderId="0" xfId="3" applyBorder="1"/>
    <xf numFmtId="3" fontId="11" fillId="0" borderId="25" xfId="3" applyNumberFormat="1" applyFont="1" applyFill="1" applyBorder="1"/>
    <xf numFmtId="3" fontId="2" fillId="0" borderId="25" xfId="3" applyNumberFormat="1" applyFill="1" applyBorder="1"/>
    <xf numFmtId="0" fontId="6" fillId="0" borderId="25" xfId="3" applyFont="1" applyFill="1" applyBorder="1" applyAlignment="1">
      <alignment horizontal="left" vertical="center"/>
    </xf>
    <xf numFmtId="0" fontId="2" fillId="0" borderId="12" xfId="3" applyFont="1" applyFill="1" applyBorder="1" applyAlignment="1">
      <alignment horizontal="left" vertical="center"/>
    </xf>
    <xf numFmtId="0" fontId="5" fillId="0" borderId="37" xfId="3" applyFont="1" applyFill="1" applyBorder="1"/>
    <xf numFmtId="0" fontId="5" fillId="0" borderId="23" xfId="3" applyFont="1" applyFill="1" applyBorder="1"/>
    <xf numFmtId="49" fontId="5" fillId="0" borderId="14" xfId="3" applyNumberFormat="1" applyFont="1" applyFill="1" applyBorder="1" applyAlignment="1">
      <alignment horizontal="center"/>
    </xf>
    <xf numFmtId="0" fontId="5" fillId="0" borderId="19" xfId="3" applyFont="1" applyFill="1" applyBorder="1" applyAlignment="1"/>
    <xf numFmtId="49" fontId="5" fillId="0" borderId="17" xfId="3" applyNumberFormat="1" applyFont="1" applyFill="1" applyBorder="1" applyAlignment="1">
      <alignment horizontal="center"/>
    </xf>
    <xf numFmtId="0" fontId="5" fillId="0" borderId="17" xfId="3" applyFont="1" applyFill="1" applyBorder="1"/>
    <xf numFmtId="0" fontId="6" fillId="0" borderId="46" xfId="3" applyFont="1" applyFill="1" applyBorder="1"/>
    <xf numFmtId="0" fontId="3" fillId="0" borderId="30" xfId="3" applyFont="1" applyBorder="1" applyAlignment="1">
      <alignment horizontal="left" vertical="center"/>
    </xf>
    <xf numFmtId="0" fontId="18" fillId="0" borderId="46" xfId="3" applyFont="1" applyBorder="1"/>
    <xf numFmtId="3" fontId="5" fillId="0" borderId="21" xfId="3" applyNumberFormat="1" applyFont="1" applyBorder="1"/>
    <xf numFmtId="3" fontId="6" fillId="0" borderId="48" xfId="3" applyNumberFormat="1" applyFont="1" applyFill="1" applyBorder="1"/>
    <xf numFmtId="3" fontId="3" fillId="0" borderId="48" xfId="3" applyNumberFormat="1" applyFont="1" applyBorder="1" applyAlignment="1">
      <alignment horizontal="right" vertical="center"/>
    </xf>
    <xf numFmtId="49" fontId="11" fillId="0" borderId="14" xfId="3" applyNumberFormat="1" applyFont="1" applyFill="1" applyBorder="1" applyAlignment="1">
      <alignment horizontal="center"/>
    </xf>
    <xf numFmtId="3" fontId="10" fillId="0" borderId="25" xfId="3" applyNumberFormat="1" applyFont="1" applyFill="1" applyBorder="1" applyAlignment="1">
      <alignment horizontal="right"/>
    </xf>
    <xf numFmtId="3" fontId="6" fillId="0" borderId="32" xfId="3" applyNumberFormat="1" applyFont="1" applyFill="1" applyBorder="1"/>
    <xf numFmtId="49" fontId="11" fillId="0" borderId="10" xfId="3" applyNumberFormat="1" applyFont="1" applyFill="1" applyBorder="1" applyAlignment="1">
      <alignment horizontal="center"/>
    </xf>
    <xf numFmtId="49" fontId="5" fillId="0" borderId="25" xfId="3" applyNumberFormat="1" applyFont="1" applyFill="1" applyBorder="1" applyAlignment="1">
      <alignment horizontal="left"/>
    </xf>
    <xf numFmtId="0" fontId="5" fillId="0" borderId="25" xfId="3" applyFont="1" applyFill="1" applyBorder="1" applyAlignment="1">
      <alignment horizontal="left"/>
    </xf>
    <xf numFmtId="0" fontId="5" fillId="0" borderId="27" xfId="3" applyFont="1" applyFill="1" applyBorder="1"/>
    <xf numFmtId="49" fontId="5" fillId="0" borderId="10" xfId="3" applyNumberFormat="1" applyFont="1" applyFill="1" applyBorder="1" applyAlignment="1">
      <alignment horizontal="center"/>
    </xf>
    <xf numFmtId="49" fontId="5" fillId="0" borderId="20" xfId="3" applyNumberFormat="1" applyFont="1" applyFill="1" applyBorder="1" applyAlignment="1">
      <alignment horizontal="left"/>
    </xf>
    <xf numFmtId="0" fontId="5" fillId="0" borderId="12" xfId="3" applyFont="1" applyFill="1" applyBorder="1" applyAlignment="1">
      <alignment horizontal="left"/>
    </xf>
    <xf numFmtId="0" fontId="16" fillId="0" borderId="21" xfId="3" applyFont="1" applyFill="1" applyBorder="1"/>
    <xf numFmtId="49" fontId="10" fillId="0" borderId="14" xfId="3" applyNumberFormat="1" applyFont="1" applyFill="1" applyBorder="1" applyAlignment="1">
      <alignment horizontal="center"/>
    </xf>
    <xf numFmtId="0" fontId="10" fillId="0" borderId="21" xfId="3" applyFont="1" applyFill="1" applyBorder="1"/>
    <xf numFmtId="0" fontId="10" fillId="0" borderId="27" xfId="3" applyFont="1" applyFill="1" applyBorder="1"/>
    <xf numFmtId="49" fontId="29" fillId="0" borderId="25" xfId="3" applyNumberFormat="1" applyFont="1" applyFill="1" applyBorder="1" applyAlignment="1">
      <alignment horizontal="center"/>
    </xf>
    <xf numFmtId="0" fontId="5" fillId="0" borderId="15" xfId="3" applyFont="1" applyFill="1" applyBorder="1"/>
    <xf numFmtId="3" fontId="3" fillId="0" borderId="32" xfId="3" applyNumberFormat="1" applyFont="1" applyFill="1" applyBorder="1"/>
    <xf numFmtId="0" fontId="5" fillId="0" borderId="20" xfId="3" applyFont="1" applyFill="1" applyBorder="1"/>
    <xf numFmtId="0" fontId="6" fillId="0" borderId="0" xfId="3" applyFont="1" applyFill="1" applyBorder="1" applyAlignment="1"/>
    <xf numFmtId="0" fontId="6" fillId="0" borderId="0" xfId="3" applyFont="1" applyFill="1" applyBorder="1"/>
    <xf numFmtId="3" fontId="6" fillId="0" borderId="0" xfId="3" applyNumberFormat="1" applyFont="1" applyFill="1" applyBorder="1"/>
    <xf numFmtId="0" fontId="10" fillId="0" borderId="1" xfId="3" applyFont="1" applyFill="1" applyBorder="1" applyAlignment="1">
      <alignment horizontal="center"/>
    </xf>
    <xf numFmtId="0" fontId="10" fillId="0" borderId="2" xfId="3" applyFont="1" applyFill="1" applyBorder="1"/>
    <xf numFmtId="0" fontId="10" fillId="0" borderId="4" xfId="3" applyFont="1" applyFill="1" applyBorder="1" applyAlignment="1">
      <alignment horizontal="center"/>
    </xf>
    <xf numFmtId="0" fontId="10" fillId="0" borderId="22" xfId="3" applyFont="1" applyFill="1" applyBorder="1" applyAlignment="1">
      <alignment horizontal="center"/>
    </xf>
    <xf numFmtId="49" fontId="10" fillId="0" borderId="5" xfId="3" applyNumberFormat="1" applyFont="1" applyFill="1" applyBorder="1" applyAlignment="1">
      <alignment horizontal="center"/>
    </xf>
    <xf numFmtId="0" fontId="10" fillId="0" borderId="7" xfId="3" applyFont="1" applyFill="1" applyBorder="1" applyAlignment="1">
      <alignment horizontal="center"/>
    </xf>
    <xf numFmtId="0" fontId="10" fillId="0" borderId="49" xfId="3" applyFont="1" applyFill="1" applyBorder="1" applyAlignment="1">
      <alignment horizontal="center"/>
    </xf>
    <xf numFmtId="49" fontId="10" fillId="0" borderId="8" xfId="3" applyNumberFormat="1" applyFont="1" applyFill="1" applyBorder="1" applyAlignment="1">
      <alignment horizontal="center"/>
    </xf>
    <xf numFmtId="3" fontId="10" fillId="0" borderId="25" xfId="3" applyNumberFormat="1" applyFont="1" applyFill="1" applyBorder="1"/>
    <xf numFmtId="4" fontId="14" fillId="0" borderId="21" xfId="0" applyNumberFormat="1" applyFont="1" applyFill="1" applyBorder="1"/>
    <xf numFmtId="4" fontId="14" fillId="0" borderId="55" xfId="0" applyNumberFormat="1" applyFont="1" applyFill="1" applyBorder="1"/>
    <xf numFmtId="49" fontId="10" fillId="0" borderId="37" xfId="3" applyNumberFormat="1" applyFont="1" applyFill="1" applyBorder="1" applyAlignment="1">
      <alignment horizontal="center"/>
    </xf>
    <xf numFmtId="49" fontId="10" fillId="0" borderId="5" xfId="3" applyNumberFormat="1" applyFont="1" applyFill="1" applyBorder="1" applyAlignment="1">
      <alignment horizontal="left"/>
    </xf>
    <xf numFmtId="3" fontId="10" fillId="0" borderId="20" xfId="3" applyNumberFormat="1" applyFont="1" applyFill="1" applyBorder="1"/>
    <xf numFmtId="4" fontId="19" fillId="0" borderId="0" xfId="0" applyNumberFormat="1" applyFont="1" applyBorder="1"/>
    <xf numFmtId="4" fontId="3" fillId="0" borderId="0" xfId="0" applyNumberFormat="1" applyFont="1" applyFill="1" applyBorder="1"/>
    <xf numFmtId="0" fontId="6" fillId="0" borderId="39" xfId="3" applyFont="1" applyFill="1" applyBorder="1" applyAlignment="1"/>
    <xf numFmtId="49" fontId="5" fillId="0" borderId="25" xfId="3" applyNumberFormat="1" applyFont="1" applyFill="1" applyBorder="1" applyAlignment="1">
      <alignment horizontal="center"/>
    </xf>
    <xf numFmtId="49" fontId="10" fillId="0" borderId="25" xfId="3" applyNumberFormat="1" applyFont="1" applyFill="1" applyBorder="1" applyAlignment="1">
      <alignment horizontal="left"/>
    </xf>
    <xf numFmtId="49" fontId="10" fillId="0" borderId="20" xfId="3" applyNumberFormat="1" applyFont="1" applyFill="1" applyBorder="1" applyAlignment="1">
      <alignment horizontal="left"/>
    </xf>
    <xf numFmtId="49" fontId="5" fillId="0" borderId="19" xfId="3" applyNumberFormat="1" applyFont="1" applyFill="1" applyBorder="1" applyAlignment="1">
      <alignment horizontal="center"/>
    </xf>
    <xf numFmtId="0" fontId="10" fillId="0" borderId="56" xfId="3" applyFont="1" applyFill="1" applyBorder="1" applyAlignment="1">
      <alignment horizontal="center"/>
    </xf>
    <xf numFmtId="49" fontId="19" fillId="0" borderId="61" xfId="0" applyNumberFormat="1" applyFont="1" applyFill="1" applyBorder="1" applyAlignment="1">
      <alignment horizontal="left"/>
    </xf>
    <xf numFmtId="4" fontId="2" fillId="0" borderId="29" xfId="0" applyNumberFormat="1" applyFont="1" applyFill="1" applyBorder="1"/>
    <xf numFmtId="4" fontId="2" fillId="0" borderId="6" xfId="0" applyNumberFormat="1" applyFont="1" applyFill="1" applyBorder="1"/>
    <xf numFmtId="164" fontId="10" fillId="0" borderId="56" xfId="0" applyNumberFormat="1" applyFont="1" applyFill="1" applyBorder="1" applyAlignment="1">
      <alignment horizontal="center"/>
    </xf>
    <xf numFmtId="164" fontId="11" fillId="0" borderId="22" xfId="0" applyNumberFormat="1" applyFont="1" applyFill="1" applyBorder="1" applyAlignment="1">
      <alignment horizontal="center"/>
    </xf>
    <xf numFmtId="49" fontId="5" fillId="0" borderId="28" xfId="3" applyNumberFormat="1" applyFont="1" applyFill="1" applyBorder="1" applyAlignment="1">
      <alignment horizontal="center"/>
    </xf>
    <xf numFmtId="49" fontId="5" fillId="0" borderId="24" xfId="3" applyNumberFormat="1" applyFont="1" applyFill="1" applyBorder="1" applyAlignment="1">
      <alignment horizontal="center"/>
    </xf>
    <xf numFmtId="49" fontId="26" fillId="0" borderId="14" xfId="3" applyNumberFormat="1" applyFont="1" applyFill="1" applyBorder="1" applyAlignment="1">
      <alignment horizontal="center"/>
    </xf>
    <xf numFmtId="0" fontId="5" fillId="0" borderId="25" xfId="3" applyNumberFormat="1" applyFont="1" applyFill="1" applyBorder="1" applyAlignment="1">
      <alignment horizontal="left"/>
    </xf>
    <xf numFmtId="49" fontId="5" fillId="0" borderId="63" xfId="3" applyNumberFormat="1" applyFont="1" applyFill="1" applyBorder="1" applyAlignment="1">
      <alignment horizontal="center"/>
    </xf>
    <xf numFmtId="0" fontId="10" fillId="0" borderId="15" xfId="3" applyFont="1" applyFill="1" applyBorder="1" applyAlignment="1">
      <alignment horizontal="left"/>
    </xf>
    <xf numFmtId="0" fontId="5" fillId="0" borderId="27" xfId="3" applyNumberFormat="1" applyFont="1" applyFill="1" applyBorder="1" applyAlignment="1">
      <alignment horizontal="left" shrinkToFit="1"/>
    </xf>
    <xf numFmtId="0" fontId="5" fillId="0" borderId="27" xfId="3" applyNumberFormat="1" applyFont="1" applyFill="1" applyBorder="1" applyAlignment="1">
      <alignment horizontal="left"/>
    </xf>
    <xf numFmtId="49" fontId="5" fillId="0" borderId="27" xfId="3" applyNumberFormat="1" applyFont="1" applyFill="1" applyBorder="1" applyAlignment="1">
      <alignment horizontal="left"/>
    </xf>
    <xf numFmtId="0" fontId="5" fillId="0" borderId="14" xfId="3" applyFont="1" applyFill="1" applyBorder="1" applyAlignment="1">
      <alignment horizontal="center"/>
    </xf>
    <xf numFmtId="49" fontId="5" fillId="0" borderId="24" xfId="3" applyNumberFormat="1" applyFont="1" applyFill="1" applyBorder="1" applyAlignment="1" applyProtection="1">
      <alignment horizontal="center"/>
      <protection locked="0"/>
    </xf>
    <xf numFmtId="0" fontId="26" fillId="0" borderId="14" xfId="3" applyFont="1" applyFill="1" applyBorder="1" applyAlignment="1">
      <alignment horizontal="center"/>
    </xf>
    <xf numFmtId="49" fontId="14" fillId="0" borderId="24" xfId="3" applyNumberFormat="1" applyFont="1" applyFill="1" applyBorder="1" applyAlignment="1" applyProtection="1">
      <alignment horizontal="center"/>
      <protection locked="0"/>
    </xf>
    <xf numFmtId="0" fontId="23" fillId="0" borderId="25" xfId="3" applyFont="1" applyFill="1" applyBorder="1" applyAlignment="1">
      <alignment horizontal="left"/>
    </xf>
    <xf numFmtId="0" fontId="14" fillId="0" borderId="25" xfId="3" applyFont="1" applyFill="1" applyBorder="1" applyAlignment="1">
      <alignment horizontal="left"/>
    </xf>
    <xf numFmtId="0" fontId="17" fillId="0" borderId="11" xfId="3" applyFont="1" applyFill="1" applyBorder="1"/>
    <xf numFmtId="0" fontId="5" fillId="0" borderId="10" xfId="3" applyFont="1" applyFill="1" applyBorder="1" applyAlignment="1">
      <alignment horizontal="center"/>
    </xf>
    <xf numFmtId="0" fontId="5" fillId="0" borderId="12" xfId="3" applyFont="1" applyFill="1" applyBorder="1" applyAlignment="1" applyProtection="1">
      <alignment horizontal="center"/>
      <protection locked="0"/>
    </xf>
    <xf numFmtId="0" fontId="6" fillId="0" borderId="39" xfId="3" applyFont="1" applyFill="1" applyBorder="1"/>
    <xf numFmtId="0" fontId="5" fillId="0" borderId="50" xfId="3" applyFont="1" applyFill="1" applyBorder="1"/>
    <xf numFmtId="49" fontId="10" fillId="0" borderId="8" xfId="1" applyNumberFormat="1" applyFont="1" applyBorder="1" applyAlignment="1">
      <alignment horizontal="center"/>
    </xf>
    <xf numFmtId="49" fontId="10" fillId="0" borderId="23" xfId="3" applyNumberFormat="1" applyFont="1" applyFill="1" applyBorder="1" applyAlignment="1">
      <alignment horizontal="left"/>
    </xf>
    <xf numFmtId="49" fontId="5" fillId="0" borderId="4" xfId="3" applyNumberFormat="1" applyFont="1" applyFill="1" applyBorder="1" applyAlignment="1">
      <alignment horizontal="center"/>
    </xf>
    <xf numFmtId="0" fontId="10" fillId="0" borderId="22" xfId="3" applyFont="1" applyFill="1" applyBorder="1" applyAlignment="1">
      <alignment horizontal="left"/>
    </xf>
    <xf numFmtId="0" fontId="5" fillId="0" borderId="14" xfId="3" applyFont="1" applyFill="1" applyBorder="1" applyAlignment="1"/>
    <xf numFmtId="3" fontId="6" fillId="0" borderId="39" xfId="3" applyNumberFormat="1" applyFont="1" applyFill="1" applyBorder="1"/>
    <xf numFmtId="0" fontId="21" fillId="0" borderId="20" xfId="0" applyFont="1" applyBorder="1"/>
    <xf numFmtId="0" fontId="19" fillId="0" borderId="60" xfId="0" applyFont="1" applyFill="1" applyBorder="1" applyAlignment="1"/>
    <xf numFmtId="0" fontId="19" fillId="0" borderId="11" xfId="0" applyFont="1" applyFill="1" applyBorder="1" applyAlignment="1"/>
    <xf numFmtId="0" fontId="21" fillId="0" borderId="55" xfId="0" applyFont="1" applyBorder="1"/>
    <xf numFmtId="49" fontId="11" fillId="0" borderId="19" xfId="3" applyNumberFormat="1" applyFont="1" applyFill="1" applyBorder="1" applyAlignment="1">
      <alignment horizontal="center"/>
    </xf>
    <xf numFmtId="164" fontId="11" fillId="0" borderId="25" xfId="3" applyNumberFormat="1" applyFont="1" applyFill="1" applyBorder="1"/>
    <xf numFmtId="164" fontId="2" fillId="0" borderId="0" xfId="3" applyNumberFormat="1"/>
    <xf numFmtId="164" fontId="10" fillId="0" borderId="25" xfId="3" applyNumberFormat="1" applyFont="1" applyFill="1" applyBorder="1"/>
    <xf numFmtId="164" fontId="5" fillId="0" borderId="21" xfId="3" applyNumberFormat="1" applyFont="1" applyBorder="1"/>
    <xf numFmtId="164" fontId="6" fillId="0" borderId="48" xfId="3" applyNumberFormat="1" applyFont="1" applyFill="1" applyBorder="1"/>
    <xf numFmtId="164" fontId="3" fillId="0" borderId="48" xfId="3" applyNumberFormat="1" applyFont="1" applyBorder="1" applyAlignment="1">
      <alignment horizontal="right" vertical="center"/>
    </xf>
    <xf numFmtId="0" fontId="5" fillId="2" borderId="14" xfId="3" applyFont="1" applyFill="1" applyBorder="1" applyAlignment="1">
      <alignment horizontal="center"/>
    </xf>
    <xf numFmtId="0" fontId="0" fillId="2" borderId="0" xfId="0" applyFill="1"/>
    <xf numFmtId="0" fontId="26" fillId="2" borderId="14" xfId="3" applyFont="1" applyFill="1" applyBorder="1" applyAlignment="1">
      <alignment horizontal="center"/>
    </xf>
    <xf numFmtId="0" fontId="14" fillId="0" borderId="11" xfId="3" applyFont="1" applyFill="1" applyBorder="1"/>
    <xf numFmtId="49" fontId="23" fillId="0" borderId="28" xfId="3" applyNumberFormat="1" applyFont="1" applyFill="1" applyBorder="1" applyAlignment="1" applyProtection="1">
      <alignment horizontal="center"/>
      <protection locked="0"/>
    </xf>
    <xf numFmtId="49" fontId="23" fillId="0" borderId="12" xfId="3" applyNumberFormat="1" applyFont="1" applyFill="1" applyBorder="1" applyAlignment="1" applyProtection="1">
      <alignment horizontal="center"/>
      <protection locked="0"/>
    </xf>
    <xf numFmtId="49" fontId="23" fillId="0" borderId="17" xfId="3" applyNumberFormat="1" applyFont="1" applyFill="1" applyBorder="1" applyAlignment="1">
      <alignment horizontal="left"/>
    </xf>
    <xf numFmtId="0" fontId="23" fillId="0" borderId="16" xfId="3" applyFont="1" applyFill="1" applyBorder="1"/>
    <xf numFmtId="0" fontId="11" fillId="0" borderId="19" xfId="3" applyFont="1" applyFill="1" applyBorder="1" applyAlignment="1">
      <alignment horizontal="center"/>
    </xf>
    <xf numFmtId="49" fontId="14" fillId="0" borderId="12" xfId="3" applyNumberFormat="1" applyFont="1" applyFill="1" applyBorder="1" applyAlignment="1" applyProtection="1">
      <alignment horizontal="center"/>
      <protection locked="0"/>
    </xf>
    <xf numFmtId="0" fontId="14" fillId="0" borderId="20" xfId="3" applyNumberFormat="1" applyFont="1" applyFill="1" applyBorder="1" applyAlignment="1">
      <alignment horizontal="left"/>
    </xf>
    <xf numFmtId="0" fontId="11" fillId="0" borderId="10" xfId="3" applyFont="1" applyFill="1" applyBorder="1" applyAlignment="1">
      <alignment horizontal="center"/>
    </xf>
    <xf numFmtId="0" fontId="23" fillId="0" borderId="17" xfId="3" applyFont="1" applyFill="1" applyBorder="1"/>
    <xf numFmtId="0" fontId="23" fillId="0" borderId="20" xfId="3" applyFont="1" applyFill="1" applyBorder="1"/>
    <xf numFmtId="49" fontId="11" fillId="0" borderId="4" xfId="3" applyNumberFormat="1" applyFont="1" applyFill="1" applyBorder="1" applyAlignment="1">
      <alignment horizontal="center"/>
    </xf>
    <xf numFmtId="49" fontId="23" fillId="0" borderId="22" xfId="3" applyNumberFormat="1" applyFont="1" applyFill="1" applyBorder="1" applyAlignment="1" applyProtection="1">
      <alignment horizontal="center"/>
      <protection locked="0"/>
    </xf>
    <xf numFmtId="0" fontId="23" fillId="0" borderId="5" xfId="3" applyFont="1" applyFill="1" applyBorder="1" applyAlignment="1">
      <alignment horizontal="left"/>
    </xf>
    <xf numFmtId="0" fontId="14" fillId="0" borderId="20" xfId="3" applyFont="1" applyFill="1" applyBorder="1" applyAlignment="1">
      <alignment horizontal="left"/>
    </xf>
    <xf numFmtId="49" fontId="5" fillId="0" borderId="20" xfId="3" applyNumberFormat="1" applyFont="1" applyFill="1" applyBorder="1" applyAlignment="1">
      <alignment horizontal="center"/>
    </xf>
    <xf numFmtId="0" fontId="20" fillId="0" borderId="55" xfId="0" applyFont="1" applyBorder="1"/>
    <xf numFmtId="0" fontId="5" fillId="0" borderId="20" xfId="3" applyFont="1" applyFill="1" applyBorder="1" applyAlignment="1">
      <alignment horizontal="left"/>
    </xf>
    <xf numFmtId="0" fontId="26" fillId="0" borderId="21" xfId="3" applyFont="1" applyFill="1" applyBorder="1"/>
    <xf numFmtId="0" fontId="24" fillId="0" borderId="25" xfId="0" applyFont="1" applyBorder="1"/>
    <xf numFmtId="0" fontId="11" fillId="0" borderId="25" xfId="3" applyFont="1" applyFill="1" applyBorder="1"/>
    <xf numFmtId="4" fontId="2" fillId="0" borderId="52" xfId="0" applyNumberFormat="1" applyFont="1" applyFill="1" applyBorder="1"/>
    <xf numFmtId="0" fontId="24" fillId="0" borderId="20" xfId="0" applyFont="1" applyBorder="1"/>
    <xf numFmtId="3" fontId="23" fillId="0" borderId="25" xfId="3" applyNumberFormat="1" applyFont="1" applyFill="1" applyBorder="1" applyAlignment="1">
      <alignment horizontal="right"/>
    </xf>
    <xf numFmtId="3" fontId="23" fillId="0" borderId="25" xfId="3" applyNumberFormat="1" applyFont="1" applyFill="1" applyBorder="1"/>
    <xf numFmtId="0" fontId="24" fillId="0" borderId="0" xfId="0" applyFont="1"/>
    <xf numFmtId="0" fontId="24" fillId="0" borderId="43" xfId="0" applyFont="1" applyBorder="1"/>
    <xf numFmtId="3" fontId="14" fillId="0" borderId="0" xfId="1" applyNumberFormat="1" applyFont="1"/>
    <xf numFmtId="3" fontId="14" fillId="0" borderId="21" xfId="3" applyNumberFormat="1" applyFont="1" applyBorder="1"/>
    <xf numFmtId="3" fontId="19" fillId="0" borderId="48" xfId="3" applyNumberFormat="1" applyFont="1" applyBorder="1" applyAlignment="1">
      <alignment horizontal="right" vertical="center"/>
    </xf>
    <xf numFmtId="3" fontId="23" fillId="0" borderId="0" xfId="1" applyNumberFormat="1" applyFont="1" applyFill="1" applyBorder="1" applyAlignment="1">
      <alignment vertical="top"/>
    </xf>
    <xf numFmtId="0" fontId="21" fillId="0" borderId="24" xfId="0" applyFont="1" applyBorder="1"/>
    <xf numFmtId="0" fontId="14" fillId="0" borderId="43" xfId="1" applyFont="1" applyFill="1" applyBorder="1" applyAlignment="1"/>
    <xf numFmtId="0" fontId="3" fillId="2" borderId="10" xfId="3" applyFont="1" applyFill="1" applyBorder="1" applyAlignment="1">
      <alignment horizontal="left"/>
    </xf>
    <xf numFmtId="0" fontId="3" fillId="2" borderId="11" xfId="3" applyFont="1" applyFill="1" applyBorder="1" applyAlignment="1">
      <alignment horizontal="center"/>
    </xf>
    <xf numFmtId="0" fontId="2" fillId="2" borderId="25" xfId="3" applyFont="1" applyFill="1" applyBorder="1"/>
    <xf numFmtId="0" fontId="2" fillId="2" borderId="22" xfId="3" applyFont="1" applyFill="1" applyBorder="1"/>
    <xf numFmtId="164" fontId="2" fillId="2" borderId="27" xfId="3" applyNumberFormat="1" applyFill="1" applyBorder="1"/>
    <xf numFmtId="0" fontId="0" fillId="2" borderId="25" xfId="0" applyFill="1" applyBorder="1"/>
    <xf numFmtId="0" fontId="0" fillId="2" borderId="26" xfId="0" applyFill="1" applyBorder="1"/>
    <xf numFmtId="49" fontId="2" fillId="2" borderId="14" xfId="3" applyNumberFormat="1" applyFont="1" applyFill="1" applyBorder="1" applyAlignment="1">
      <alignment horizontal="center"/>
    </xf>
    <xf numFmtId="49" fontId="3" fillId="2" borderId="30" xfId="3" applyNumberFormat="1" applyFont="1" applyFill="1" applyBorder="1" applyAlignment="1">
      <alignment horizontal="left"/>
    </xf>
    <xf numFmtId="0" fontId="3" fillId="2" borderId="31" xfId="3" applyFont="1" applyFill="1" applyBorder="1"/>
    <xf numFmtId="3" fontId="3" fillId="2" borderId="48" xfId="3" applyNumberFormat="1" applyFont="1" applyFill="1" applyBorder="1"/>
    <xf numFmtId="4" fontId="3" fillId="2" borderId="48" xfId="0" applyNumberFormat="1" applyFont="1" applyFill="1" applyBorder="1"/>
    <xf numFmtId="4" fontId="3" fillId="2" borderId="53" xfId="0" applyNumberFormat="1" applyFont="1" applyFill="1" applyBorder="1"/>
    <xf numFmtId="49" fontId="11" fillId="2" borderId="62" xfId="3" applyNumberFormat="1" applyFont="1" applyFill="1" applyBorder="1" applyAlignment="1">
      <alignment horizontal="center"/>
    </xf>
    <xf numFmtId="0" fontId="11" fillId="2" borderId="25" xfId="3" applyFont="1" applyFill="1" applyBorder="1" applyAlignment="1">
      <alignment horizontal="left"/>
    </xf>
    <xf numFmtId="0" fontId="5" fillId="2" borderId="17" xfId="3" applyFont="1" applyFill="1" applyBorder="1" applyAlignment="1">
      <alignment horizontal="left"/>
    </xf>
    <xf numFmtId="3" fontId="11" fillId="2" borderId="27" xfId="3" applyNumberFormat="1" applyFont="1" applyFill="1" applyBorder="1"/>
    <xf numFmtId="164" fontId="11" fillId="2" borderId="27" xfId="3" applyNumberFormat="1" applyFont="1" applyFill="1" applyBorder="1"/>
    <xf numFmtId="49" fontId="11" fillId="2" borderId="14" xfId="3" applyNumberFormat="1" applyFont="1" applyFill="1" applyBorder="1" applyAlignment="1">
      <alignment horizontal="center"/>
    </xf>
    <xf numFmtId="0" fontId="11" fillId="2" borderId="17" xfId="3" applyFont="1" applyFill="1" applyBorder="1" applyAlignment="1">
      <alignment horizontal="left"/>
    </xf>
    <xf numFmtId="3" fontId="2" fillId="2" borderId="27" xfId="3" applyNumberFormat="1" applyFill="1" applyBorder="1"/>
    <xf numFmtId="4" fontId="2" fillId="2" borderId="21" xfId="0" applyNumberFormat="1" applyFont="1" applyFill="1" applyBorder="1"/>
    <xf numFmtId="4" fontId="2" fillId="2" borderId="55" xfId="0" applyNumberFormat="1" applyFont="1" applyFill="1" applyBorder="1"/>
    <xf numFmtId="49" fontId="11" fillId="2" borderId="10" xfId="3" applyNumberFormat="1" applyFont="1" applyFill="1" applyBorder="1" applyAlignment="1">
      <alignment horizontal="center"/>
    </xf>
    <xf numFmtId="3" fontId="11" fillId="2" borderId="27" xfId="3" applyNumberFormat="1" applyFont="1" applyFill="1" applyBorder="1" applyAlignment="1">
      <alignment horizontal="right"/>
    </xf>
    <xf numFmtId="164" fontId="11" fillId="2" borderId="27" xfId="3" applyNumberFormat="1" applyFont="1" applyFill="1" applyBorder="1" applyAlignment="1">
      <alignment horizontal="right"/>
    </xf>
    <xf numFmtId="3" fontId="23" fillId="2" borderId="27" xfId="3" applyNumberFormat="1" applyFont="1" applyFill="1" applyBorder="1" applyAlignment="1">
      <alignment horizontal="right"/>
    </xf>
    <xf numFmtId="0" fontId="2" fillId="2" borderId="14" xfId="3" applyFont="1" applyFill="1" applyBorder="1"/>
    <xf numFmtId="0" fontId="2" fillId="2" borderId="24" xfId="3" applyFont="1" applyFill="1" applyBorder="1"/>
    <xf numFmtId="0" fontId="11" fillId="2" borderId="25" xfId="3" applyFont="1" applyFill="1" applyBorder="1"/>
    <xf numFmtId="0" fontId="2" fillId="2" borderId="24" xfId="3" applyFont="1" applyFill="1" applyBorder="1" applyAlignment="1">
      <alignment horizontal="center"/>
    </xf>
    <xf numFmtId="49" fontId="10" fillId="2" borderId="5" xfId="3" applyNumberFormat="1" applyFont="1" applyFill="1" applyBorder="1" applyAlignment="1">
      <alignment horizontal="left"/>
    </xf>
    <xf numFmtId="49" fontId="11" fillId="2" borderId="19" xfId="3" applyNumberFormat="1" applyFont="1" applyFill="1" applyBorder="1" applyAlignment="1">
      <alignment horizontal="center"/>
    </xf>
    <xf numFmtId="49" fontId="10" fillId="0" borderId="27" xfId="3" applyNumberFormat="1" applyFont="1" applyFill="1" applyBorder="1" applyAlignment="1">
      <alignment horizontal="left"/>
    </xf>
    <xf numFmtId="49" fontId="10" fillId="0" borderId="24" xfId="3" applyNumberFormat="1" applyFont="1" applyFill="1" applyBorder="1" applyAlignment="1">
      <alignment horizontal="left"/>
    </xf>
    <xf numFmtId="49" fontId="5" fillId="2" borderId="14" xfId="3" applyNumberFormat="1" applyFont="1" applyFill="1" applyBorder="1" applyAlignment="1">
      <alignment horizontal="center"/>
    </xf>
    <xf numFmtId="49" fontId="5" fillId="2" borderId="24" xfId="3" applyNumberFormat="1" applyFont="1" applyFill="1" applyBorder="1" applyAlignment="1">
      <alignment horizontal="center"/>
    </xf>
    <xf numFmtId="49" fontId="5" fillId="2" borderId="24" xfId="3" applyNumberFormat="1" applyFont="1" applyFill="1" applyBorder="1" applyAlignment="1">
      <alignment horizontal="left"/>
    </xf>
    <xf numFmtId="0" fontId="5" fillId="2" borderId="27" xfId="3" applyFont="1" applyFill="1" applyBorder="1"/>
    <xf numFmtId="3" fontId="2" fillId="2" borderId="25" xfId="3" applyNumberFormat="1" applyFill="1" applyBorder="1"/>
    <xf numFmtId="0" fontId="5" fillId="2" borderId="25" xfId="3" applyFont="1" applyFill="1" applyBorder="1"/>
    <xf numFmtId="0" fontId="24" fillId="2" borderId="20" xfId="0" applyFont="1" applyFill="1" applyBorder="1"/>
    <xf numFmtId="49" fontId="2" fillId="2" borderId="25" xfId="3" applyNumberFormat="1" applyFont="1" applyFill="1" applyBorder="1" applyAlignment="1">
      <alignment horizontal="center"/>
    </xf>
    <xf numFmtId="3" fontId="2" fillId="2" borderId="25" xfId="3" applyNumberFormat="1" applyFont="1" applyFill="1" applyBorder="1"/>
    <xf numFmtId="49" fontId="5" fillId="2" borderId="24" xfId="3" applyNumberFormat="1" applyFont="1" applyFill="1" applyBorder="1" applyAlignment="1"/>
    <xf numFmtId="49" fontId="5" fillId="2" borderId="25" xfId="3" applyNumberFormat="1" applyFont="1" applyFill="1" applyBorder="1" applyAlignment="1">
      <alignment horizontal="center"/>
    </xf>
    <xf numFmtId="0" fontId="2" fillId="2" borderId="25" xfId="3" applyFill="1" applyBorder="1"/>
    <xf numFmtId="49" fontId="5" fillId="2" borderId="23" xfId="3" applyNumberFormat="1" applyFont="1" applyFill="1" applyBorder="1" applyAlignment="1">
      <alignment horizontal="left"/>
    </xf>
    <xf numFmtId="0" fontId="5" fillId="2" borderId="0" xfId="3" applyFont="1" applyFill="1" applyBorder="1"/>
    <xf numFmtId="49" fontId="5" fillId="2" borderId="17" xfId="3" applyNumberFormat="1" applyFont="1" applyFill="1" applyBorder="1" applyAlignment="1">
      <alignment horizontal="center"/>
    </xf>
    <xf numFmtId="3" fontId="2" fillId="2" borderId="20" xfId="3" applyNumberFormat="1" applyFill="1" applyBorder="1"/>
    <xf numFmtId="4" fontId="2" fillId="2" borderId="17" xfId="0" applyNumberFormat="1" applyFont="1" applyFill="1" applyBorder="1"/>
    <xf numFmtId="49" fontId="5" fillId="2" borderId="38" xfId="3" applyNumberFormat="1" applyFont="1" applyFill="1" applyBorder="1" applyAlignment="1">
      <alignment horizontal="center"/>
    </xf>
    <xf numFmtId="3" fontId="2" fillId="2" borderId="8" xfId="3" applyNumberFormat="1" applyFill="1" applyBorder="1"/>
    <xf numFmtId="0" fontId="24" fillId="2" borderId="8" xfId="0" applyFont="1" applyFill="1" applyBorder="1"/>
    <xf numFmtId="4" fontId="2" fillId="2" borderId="45" xfId="0" applyNumberFormat="1" applyFont="1" applyFill="1" applyBorder="1"/>
    <xf numFmtId="4" fontId="2" fillId="2" borderId="9" xfId="0" applyNumberFormat="1" applyFont="1" applyFill="1" applyBorder="1"/>
    <xf numFmtId="0" fontId="6" fillId="2" borderId="48" xfId="3" applyFont="1" applyFill="1" applyBorder="1"/>
    <xf numFmtId="3" fontId="6" fillId="2" borderId="32" xfId="3" applyNumberFormat="1" applyFont="1" applyFill="1" applyBorder="1"/>
    <xf numFmtId="164" fontId="6" fillId="2" borderId="32" xfId="3" applyNumberFormat="1" applyFont="1" applyFill="1" applyBorder="1"/>
    <xf numFmtId="3" fontId="19" fillId="2" borderId="32" xfId="3" applyNumberFormat="1" applyFont="1" applyFill="1" applyBorder="1"/>
    <xf numFmtId="49" fontId="6" fillId="2" borderId="14" xfId="3" applyNumberFormat="1" applyFont="1" applyFill="1" applyBorder="1" applyAlignment="1">
      <alignment horizontal="left"/>
    </xf>
    <xf numFmtId="0" fontId="6" fillId="2" borderId="25" xfId="3" applyFont="1" applyFill="1" applyBorder="1" applyAlignment="1">
      <alignment horizontal="center"/>
    </xf>
    <xf numFmtId="0" fontId="5" fillId="2" borderId="20" xfId="3" applyFont="1" applyFill="1" applyBorder="1"/>
    <xf numFmtId="49" fontId="6" fillId="2" borderId="10" xfId="3" applyNumberFormat="1" applyFont="1" applyFill="1" applyBorder="1" applyAlignment="1">
      <alignment horizontal="left"/>
    </xf>
    <xf numFmtId="0" fontId="6" fillId="2" borderId="20" xfId="3" applyFont="1" applyFill="1" applyBorder="1" applyAlignment="1">
      <alignment horizontal="center"/>
    </xf>
    <xf numFmtId="0" fontId="5" fillId="2" borderId="12" xfId="3" applyFont="1" applyFill="1" applyBorder="1"/>
    <xf numFmtId="49" fontId="10" fillId="2" borderId="14" xfId="3" applyNumberFormat="1" applyFont="1" applyFill="1" applyBorder="1" applyAlignment="1">
      <alignment horizontal="center"/>
    </xf>
    <xf numFmtId="1" fontId="10" fillId="2" borderId="25" xfId="3" applyNumberFormat="1" applyFont="1" applyFill="1" applyBorder="1"/>
    <xf numFmtId="164" fontId="10" fillId="2" borderId="25" xfId="3" applyNumberFormat="1" applyFont="1" applyFill="1" applyBorder="1"/>
    <xf numFmtId="1" fontId="23" fillId="2" borderId="25" xfId="3" applyNumberFormat="1" applyFont="1" applyFill="1" applyBorder="1"/>
    <xf numFmtId="0" fontId="20" fillId="2" borderId="0" xfId="0" applyFont="1" applyFill="1"/>
    <xf numFmtId="49" fontId="5" fillId="2" borderId="8" xfId="3" applyNumberFormat="1" applyFont="1" applyFill="1" applyBorder="1" applyAlignment="1">
      <alignment horizontal="left"/>
    </xf>
    <xf numFmtId="0" fontId="5" fillId="2" borderId="8" xfId="3" applyFont="1" applyFill="1" applyBorder="1" applyAlignment="1">
      <alignment horizontal="left"/>
    </xf>
    <xf numFmtId="0" fontId="5" fillId="2" borderId="8" xfId="3" applyFont="1" applyFill="1" applyBorder="1"/>
    <xf numFmtId="0" fontId="2" fillId="2" borderId="50" xfId="3" applyFill="1" applyBorder="1"/>
    <xf numFmtId="0" fontId="24" fillId="2" borderId="58" xfId="0" applyFont="1" applyFill="1" applyBorder="1"/>
    <xf numFmtId="4" fontId="19" fillId="2" borderId="32" xfId="0" applyNumberFormat="1" applyFont="1" applyFill="1" applyBorder="1"/>
    <xf numFmtId="0" fontId="10" fillId="2" borderId="1" xfId="3" applyFont="1" applyFill="1" applyBorder="1" applyAlignment="1">
      <alignment horizontal="center"/>
    </xf>
    <xf numFmtId="0" fontId="10" fillId="2" borderId="56" xfId="3" applyFont="1" applyFill="1" applyBorder="1" applyAlignment="1">
      <alignment horizontal="center"/>
    </xf>
    <xf numFmtId="0" fontId="10" fillId="2" borderId="2" xfId="3" applyFont="1" applyFill="1" applyBorder="1"/>
    <xf numFmtId="0" fontId="23" fillId="2" borderId="35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6" xfId="0" applyFont="1" applyFill="1" applyBorder="1" applyAlignment="1">
      <alignment horizontal="center"/>
    </xf>
    <xf numFmtId="0" fontId="10" fillId="2" borderId="4" xfId="3" applyFont="1" applyFill="1" applyBorder="1" applyAlignment="1">
      <alignment horizontal="center"/>
    </xf>
    <xf numFmtId="0" fontId="10" fillId="2" borderId="22" xfId="3" applyFont="1" applyFill="1" applyBorder="1" applyAlignment="1">
      <alignment horizontal="center"/>
    </xf>
    <xf numFmtId="49" fontId="10" fillId="2" borderId="5" xfId="3" applyNumberFormat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10" fillId="2" borderId="7" xfId="3" applyFont="1" applyFill="1" applyBorder="1" applyAlignment="1">
      <alignment horizontal="center"/>
    </xf>
    <xf numFmtId="0" fontId="10" fillId="2" borderId="49" xfId="3" applyFont="1" applyFill="1" applyBorder="1" applyAlignment="1">
      <alignment horizontal="center"/>
    </xf>
    <xf numFmtId="49" fontId="10" fillId="2" borderId="8" xfId="3" applyNumberFormat="1" applyFont="1" applyFill="1" applyBorder="1" applyAlignment="1">
      <alignment horizontal="center"/>
    </xf>
    <xf numFmtId="0" fontId="24" fillId="2" borderId="39" xfId="0" applyFont="1" applyFill="1" applyBorder="1"/>
    <xf numFmtId="0" fontId="21" fillId="2" borderId="8" xfId="0" applyFont="1" applyFill="1" applyBorder="1"/>
    <xf numFmtId="0" fontId="21" fillId="2" borderId="33" xfId="0" applyFont="1" applyFill="1" applyBorder="1"/>
    <xf numFmtId="49" fontId="10" fillId="2" borderId="10" xfId="3" applyNumberFormat="1" applyFont="1" applyFill="1" applyBorder="1" applyAlignment="1">
      <alignment horizontal="center"/>
    </xf>
    <xf numFmtId="0" fontId="10" fillId="2" borderId="22" xfId="3" applyFont="1" applyFill="1" applyBorder="1" applyAlignment="1">
      <alignment horizontal="left"/>
    </xf>
    <xf numFmtId="0" fontId="5" fillId="2" borderId="19" xfId="3" applyFont="1" applyFill="1" applyBorder="1" applyAlignment="1"/>
    <xf numFmtId="0" fontId="5" fillId="2" borderId="17" xfId="3" applyFont="1" applyFill="1" applyBorder="1"/>
    <xf numFmtId="0" fontId="5" fillId="2" borderId="14" xfId="3" applyFont="1" applyFill="1" applyBorder="1"/>
    <xf numFmtId="0" fontId="5" fillId="2" borderId="14" xfId="3" applyFont="1" applyFill="1" applyBorder="1" applyAlignment="1"/>
    <xf numFmtId="0" fontId="2" fillId="2" borderId="43" xfId="3" applyFill="1" applyBorder="1"/>
    <xf numFmtId="0" fontId="0" fillId="2" borderId="43" xfId="0" applyFill="1" applyBorder="1"/>
    <xf numFmtId="0" fontId="24" fillId="2" borderId="43" xfId="0" applyFont="1" applyFill="1" applyBorder="1"/>
    <xf numFmtId="0" fontId="0" fillId="2" borderId="13" xfId="0" applyFill="1" applyBorder="1"/>
    <xf numFmtId="3" fontId="14" fillId="2" borderId="25" xfId="3" applyNumberFormat="1" applyFont="1" applyFill="1" applyBorder="1"/>
    <xf numFmtId="0" fontId="2" fillId="2" borderId="0" xfId="3" applyFill="1"/>
    <xf numFmtId="164" fontId="2" fillId="2" borderId="0" xfId="3" applyNumberFormat="1" applyFill="1"/>
    <xf numFmtId="0" fontId="24" fillId="2" borderId="0" xfId="0" applyFont="1" applyFill="1"/>
    <xf numFmtId="0" fontId="3" fillId="2" borderId="30" xfId="3" applyFont="1" applyFill="1" applyBorder="1"/>
    <xf numFmtId="0" fontId="18" fillId="2" borderId="46" xfId="3" applyFont="1" applyFill="1" applyBorder="1"/>
    <xf numFmtId="3" fontId="3" fillId="2" borderId="32" xfId="3" applyNumberFormat="1" applyFont="1" applyFill="1" applyBorder="1"/>
    <xf numFmtId="164" fontId="3" fillId="2" borderId="32" xfId="3" applyNumberFormat="1" applyFont="1" applyFill="1" applyBorder="1"/>
    <xf numFmtId="164" fontId="10" fillId="2" borderId="25" xfId="3" applyNumberFormat="1" applyFont="1" applyFill="1" applyBorder="1" applyAlignment="1">
      <alignment horizontal="right"/>
    </xf>
    <xf numFmtId="0" fontId="2" fillId="0" borderId="27" xfId="0" applyFont="1" applyFill="1" applyBorder="1" applyAlignment="1"/>
    <xf numFmtId="0" fontId="31" fillId="0" borderId="15" xfId="0" applyFont="1" applyFill="1" applyBorder="1"/>
    <xf numFmtId="0" fontId="10" fillId="2" borderId="0" xfId="3" applyFont="1" applyFill="1" applyBorder="1"/>
    <xf numFmtId="0" fontId="24" fillId="2" borderId="0" xfId="0" applyFont="1" applyFill="1" applyBorder="1"/>
    <xf numFmtId="0" fontId="2" fillId="2" borderId="0" xfId="3" applyFill="1" applyBorder="1"/>
    <xf numFmtId="0" fontId="0" fillId="2" borderId="0" xfId="0" applyFill="1" applyBorder="1"/>
    <xf numFmtId="164" fontId="2" fillId="2" borderId="0" xfId="3" applyNumberFormat="1" applyFill="1" applyBorder="1"/>
    <xf numFmtId="0" fontId="3" fillId="2" borderId="0" xfId="3" applyFont="1" applyFill="1" applyBorder="1"/>
    <xf numFmtId="0" fontId="18" fillId="2" borderId="0" xfId="3" applyFont="1" applyFill="1" applyBorder="1"/>
    <xf numFmtId="3" fontId="3" fillId="2" borderId="0" xfId="3" applyNumberFormat="1" applyFont="1" applyFill="1" applyBorder="1"/>
    <xf numFmtId="164" fontId="3" fillId="2" borderId="0" xfId="3" applyNumberFormat="1" applyFont="1" applyFill="1" applyBorder="1"/>
    <xf numFmtId="3" fontId="19" fillId="2" borderId="0" xfId="3" applyNumberFormat="1" applyFont="1" applyFill="1" applyBorder="1"/>
    <xf numFmtId="4" fontId="3" fillId="2" borderId="0" xfId="0" applyNumberFormat="1" applyFont="1" applyFill="1" applyBorder="1"/>
    <xf numFmtId="3" fontId="2" fillId="2" borderId="0" xfId="3" applyNumberFormat="1" applyFill="1" applyBorder="1"/>
    <xf numFmtId="0" fontId="6" fillId="2" borderId="0" xfId="3" applyFont="1" applyFill="1" applyBorder="1"/>
    <xf numFmtId="3" fontId="6" fillId="2" borderId="0" xfId="3" applyNumberFormat="1" applyFont="1" applyFill="1" applyBorder="1"/>
    <xf numFmtId="164" fontId="6" fillId="2" borderId="0" xfId="3" applyNumberFormat="1" applyFont="1" applyFill="1" applyBorder="1"/>
    <xf numFmtId="3" fontId="2" fillId="0" borderId="11" xfId="3" applyNumberFormat="1" applyBorder="1"/>
    <xf numFmtId="49" fontId="6" fillId="2" borderId="61" xfId="3" applyNumberFormat="1" applyFont="1" applyFill="1" applyBorder="1" applyAlignment="1">
      <alignment horizontal="left"/>
    </xf>
    <xf numFmtId="0" fontId="6" fillId="2" borderId="43" xfId="3" applyFont="1" applyFill="1" applyBorder="1" applyAlignment="1">
      <alignment horizontal="center"/>
    </xf>
    <xf numFmtId="0" fontId="2" fillId="2" borderId="41" xfId="3" applyFill="1" applyBorder="1"/>
    <xf numFmtId="49" fontId="10" fillId="2" borderId="37" xfId="3" applyNumberFormat="1" applyFont="1" applyFill="1" applyBorder="1" applyAlignment="1">
      <alignment horizontal="center"/>
    </xf>
    <xf numFmtId="3" fontId="10" fillId="2" borderId="12" xfId="3" applyNumberFormat="1" applyFont="1" applyFill="1" applyBorder="1"/>
    <xf numFmtId="164" fontId="10" fillId="2" borderId="20" xfId="3" applyNumberFormat="1" applyFont="1" applyFill="1" applyBorder="1"/>
    <xf numFmtId="3" fontId="23" fillId="2" borderId="20" xfId="3" applyNumberFormat="1" applyFont="1" applyFill="1" applyBorder="1"/>
    <xf numFmtId="49" fontId="6" fillId="2" borderId="37" xfId="3" applyNumberFormat="1" applyFont="1" applyFill="1" applyBorder="1" applyAlignment="1">
      <alignment horizontal="left"/>
    </xf>
    <xf numFmtId="0" fontId="6" fillId="2" borderId="5" xfId="3" applyFont="1" applyFill="1" applyBorder="1" applyAlignment="1">
      <alignment horizontal="center"/>
    </xf>
    <xf numFmtId="49" fontId="6" fillId="2" borderId="59" xfId="3" applyNumberFormat="1" applyFont="1" applyFill="1" applyBorder="1" applyAlignment="1">
      <alignment horizontal="left"/>
    </xf>
    <xf numFmtId="49" fontId="6" fillId="2" borderId="60" xfId="3" applyNumberFormat="1" applyFont="1" applyFill="1" applyBorder="1" applyAlignment="1">
      <alignment horizontal="left"/>
    </xf>
    <xf numFmtId="49" fontId="2" fillId="0" borderId="21" xfId="3" applyNumberFormat="1" applyFont="1" applyFill="1" applyBorder="1"/>
    <xf numFmtId="0" fontId="5" fillId="0" borderId="21" xfId="3" applyFont="1" applyFill="1" applyBorder="1"/>
    <xf numFmtId="3" fontId="2" fillId="0" borderId="27" xfId="0" applyNumberFormat="1" applyFont="1" applyFill="1" applyBorder="1" applyAlignment="1">
      <alignment wrapText="1"/>
    </xf>
    <xf numFmtId="3" fontId="5" fillId="2" borderId="20" xfId="3" applyNumberFormat="1" applyFont="1" applyFill="1" applyBorder="1"/>
    <xf numFmtId="3" fontId="11" fillId="2" borderId="25" xfId="3" applyNumberFormat="1" applyFont="1" applyFill="1" applyBorder="1"/>
    <xf numFmtId="164" fontId="11" fillId="2" borderId="25" xfId="3" applyNumberFormat="1" applyFont="1" applyFill="1" applyBorder="1"/>
    <xf numFmtId="0" fontId="2" fillId="0" borderId="25" xfId="0" applyFont="1" applyFill="1" applyBorder="1" applyAlignment="1">
      <alignment horizontal="justify" wrapText="1"/>
    </xf>
    <xf numFmtId="3" fontId="14" fillId="2" borderId="25" xfId="1" applyNumberFormat="1" applyFont="1" applyFill="1" applyBorder="1"/>
    <xf numFmtId="0" fontId="2" fillId="0" borderId="64" xfId="3" applyBorder="1"/>
    <xf numFmtId="0" fontId="0" fillId="0" borderId="43" xfId="0" applyBorder="1"/>
    <xf numFmtId="3" fontId="14" fillId="2" borderId="50" xfId="1" applyNumberFormat="1" applyFont="1" applyFill="1" applyBorder="1"/>
    <xf numFmtId="3" fontId="2" fillId="2" borderId="20" xfId="3" applyNumberFormat="1" applyFont="1" applyFill="1" applyBorder="1"/>
    <xf numFmtId="164" fontId="2" fillId="2" borderId="15" xfId="3" applyNumberFormat="1" applyFill="1" applyBorder="1"/>
    <xf numFmtId="4" fontId="14" fillId="2" borderId="21" xfId="0" applyNumberFormat="1" applyFont="1" applyFill="1" applyBorder="1"/>
    <xf numFmtId="4" fontId="14" fillId="2" borderId="55" xfId="0" applyNumberFormat="1" applyFont="1" applyFill="1" applyBorder="1"/>
    <xf numFmtId="3" fontId="6" fillId="2" borderId="49" xfId="3" applyNumberFormat="1" applyFont="1" applyFill="1" applyBorder="1"/>
    <xf numFmtId="164" fontId="6" fillId="2" borderId="8" xfId="3" applyNumberFormat="1" applyFont="1" applyFill="1" applyBorder="1"/>
    <xf numFmtId="3" fontId="19" fillId="2" borderId="8" xfId="3" applyNumberFormat="1" applyFont="1" applyFill="1" applyBorder="1"/>
    <xf numFmtId="4" fontId="19" fillId="2" borderId="8" xfId="0" applyNumberFormat="1" applyFont="1" applyFill="1" applyBorder="1"/>
    <xf numFmtId="4" fontId="3" fillId="2" borderId="9" xfId="0" applyNumberFormat="1" applyFont="1" applyFill="1" applyBorder="1"/>
    <xf numFmtId="0" fontId="3" fillId="2" borderId="46" xfId="3" applyFont="1" applyFill="1" applyBorder="1"/>
    <xf numFmtId="4" fontId="2" fillId="2" borderId="50" xfId="0" applyNumberFormat="1" applyFont="1" applyFill="1" applyBorder="1"/>
    <xf numFmtId="4" fontId="2" fillId="0" borderId="0" xfId="0" applyNumberFormat="1" applyFont="1" applyFill="1" applyBorder="1"/>
    <xf numFmtId="3" fontId="26" fillId="2" borderId="25" xfId="3" applyNumberFormat="1" applyFont="1" applyFill="1" applyBorder="1"/>
    <xf numFmtId="0" fontId="20" fillId="0" borderId="21" xfId="0" applyFont="1" applyBorder="1"/>
    <xf numFmtId="4" fontId="2" fillId="0" borderId="27" xfId="0" applyNumberFormat="1" applyFont="1" applyFill="1" applyBorder="1"/>
    <xf numFmtId="4" fontId="2" fillId="0" borderId="17" xfId="0" applyNumberFormat="1" applyFont="1" applyFill="1" applyBorder="1"/>
    <xf numFmtId="3" fontId="10" fillId="2" borderId="25" xfId="3" applyNumberFormat="1" applyFont="1" applyFill="1" applyBorder="1"/>
    <xf numFmtId="3" fontId="23" fillId="2" borderId="21" xfId="3" applyNumberFormat="1" applyFont="1" applyFill="1" applyBorder="1"/>
    <xf numFmtId="164" fontId="23" fillId="2" borderId="21" xfId="3" applyNumberFormat="1" applyFont="1" applyFill="1" applyBorder="1"/>
    <xf numFmtId="3" fontId="14" fillId="2" borderId="21" xfId="3" applyNumberFormat="1" applyFont="1" applyFill="1" applyBorder="1"/>
    <xf numFmtId="3" fontId="14" fillId="2" borderId="27" xfId="3" applyNumberFormat="1" applyFont="1" applyFill="1" applyBorder="1"/>
    <xf numFmtId="49" fontId="2" fillId="0" borderId="0" xfId="3" applyNumberFormat="1" applyFont="1" applyFill="1" applyBorder="1"/>
    <xf numFmtId="3" fontId="5" fillId="0" borderId="29" xfId="3" applyNumberFormat="1" applyFont="1" applyBorder="1"/>
    <xf numFmtId="164" fontId="5" fillId="0" borderId="29" xfId="3" applyNumberFormat="1" applyFont="1" applyBorder="1"/>
    <xf numFmtId="0" fontId="24" fillId="0" borderId="29" xfId="0" applyFont="1" applyBorder="1"/>
    <xf numFmtId="0" fontId="2" fillId="0" borderId="25" xfId="3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/>
    </xf>
    <xf numFmtId="0" fontId="24" fillId="0" borderId="21" xfId="0" applyFont="1" applyBorder="1"/>
    <xf numFmtId="3" fontId="11" fillId="0" borderId="27" xfId="3" applyNumberFormat="1" applyFont="1" applyBorder="1"/>
    <xf numFmtId="0" fontId="3" fillId="2" borderId="30" xfId="3" applyFont="1" applyFill="1" applyBorder="1" applyAlignment="1">
      <alignment horizontal="left" vertical="center"/>
    </xf>
    <xf numFmtId="3" fontId="3" fillId="2" borderId="48" xfId="3" applyNumberFormat="1" applyFont="1" applyFill="1" applyBorder="1" applyAlignment="1">
      <alignment horizontal="right" vertical="center"/>
    </xf>
    <xf numFmtId="164" fontId="3" fillId="2" borderId="48" xfId="3" applyNumberFormat="1" applyFont="1" applyFill="1" applyBorder="1" applyAlignment="1">
      <alignment horizontal="right" vertical="center"/>
    </xf>
    <xf numFmtId="3" fontId="19" fillId="2" borderId="48" xfId="3" applyNumberFormat="1" applyFont="1" applyFill="1" applyBorder="1" applyAlignment="1">
      <alignment horizontal="right" vertical="center"/>
    </xf>
    <xf numFmtId="0" fontId="26" fillId="0" borderId="0" xfId="3" applyNumberFormat="1" applyFont="1" applyFill="1" applyBorder="1" applyAlignment="1">
      <alignment horizontal="left" shrinkToFit="1"/>
    </xf>
    <xf numFmtId="0" fontId="10" fillId="0" borderId="21" xfId="3" applyFont="1" applyFill="1" applyBorder="1" applyAlignment="1">
      <alignment horizontal="left"/>
    </xf>
    <xf numFmtId="0" fontId="0" fillId="2" borderId="20" xfId="0" applyFill="1" applyBorder="1"/>
    <xf numFmtId="0" fontId="23" fillId="2" borderId="16" xfId="3" applyFont="1" applyFill="1" applyBorder="1"/>
    <xf numFmtId="0" fontId="23" fillId="2" borderId="0" xfId="3" applyFont="1" applyFill="1" applyBorder="1"/>
    <xf numFmtId="0" fontId="17" fillId="2" borderId="11" xfId="3" applyFont="1" applyFill="1" applyBorder="1"/>
    <xf numFmtId="0" fontId="14" fillId="0" borderId="17" xfId="3" applyFont="1" applyFill="1" applyBorder="1"/>
    <xf numFmtId="3" fontId="10" fillId="2" borderId="27" xfId="3" applyNumberFormat="1" applyFont="1" applyFill="1" applyBorder="1" applyAlignment="1">
      <alignment horizontal="right"/>
    </xf>
    <xf numFmtId="164" fontId="10" fillId="2" borderId="27" xfId="3" applyNumberFormat="1" applyFont="1" applyFill="1" applyBorder="1" applyAlignment="1">
      <alignment horizontal="right"/>
    </xf>
    <xf numFmtId="49" fontId="5" fillId="0" borderId="0" xfId="3" applyNumberFormat="1" applyFont="1" applyFill="1" applyBorder="1" applyAlignment="1">
      <alignment horizontal="center"/>
    </xf>
    <xf numFmtId="0" fontId="5" fillId="0" borderId="0" xfId="3" applyFont="1" applyFill="1" applyBorder="1"/>
    <xf numFmtId="0" fontId="14" fillId="0" borderId="0" xfId="3" applyFont="1" applyFill="1" applyBorder="1"/>
    <xf numFmtId="164" fontId="2" fillId="2" borderId="27" xfId="3" applyNumberFormat="1" applyFont="1" applyFill="1" applyBorder="1"/>
    <xf numFmtId="0" fontId="19" fillId="0" borderId="61" xfId="0" applyFont="1" applyFill="1" applyBorder="1" applyAlignment="1">
      <alignment horizontal="left"/>
    </xf>
    <xf numFmtId="0" fontId="19" fillId="0" borderId="41" xfId="0" applyFont="1" applyFill="1" applyBorder="1" applyAlignment="1">
      <alignment horizontal="center"/>
    </xf>
    <xf numFmtId="49" fontId="19" fillId="0" borderId="42" xfId="0" applyNumberFormat="1" applyFont="1" applyFill="1" applyBorder="1"/>
    <xf numFmtId="0" fontId="21" fillId="0" borderId="2" xfId="0" applyFont="1" applyBorder="1"/>
    <xf numFmtId="0" fontId="24" fillId="0" borderId="2" xfId="0" applyFont="1" applyBorder="1"/>
    <xf numFmtId="3" fontId="11" fillId="2" borderId="15" xfId="3" applyNumberFormat="1" applyFont="1" applyFill="1" applyBorder="1"/>
    <xf numFmtId="164" fontId="11" fillId="2" borderId="15" xfId="3" applyNumberFormat="1" applyFont="1" applyFill="1" applyBorder="1"/>
    <xf numFmtId="4" fontId="11" fillId="2" borderId="29" xfId="0" applyNumberFormat="1" applyFont="1" applyFill="1" applyBorder="1"/>
    <xf numFmtId="3" fontId="2" fillId="2" borderId="21" xfId="0" applyNumberFormat="1" applyFont="1" applyFill="1" applyBorder="1" applyAlignment="1">
      <alignment horizontal="right" wrapText="1"/>
    </xf>
    <xf numFmtId="3" fontId="2" fillId="2" borderId="27" xfId="0" applyNumberFormat="1" applyFont="1" applyFill="1" applyBorder="1" applyAlignment="1">
      <alignment horizontal="right" wrapText="1"/>
    </xf>
    <xf numFmtId="3" fontId="2" fillId="0" borderId="27" xfId="0" applyNumberFormat="1" applyFont="1" applyFill="1" applyBorder="1" applyAlignment="1">
      <alignment horizontal="right" wrapText="1"/>
    </xf>
    <xf numFmtId="0" fontId="11" fillId="0" borderId="29" xfId="0" applyFont="1" applyFill="1" applyBorder="1" applyAlignment="1">
      <alignment horizontal="center"/>
    </xf>
    <xf numFmtId="4" fontId="11" fillId="0" borderId="22" xfId="1" applyNumberFormat="1" applyFont="1" applyFill="1" applyBorder="1" applyAlignment="1">
      <alignment horizontal="center"/>
    </xf>
    <xf numFmtId="164" fontId="3" fillId="2" borderId="48" xfId="3" applyNumberFormat="1" applyFont="1" applyFill="1" applyBorder="1"/>
    <xf numFmtId="0" fontId="2" fillId="2" borderId="21" xfId="3" applyFill="1" applyBorder="1"/>
    <xf numFmtId="0" fontId="0" fillId="2" borderId="55" xfId="0" applyFill="1" applyBorder="1"/>
    <xf numFmtId="49" fontId="10" fillId="2" borderId="60" xfId="3" applyNumberFormat="1" applyFont="1" applyFill="1" applyBorder="1" applyAlignment="1">
      <alignment horizontal="center" vertical="center"/>
    </xf>
    <xf numFmtId="3" fontId="11" fillId="2" borderId="21" xfId="3" applyNumberFormat="1" applyFont="1" applyFill="1" applyBorder="1"/>
    <xf numFmtId="164" fontId="11" fillId="2" borderId="21" xfId="3" applyNumberFormat="1" applyFont="1" applyFill="1" applyBorder="1"/>
    <xf numFmtId="0" fontId="5" fillId="0" borderId="20" xfId="3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justify" vertical="top" wrapText="1"/>
    </xf>
    <xf numFmtId="0" fontId="2" fillId="0" borderId="17" xfId="0" applyFont="1" applyFill="1" applyBorder="1" applyAlignment="1">
      <alignment horizontal="left" vertical="top"/>
    </xf>
    <xf numFmtId="49" fontId="5" fillId="0" borderId="0" xfId="1" applyNumberFormat="1" applyFont="1" applyFill="1" applyBorder="1" applyAlignment="1">
      <alignment horizontal="center"/>
    </xf>
    <xf numFmtId="0" fontId="5" fillId="0" borderId="0" xfId="1" applyNumberFormat="1" applyFont="1" applyFill="1" applyBorder="1" applyAlignment="1"/>
    <xf numFmtId="0" fontId="16" fillId="0" borderId="0" xfId="1" applyFont="1" applyFill="1" applyBorder="1"/>
    <xf numFmtId="3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/>
    <xf numFmtId="3" fontId="14" fillId="0" borderId="0" xfId="1" applyNumberFormat="1" applyFont="1" applyFill="1"/>
    <xf numFmtId="4" fontId="2" fillId="0" borderId="0" xfId="1" applyNumberFormat="1" applyFont="1" applyFill="1"/>
    <xf numFmtId="0" fontId="9" fillId="0" borderId="0" xfId="2" applyFont="1" applyFill="1" applyAlignment="1">
      <alignment horizontal="right"/>
    </xf>
    <xf numFmtId="0" fontId="24" fillId="0" borderId="17" xfId="0" applyFont="1" applyFill="1" applyBorder="1"/>
    <xf numFmtId="3" fontId="14" fillId="0" borderId="21" xfId="3" applyNumberFormat="1" applyFont="1" applyFill="1" applyBorder="1"/>
    <xf numFmtId="164" fontId="14" fillId="0" borderId="21" xfId="3" applyNumberFormat="1" applyFont="1" applyFill="1" applyBorder="1"/>
    <xf numFmtId="49" fontId="33" fillId="0" borderId="19" xfId="3" applyNumberFormat="1" applyFont="1" applyFill="1" applyBorder="1" applyAlignment="1">
      <alignment horizontal="center"/>
    </xf>
    <xf numFmtId="0" fontId="14" fillId="0" borderId="21" xfId="0" applyFont="1" applyFill="1" applyBorder="1"/>
    <xf numFmtId="3" fontId="2" fillId="0" borderId="5" xfId="3" applyNumberFormat="1" applyFont="1" applyFill="1" applyBorder="1"/>
    <xf numFmtId="0" fontId="20" fillId="0" borderId="0" xfId="0" applyFont="1" applyFill="1"/>
    <xf numFmtId="0" fontId="16" fillId="0" borderId="25" xfId="3" applyFont="1" applyFill="1" applyBorder="1"/>
    <xf numFmtId="0" fontId="0" fillId="0" borderId="0" xfId="0" applyFont="1" applyFill="1"/>
    <xf numFmtId="3" fontId="3" fillId="0" borderId="0" xfId="3" applyNumberFormat="1" applyFont="1" applyFill="1" applyBorder="1"/>
    <xf numFmtId="49" fontId="10" fillId="0" borderId="41" xfId="3" applyNumberFormat="1" applyFont="1" applyFill="1" applyBorder="1"/>
    <xf numFmtId="0" fontId="0" fillId="0" borderId="57" xfId="0" applyBorder="1"/>
    <xf numFmtId="4" fontId="2" fillId="2" borderId="6" xfId="0" applyNumberFormat="1" applyFont="1" applyFill="1" applyBorder="1"/>
    <xf numFmtId="4" fontId="19" fillId="2" borderId="0" xfId="0" applyNumberFormat="1" applyFont="1" applyFill="1" applyBorder="1"/>
    <xf numFmtId="164" fontId="2" fillId="0" borderId="25" xfId="3" applyNumberFormat="1" applyBorder="1"/>
    <xf numFmtId="164" fontId="2" fillId="0" borderId="23" xfId="3" applyNumberFormat="1" applyBorder="1"/>
    <xf numFmtId="3" fontId="21" fillId="0" borderId="2" xfId="0" applyNumberFormat="1" applyFont="1" applyBorder="1"/>
    <xf numFmtId="49" fontId="5" fillId="0" borderId="24" xfId="3" applyNumberFormat="1" applyFont="1" applyFill="1" applyBorder="1" applyAlignment="1">
      <alignment horizontal="left"/>
    </xf>
    <xf numFmtId="49" fontId="5" fillId="2" borderId="59" xfId="3" applyNumberFormat="1" applyFont="1" applyFill="1" applyBorder="1" applyAlignment="1">
      <alignment horizontal="center"/>
    </xf>
    <xf numFmtId="3" fontId="2" fillId="0" borderId="17" xfId="3" applyNumberFormat="1" applyFill="1" applyBorder="1"/>
    <xf numFmtId="3" fontId="2" fillId="0" borderId="25" xfId="3" applyNumberFormat="1" applyFont="1" applyFill="1" applyBorder="1"/>
    <xf numFmtId="0" fontId="11" fillId="2" borderId="22" xfId="3" applyFont="1" applyFill="1" applyBorder="1" applyAlignment="1">
      <alignment horizontal="left"/>
    </xf>
    <xf numFmtId="49" fontId="5" fillId="2" borderId="50" xfId="3" applyNumberFormat="1" applyFont="1" applyFill="1" applyBorder="1" applyAlignment="1">
      <alignment horizontal="center"/>
    </xf>
    <xf numFmtId="0" fontId="2" fillId="2" borderId="5" xfId="3" applyFont="1" applyFill="1" applyBorder="1" applyAlignment="1">
      <alignment horizontal="left"/>
    </xf>
    <xf numFmtId="0" fontId="26" fillId="0" borderId="27" xfId="3" applyNumberFormat="1" applyFont="1" applyFill="1" applyBorder="1" applyAlignment="1">
      <alignment horizontal="left"/>
    </xf>
    <xf numFmtId="49" fontId="5" fillId="0" borderId="58" xfId="3" applyNumberFormat="1" applyFont="1" applyFill="1" applyBorder="1" applyAlignment="1">
      <alignment horizontal="center"/>
    </xf>
    <xf numFmtId="0" fontId="26" fillId="0" borderId="51" xfId="3" applyNumberFormat="1" applyFont="1" applyFill="1" applyBorder="1" applyAlignment="1">
      <alignment horizontal="left"/>
    </xf>
    <xf numFmtId="0" fontId="26" fillId="0" borderId="0" xfId="3" applyNumberFormat="1" applyFont="1" applyFill="1" applyBorder="1" applyAlignment="1">
      <alignment horizontal="left"/>
    </xf>
    <xf numFmtId="3" fontId="5" fillId="2" borderId="25" xfId="3" applyNumberFormat="1" applyFont="1" applyFill="1" applyBorder="1"/>
    <xf numFmtId="3" fontId="16" fillId="2" borderId="25" xfId="3" applyNumberFormat="1" applyFont="1" applyFill="1" applyBorder="1"/>
    <xf numFmtId="3" fontId="16" fillId="2" borderId="50" xfId="3" applyNumberFormat="1" applyFont="1" applyFill="1" applyBorder="1"/>
    <xf numFmtId="0" fontId="5" fillId="0" borderId="21" xfId="3" applyNumberFormat="1" applyFont="1" applyFill="1" applyBorder="1" applyAlignment="1">
      <alignment horizontal="left"/>
    </xf>
    <xf numFmtId="3" fontId="16" fillId="0" borderId="25" xfId="3" applyNumberFormat="1" applyFont="1" applyFill="1" applyBorder="1"/>
    <xf numFmtId="0" fontId="25" fillId="0" borderId="20" xfId="3" applyFont="1" applyFill="1" applyBorder="1"/>
    <xf numFmtId="0" fontId="10" fillId="0" borderId="61" xfId="1" applyFont="1" applyFill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0" fontId="26" fillId="0" borderId="25" xfId="3" applyNumberFormat="1" applyFont="1" applyFill="1" applyBorder="1" applyAlignment="1">
      <alignment horizontal="left"/>
    </xf>
    <xf numFmtId="49" fontId="5" fillId="0" borderId="12" xfId="3" applyNumberFormat="1" applyFont="1" applyFill="1" applyBorder="1" applyAlignment="1" applyProtection="1">
      <alignment horizontal="center"/>
      <protection locked="0"/>
    </xf>
    <xf numFmtId="3" fontId="2" fillId="2" borderId="25" xfId="0" applyNumberFormat="1" applyFont="1" applyFill="1" applyBorder="1" applyAlignment="1">
      <alignment horizontal="right"/>
    </xf>
    <xf numFmtId="3" fontId="26" fillId="2" borderId="25" xfId="0" applyNumberFormat="1" applyFon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49" fontId="5" fillId="0" borderId="25" xfId="3" applyNumberFormat="1" applyFont="1" applyFill="1" applyBorder="1" applyAlignment="1" applyProtection="1">
      <alignment horizontal="center"/>
      <protection locked="0"/>
    </xf>
    <xf numFmtId="0" fontId="16" fillId="0" borderId="27" xfId="3" applyNumberFormat="1" applyFont="1" applyFill="1" applyBorder="1" applyAlignment="1">
      <alignment horizontal="left"/>
    </xf>
    <xf numFmtId="0" fontId="23" fillId="0" borderId="0" xfId="3" applyFont="1" applyFill="1" applyBorder="1"/>
    <xf numFmtId="0" fontId="11" fillId="0" borderId="4" xfId="3" applyFont="1" applyFill="1" applyBorder="1" applyAlignment="1">
      <alignment horizontal="center"/>
    </xf>
    <xf numFmtId="0" fontId="23" fillId="0" borderId="5" xfId="3" applyNumberFormat="1" applyFont="1" applyFill="1" applyBorder="1" applyAlignment="1">
      <alignment horizontal="left"/>
    </xf>
    <xf numFmtId="0" fontId="14" fillId="0" borderId="17" xfId="0" applyFont="1" applyFill="1" applyBorder="1"/>
    <xf numFmtId="3" fontId="11" fillId="0" borderId="21" xfId="3" applyNumberFormat="1" applyFont="1" applyFill="1" applyBorder="1"/>
    <xf numFmtId="49" fontId="11" fillId="0" borderId="62" xfId="3" applyNumberFormat="1" applyFont="1" applyFill="1" applyBorder="1" applyAlignment="1">
      <alignment horizontal="center"/>
    </xf>
    <xf numFmtId="0" fontId="14" fillId="0" borderId="25" xfId="0" applyFont="1" applyBorder="1"/>
    <xf numFmtId="164" fontId="14" fillId="2" borderId="25" xfId="3" applyNumberFormat="1" applyFont="1" applyFill="1" applyBorder="1"/>
    <xf numFmtId="49" fontId="10" fillId="0" borderId="25" xfId="3" applyNumberFormat="1" applyFont="1" applyFill="1" applyBorder="1" applyAlignment="1" applyProtection="1">
      <alignment horizontal="center"/>
      <protection locked="0"/>
    </xf>
    <xf numFmtId="49" fontId="5" fillId="0" borderId="25" xfId="3" applyNumberFormat="1" applyFont="1" applyFill="1" applyBorder="1" applyAlignment="1">
      <alignment horizontal="left" wrapText="1"/>
    </xf>
    <xf numFmtId="3" fontId="14" fillId="2" borderId="51" xfId="3" applyNumberFormat="1" applyFont="1" applyFill="1" applyBorder="1"/>
    <xf numFmtId="4" fontId="2" fillId="0" borderId="51" xfId="0" applyNumberFormat="1" applyFont="1" applyFill="1" applyBorder="1"/>
    <xf numFmtId="0" fontId="14" fillId="0" borderId="28" xfId="3" applyFont="1" applyFill="1" applyBorder="1"/>
    <xf numFmtId="0" fontId="2" fillId="0" borderId="25" xfId="0" applyFont="1" applyFill="1" applyBorder="1" applyAlignment="1">
      <alignment horizontal="left" wrapText="1"/>
    </xf>
    <xf numFmtId="49" fontId="14" fillId="0" borderId="11" xfId="3" applyNumberFormat="1" applyFont="1" applyFill="1" applyBorder="1" applyAlignment="1" applyProtection="1">
      <alignment horizontal="center"/>
      <protection locked="0"/>
    </xf>
    <xf numFmtId="0" fontId="24" fillId="0" borderId="21" xfId="0" applyFont="1" applyFill="1" applyBorder="1"/>
    <xf numFmtId="0" fontId="0" fillId="0" borderId="21" xfId="0" applyFill="1" applyBorder="1"/>
    <xf numFmtId="0" fontId="25" fillId="0" borderId="14" xfId="1" applyFont="1" applyFill="1" applyBorder="1" applyAlignment="1">
      <alignment horizontal="center"/>
    </xf>
    <xf numFmtId="49" fontId="16" fillId="0" borderId="25" xfId="3" applyNumberFormat="1" applyFont="1" applyFill="1" applyBorder="1" applyAlignment="1">
      <alignment horizontal="center"/>
    </xf>
    <xf numFmtId="0" fontId="28" fillId="0" borderId="0" xfId="0" applyFont="1" applyFill="1"/>
    <xf numFmtId="0" fontId="28" fillId="0" borderId="0" xfId="0" applyFont="1"/>
    <xf numFmtId="0" fontId="5" fillId="0" borderId="25" xfId="3" applyFont="1" applyFill="1" applyBorder="1"/>
    <xf numFmtId="0" fontId="5" fillId="0" borderId="17" xfId="3" applyFont="1" applyFill="1" applyBorder="1"/>
    <xf numFmtId="4" fontId="11" fillId="2" borderId="21" xfId="0" applyNumberFormat="1" applyFont="1" applyFill="1" applyBorder="1"/>
    <xf numFmtId="4" fontId="11" fillId="2" borderId="55" xfId="0" applyNumberFormat="1" applyFont="1" applyFill="1" applyBorder="1"/>
    <xf numFmtId="3" fontId="10" fillId="2" borderId="25" xfId="3" applyNumberFormat="1" applyFont="1" applyFill="1" applyBorder="1" applyAlignment="1">
      <alignment horizontal="right"/>
    </xf>
    <xf numFmtId="4" fontId="5" fillId="2" borderId="20" xfId="3" applyNumberFormat="1" applyFont="1" applyFill="1" applyBorder="1"/>
    <xf numFmtId="4" fontId="26" fillId="2" borderId="25" xfId="3" applyNumberFormat="1" applyFont="1" applyFill="1" applyBorder="1"/>
    <xf numFmtId="4" fontId="5" fillId="2" borderId="25" xfId="3" applyNumberFormat="1" applyFont="1" applyFill="1" applyBorder="1"/>
    <xf numFmtId="4" fontId="16" fillId="2" borderId="25" xfId="3" applyNumberFormat="1" applyFont="1" applyFill="1" applyBorder="1"/>
    <xf numFmtId="4" fontId="16" fillId="2" borderId="50" xfId="3" applyNumberFormat="1" applyFont="1" applyFill="1" applyBorder="1"/>
    <xf numFmtId="4" fontId="16" fillId="0" borderId="25" xfId="3" applyNumberFormat="1" applyFont="1" applyFill="1" applyBorder="1"/>
    <xf numFmtId="4" fontId="11" fillId="0" borderId="21" xfId="3" applyNumberFormat="1" applyFont="1" applyFill="1" applyBorder="1"/>
    <xf numFmtId="4" fontId="2" fillId="2" borderId="25" xfId="0" applyNumberFormat="1" applyFont="1" applyFill="1" applyBorder="1" applyAlignment="1">
      <alignment horizontal="right"/>
    </xf>
    <xf numFmtId="4" fontId="26" fillId="2" borderId="25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164" fontId="23" fillId="0" borderId="8" xfId="0" applyNumberFormat="1" applyFont="1" applyFill="1" applyBorder="1" applyAlignment="1">
      <alignment horizontal="center"/>
    </xf>
    <xf numFmtId="164" fontId="16" fillId="0" borderId="25" xfId="3" applyNumberFormat="1" applyFont="1" applyFill="1" applyBorder="1"/>
    <xf numFmtId="164" fontId="11" fillId="0" borderId="21" xfId="3" applyNumberFormat="1" applyFont="1" applyFill="1" applyBorder="1"/>
    <xf numFmtId="3" fontId="14" fillId="2" borderId="20" xfId="0" applyNumberFormat="1" applyFont="1" applyFill="1" applyBorder="1"/>
    <xf numFmtId="3" fontId="2" fillId="0" borderId="25" xfId="3" applyNumberFormat="1" applyFont="1" applyBorder="1"/>
    <xf numFmtId="1" fontId="11" fillId="0" borderId="25" xfId="3" applyNumberFormat="1" applyFont="1" applyFill="1" applyBorder="1"/>
    <xf numFmtId="0" fontId="26" fillId="0" borderId="27" xfId="3" applyFont="1" applyFill="1" applyBorder="1"/>
    <xf numFmtId="1" fontId="27" fillId="0" borderId="24" xfId="0" applyNumberFormat="1" applyFont="1" applyBorder="1"/>
    <xf numFmtId="49" fontId="6" fillId="2" borderId="19" xfId="3" applyNumberFormat="1" applyFont="1" applyFill="1" applyBorder="1" applyAlignment="1">
      <alignment horizontal="left"/>
    </xf>
    <xf numFmtId="0" fontId="6" fillId="2" borderId="17" xfId="3" applyFont="1" applyFill="1" applyBorder="1" applyAlignment="1">
      <alignment horizontal="center"/>
    </xf>
    <xf numFmtId="3" fontId="2" fillId="0" borderId="21" xfId="0" applyNumberFormat="1" applyFont="1" applyFill="1" applyBorder="1" applyAlignment="1">
      <alignment wrapText="1"/>
    </xf>
    <xf numFmtId="0" fontId="0" fillId="2" borderId="0" xfId="0" applyFill="1"/>
    <xf numFmtId="0" fontId="0" fillId="0" borderId="0" xfId="0"/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35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" fontId="2" fillId="2" borderId="26" xfId="0" applyNumberFormat="1" applyFont="1" applyFill="1" applyBorder="1"/>
    <xf numFmtId="3" fontId="24" fillId="2" borderId="25" xfId="0" applyNumberFormat="1" applyFont="1" applyFill="1" applyBorder="1"/>
    <xf numFmtId="4" fontId="2" fillId="2" borderId="25" xfId="0" applyNumberFormat="1" applyFont="1" applyFill="1" applyBorder="1"/>
    <xf numFmtId="0" fontId="24" fillId="2" borderId="25" xfId="0" applyFont="1" applyFill="1" applyBorder="1"/>
    <xf numFmtId="4" fontId="2" fillId="2" borderId="21" xfId="0" applyNumberFormat="1" applyFont="1" applyFill="1" applyBorder="1"/>
    <xf numFmtId="4" fontId="2" fillId="2" borderId="55" xfId="0" applyNumberFormat="1" applyFont="1" applyFill="1" applyBorder="1"/>
    <xf numFmtId="0" fontId="34" fillId="0" borderId="0" xfId="0" applyFont="1"/>
    <xf numFmtId="0" fontId="0" fillId="0" borderId="0" xfId="0"/>
    <xf numFmtId="0" fontId="34" fillId="0" borderId="0" xfId="0" applyFont="1"/>
    <xf numFmtId="0" fontId="0" fillId="0" borderId="0" xfId="0"/>
    <xf numFmtId="0" fontId="5" fillId="0" borderId="63" xfId="3" applyFont="1" applyFill="1" applyBorder="1" applyAlignment="1">
      <alignment horizontal="center"/>
    </xf>
    <xf numFmtId="49" fontId="5" fillId="0" borderId="58" xfId="3" applyNumberFormat="1" applyFont="1" applyFill="1" applyBorder="1" applyAlignment="1" applyProtection="1">
      <alignment horizontal="center"/>
      <protection locked="0"/>
    </xf>
    <xf numFmtId="3" fontId="26" fillId="2" borderId="50" xfId="0" applyNumberFormat="1" applyFont="1" applyFill="1" applyBorder="1" applyAlignment="1">
      <alignment horizontal="right"/>
    </xf>
    <xf numFmtId="4" fontId="26" fillId="2" borderId="50" xfId="0" applyNumberFormat="1" applyFont="1" applyFill="1" applyBorder="1" applyAlignment="1">
      <alignment horizontal="right"/>
    </xf>
    <xf numFmtId="0" fontId="5" fillId="0" borderId="0" xfId="3" applyFont="1" applyFill="1" applyBorder="1" applyAlignment="1">
      <alignment horizontal="center"/>
    </xf>
    <xf numFmtId="49" fontId="5" fillId="0" borderId="0" xfId="3" applyNumberFormat="1" applyFont="1" applyFill="1" applyBorder="1" applyAlignment="1" applyProtection="1">
      <alignment horizontal="center"/>
      <protection locked="0"/>
    </xf>
    <xf numFmtId="3" fontId="26" fillId="2" borderId="0" xfId="0" applyNumberFormat="1" applyFont="1" applyFill="1" applyBorder="1" applyAlignment="1">
      <alignment horizontal="right"/>
    </xf>
    <xf numFmtId="164" fontId="26" fillId="2" borderId="0" xfId="0" applyNumberFormat="1" applyFont="1" applyFill="1" applyBorder="1" applyAlignment="1">
      <alignment horizontal="right"/>
    </xf>
    <xf numFmtId="4" fontId="26" fillId="2" borderId="0" xfId="0" applyNumberFormat="1" applyFont="1" applyFill="1" applyBorder="1" applyAlignment="1">
      <alignment horizontal="right"/>
    </xf>
    <xf numFmtId="0" fontId="10" fillId="0" borderId="10" xfId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left"/>
    </xf>
    <xf numFmtId="0" fontId="10" fillId="0" borderId="42" xfId="1" applyFont="1" applyFill="1" applyBorder="1" applyAlignment="1">
      <alignment horizontal="center"/>
    </xf>
    <xf numFmtId="0" fontId="10" fillId="0" borderId="64" xfId="3" applyFont="1" applyFill="1" applyBorder="1" applyAlignment="1">
      <alignment horizontal="left"/>
    </xf>
    <xf numFmtId="49" fontId="10" fillId="0" borderId="43" xfId="1" applyNumberFormat="1" applyFont="1" applyFill="1" applyBorder="1" applyAlignment="1">
      <alignment horizontal="center"/>
    </xf>
    <xf numFmtId="0" fontId="23" fillId="0" borderId="43" xfId="0" applyFont="1" applyFill="1" applyBorder="1" applyAlignment="1">
      <alignment horizontal="center"/>
    </xf>
    <xf numFmtId="164" fontId="23" fillId="0" borderId="43" xfId="0" applyNumberFormat="1" applyFont="1" applyFill="1" applyBorder="1" applyAlignment="1">
      <alignment horizontal="center"/>
    </xf>
    <xf numFmtId="49" fontId="23" fillId="0" borderId="42" xfId="1" applyNumberFormat="1" applyFont="1" applyFill="1" applyBorder="1" applyAlignment="1">
      <alignment horizontal="center"/>
    </xf>
    <xf numFmtId="4" fontId="11" fillId="0" borderId="43" xfId="1" applyNumberFormat="1" applyFont="1" applyFill="1" applyBorder="1" applyAlignment="1">
      <alignment horizontal="center"/>
    </xf>
    <xf numFmtId="0" fontId="0" fillId="0" borderId="43" xfId="0" applyFill="1" applyBorder="1"/>
    <xf numFmtId="0" fontId="5" fillId="2" borderId="15" xfId="3" applyFont="1" applyFill="1" applyBorder="1" applyAlignment="1">
      <alignment horizontal="left"/>
    </xf>
    <xf numFmtId="0" fontId="19" fillId="0" borderId="41" xfId="0" applyFont="1" applyFill="1" applyBorder="1"/>
    <xf numFmtId="0" fontId="3" fillId="2" borderId="48" xfId="3" applyFont="1" applyFill="1" applyBorder="1"/>
    <xf numFmtId="0" fontId="3" fillId="2" borderId="47" xfId="3" applyFont="1" applyFill="1" applyBorder="1"/>
    <xf numFmtId="49" fontId="23" fillId="0" borderId="42" xfId="0" applyNumberFormat="1" applyFont="1" applyFill="1" applyBorder="1"/>
    <xf numFmtId="0" fontId="10" fillId="0" borderId="21" xfId="3" applyFont="1" applyFill="1" applyBorder="1" applyAlignment="1">
      <alignment horizontal="right"/>
    </xf>
    <xf numFmtId="0" fontId="10" fillId="0" borderId="24" xfId="3" applyFont="1" applyFill="1" applyBorder="1" applyAlignment="1">
      <alignment horizontal="right"/>
    </xf>
    <xf numFmtId="0" fontId="6" fillId="0" borderId="47" xfId="3" applyFont="1" applyFill="1" applyBorder="1"/>
    <xf numFmtId="49" fontId="10" fillId="2" borderId="42" xfId="3" applyNumberFormat="1" applyFont="1" applyFill="1" applyBorder="1"/>
    <xf numFmtId="0" fontId="10" fillId="2" borderId="21" xfId="3" applyFont="1" applyFill="1" applyBorder="1" applyAlignment="1">
      <alignment horizontal="right"/>
    </xf>
    <xf numFmtId="0" fontId="10" fillId="2" borderId="24" xfId="3" applyFont="1" applyFill="1" applyBorder="1" applyAlignment="1">
      <alignment horizontal="right"/>
    </xf>
    <xf numFmtId="0" fontId="6" fillId="2" borderId="47" xfId="3" applyFont="1" applyFill="1" applyBorder="1"/>
    <xf numFmtId="0" fontId="18" fillId="2" borderId="47" xfId="3" applyFont="1" applyFill="1" applyBorder="1"/>
    <xf numFmtId="49" fontId="10" fillId="2" borderId="23" xfId="3" applyNumberFormat="1" applyFont="1" applyFill="1" applyBorder="1" applyAlignment="1">
      <alignment horizontal="left"/>
    </xf>
    <xf numFmtId="0" fontId="19" fillId="0" borderId="64" xfId="0" applyFont="1" applyFill="1" applyBorder="1" applyAlignment="1">
      <alignment horizontal="center"/>
    </xf>
    <xf numFmtId="49" fontId="5" fillId="2" borderId="50" xfId="3" applyNumberFormat="1" applyFont="1" applyFill="1" applyBorder="1" applyAlignment="1">
      <alignment horizontal="left"/>
    </xf>
    <xf numFmtId="49" fontId="6" fillId="0" borderId="24" xfId="3" applyNumberFormat="1" applyFont="1" applyFill="1" applyBorder="1"/>
    <xf numFmtId="0" fontId="17" fillId="0" borderId="24" xfId="3" applyFont="1" applyFill="1" applyBorder="1"/>
    <xf numFmtId="0" fontId="5" fillId="0" borderId="27" xfId="3" applyFont="1" applyFill="1" applyBorder="1" applyAlignment="1">
      <alignment horizontal="left"/>
    </xf>
    <xf numFmtId="0" fontId="16" fillId="0" borderId="24" xfId="3" applyFont="1" applyFill="1" applyBorder="1"/>
    <xf numFmtId="49" fontId="10" fillId="0" borderId="42" xfId="3" applyNumberFormat="1" applyFont="1" applyFill="1" applyBorder="1"/>
    <xf numFmtId="0" fontId="0" fillId="0" borderId="64" xfId="0" applyBorder="1"/>
    <xf numFmtId="0" fontId="24" fillId="0" borderId="64" xfId="0" applyFont="1" applyBorder="1"/>
    <xf numFmtId="0" fontId="10" fillId="0" borderId="24" xfId="3" applyFont="1" applyFill="1" applyBorder="1"/>
    <xf numFmtId="49" fontId="2" fillId="0" borderId="24" xfId="3" applyNumberFormat="1" applyFont="1" applyFill="1" applyBorder="1"/>
    <xf numFmtId="49" fontId="6" fillId="0" borderId="12" xfId="3" applyNumberFormat="1" applyFont="1" applyFill="1" applyBorder="1"/>
    <xf numFmtId="0" fontId="6" fillId="2" borderId="41" xfId="3" applyFont="1" applyFill="1" applyBorder="1" applyAlignment="1">
      <alignment horizontal="center"/>
    </xf>
    <xf numFmtId="49" fontId="6" fillId="2" borderId="42" xfId="3" applyNumberFormat="1" applyFont="1" applyFill="1" applyBorder="1"/>
    <xf numFmtId="49" fontId="6" fillId="2" borderId="24" xfId="3" applyNumberFormat="1" applyFont="1" applyFill="1" applyBorder="1"/>
    <xf numFmtId="0" fontId="6" fillId="2" borderId="49" xfId="3" applyFont="1" applyFill="1" applyBorder="1"/>
    <xf numFmtId="0" fontId="2" fillId="0" borderId="41" xfId="1" applyFill="1" applyBorder="1" applyAlignment="1"/>
    <xf numFmtId="0" fontId="11" fillId="0" borderId="24" xfId="3" applyFont="1" applyFill="1" applyBorder="1"/>
    <xf numFmtId="0" fontId="2" fillId="2" borderId="46" xfId="3" applyFill="1" applyBorder="1"/>
    <xf numFmtId="3" fontId="2" fillId="0" borderId="23" xfId="3" applyNumberFormat="1" applyFill="1" applyBorder="1"/>
    <xf numFmtId="4" fontId="5" fillId="2" borderId="26" xfId="3" applyNumberFormat="1" applyFont="1" applyFill="1" applyBorder="1"/>
    <xf numFmtId="4" fontId="11" fillId="0" borderId="13" xfId="1" applyNumberFormat="1" applyFont="1" applyFill="1" applyBorder="1" applyAlignment="1">
      <alignment horizontal="center"/>
    </xf>
    <xf numFmtId="4" fontId="5" fillId="2" borderId="55" xfId="3" applyNumberFormat="1" applyFont="1" applyFill="1" applyBorder="1"/>
    <xf numFmtId="4" fontId="2" fillId="2" borderId="26" xfId="0" applyNumberFormat="1" applyFont="1" applyFill="1" applyBorder="1" applyAlignment="1">
      <alignment horizontal="right"/>
    </xf>
    <xf numFmtId="0" fontId="2" fillId="0" borderId="64" xfId="1" applyFont="1" applyBorder="1" applyAlignment="1"/>
    <xf numFmtId="0" fontId="2" fillId="0" borderId="43" xfId="1" applyFont="1" applyBorder="1" applyAlignment="1"/>
    <xf numFmtId="0" fontId="14" fillId="0" borderId="64" xfId="1" applyFont="1" applyBorder="1" applyAlignment="1"/>
    <xf numFmtId="0" fontId="2" fillId="0" borderId="13" xfId="1" applyFont="1" applyBorder="1" applyAlignment="1"/>
    <xf numFmtId="4" fontId="2" fillId="2" borderId="55" xfId="0" applyNumberFormat="1" applyFont="1" applyFill="1" applyBorder="1" applyAlignment="1">
      <alignment horizontal="right"/>
    </xf>
    <xf numFmtId="0" fontId="14" fillId="0" borderId="17" xfId="0" applyFont="1" applyBorder="1"/>
    <xf numFmtId="4" fontId="2" fillId="0" borderId="44" xfId="0" applyNumberFormat="1" applyFont="1" applyFill="1" applyBorder="1"/>
    <xf numFmtId="164" fontId="5" fillId="0" borderId="20" xfId="3" applyNumberFormat="1" applyFont="1" applyFill="1" applyBorder="1"/>
    <xf numFmtId="3" fontId="5" fillId="0" borderId="20" xfId="3" applyNumberFormat="1" applyFont="1" applyFill="1" applyBorder="1"/>
    <xf numFmtId="164" fontId="26" fillId="0" borderId="25" xfId="3" applyNumberFormat="1" applyFont="1" applyFill="1" applyBorder="1"/>
    <xf numFmtId="3" fontId="26" fillId="0" borderId="25" xfId="3" applyNumberFormat="1" applyFont="1" applyFill="1" applyBorder="1"/>
    <xf numFmtId="164" fontId="5" fillId="0" borderId="25" xfId="3" applyNumberFormat="1" applyFont="1" applyFill="1" applyBorder="1"/>
    <xf numFmtId="3" fontId="5" fillId="0" borderId="25" xfId="3" applyNumberFormat="1" applyFont="1" applyFill="1" applyBorder="1"/>
    <xf numFmtId="164" fontId="16" fillId="0" borderId="50" xfId="3" applyNumberFormat="1" applyFont="1" applyFill="1" applyBorder="1"/>
    <xf numFmtId="3" fontId="16" fillId="0" borderId="50" xfId="3" applyNumberFormat="1" applyFont="1" applyFill="1" applyBorder="1"/>
    <xf numFmtId="164" fontId="2" fillId="0" borderId="25" xfId="0" applyNumberFormat="1" applyFont="1" applyFill="1" applyBorder="1" applyAlignment="1">
      <alignment horizontal="right"/>
    </xf>
    <xf numFmtId="3" fontId="2" fillId="0" borderId="25" xfId="0" applyNumberFormat="1" applyFont="1" applyFill="1" applyBorder="1" applyAlignment="1">
      <alignment horizontal="right"/>
    </xf>
    <xf numFmtId="164" fontId="26" fillId="0" borderId="25" xfId="0" applyNumberFormat="1" applyFont="1" applyFill="1" applyBorder="1" applyAlignment="1">
      <alignment horizontal="right"/>
    </xf>
    <xf numFmtId="3" fontId="26" fillId="0" borderId="25" xfId="0" applyNumberFormat="1" applyFont="1" applyFill="1" applyBorder="1" applyAlignment="1">
      <alignment horizontal="right"/>
    </xf>
    <xf numFmtId="164" fontId="26" fillId="0" borderId="50" xfId="0" applyNumberFormat="1" applyFont="1" applyFill="1" applyBorder="1" applyAlignment="1">
      <alignment horizontal="right"/>
    </xf>
    <xf numFmtId="3" fontId="26" fillId="0" borderId="50" xfId="0" applyNumberFormat="1" applyFont="1" applyFill="1" applyBorder="1" applyAlignment="1">
      <alignment horizontal="right"/>
    </xf>
    <xf numFmtId="164" fontId="2" fillId="0" borderId="20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0" fontId="17" fillId="0" borderId="0" xfId="3" applyFont="1" applyFill="1" applyBorder="1"/>
    <xf numFmtId="164" fontId="30" fillId="2" borderId="27" xfId="0" applyNumberFormat="1" applyFont="1" applyFill="1" applyBorder="1"/>
    <xf numFmtId="3" fontId="24" fillId="0" borderId="25" xfId="0" applyNumberFormat="1" applyFont="1" applyFill="1" applyBorder="1"/>
    <xf numFmtId="0" fontId="17" fillId="2" borderId="20" xfId="3" applyFont="1" applyFill="1" applyBorder="1"/>
    <xf numFmtId="164" fontId="23" fillId="0" borderId="25" xfId="3" applyNumberFormat="1" applyFont="1" applyFill="1" applyBorder="1"/>
    <xf numFmtId="49" fontId="2" fillId="0" borderId="20" xfId="0" applyNumberFormat="1" applyFont="1" applyFill="1" applyBorder="1" applyAlignment="1">
      <alignment horizontal="center"/>
    </xf>
    <xf numFmtId="0" fontId="14" fillId="0" borderId="22" xfId="3" applyFont="1" applyFill="1" applyBorder="1"/>
    <xf numFmtId="3" fontId="2" fillId="2" borderId="23" xfId="0" applyNumberFormat="1" applyFont="1" applyFill="1" applyBorder="1" applyAlignment="1">
      <alignment horizontal="right" wrapText="1"/>
    </xf>
    <xf numFmtId="49" fontId="2" fillId="0" borderId="2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wrapText="1"/>
    </xf>
    <xf numFmtId="3" fontId="2" fillId="0" borderId="11" xfId="0" applyNumberFormat="1" applyFont="1" applyFill="1" applyBorder="1" applyAlignment="1">
      <alignment horizontal="right" wrapText="1"/>
    </xf>
    <xf numFmtId="0" fontId="2" fillId="0" borderId="20" xfId="0" applyFont="1" applyFill="1" applyBorder="1" applyAlignment="1">
      <alignment horizontal="justify" wrapText="1"/>
    </xf>
    <xf numFmtId="3" fontId="2" fillId="0" borderId="23" xfId="0" applyNumberFormat="1" applyFont="1" applyFill="1" applyBorder="1" applyAlignment="1">
      <alignment horizontal="right" wrapText="1"/>
    </xf>
    <xf numFmtId="3" fontId="2" fillId="0" borderId="25" xfId="0" applyNumberFormat="1" applyFont="1" applyFill="1" applyBorder="1" applyAlignment="1">
      <alignment horizontal="right" wrapText="1"/>
    </xf>
    <xf numFmtId="3" fontId="14" fillId="2" borderId="5" xfId="1" applyNumberFormat="1" applyFont="1" applyFill="1" applyBorder="1"/>
    <xf numFmtId="0" fontId="5" fillId="0" borderId="11" xfId="3" applyFont="1" applyFill="1" applyBorder="1" applyAlignment="1">
      <alignment horizontal="left"/>
    </xf>
    <xf numFmtId="0" fontId="26" fillId="0" borderId="11" xfId="3" applyFont="1" applyFill="1" applyBorder="1"/>
    <xf numFmtId="164" fontId="35" fillId="2" borderId="27" xfId="3" applyNumberFormat="1" applyFont="1" applyFill="1" applyBorder="1"/>
    <xf numFmtId="0" fontId="36" fillId="2" borderId="25" xfId="0" applyFont="1" applyFill="1" applyBorder="1"/>
    <xf numFmtId="4" fontId="35" fillId="2" borderId="21" xfId="0" applyNumberFormat="1" applyFont="1" applyFill="1" applyBorder="1"/>
    <xf numFmtId="4" fontId="35" fillId="2" borderId="55" xfId="0" applyNumberFormat="1" applyFont="1" applyFill="1" applyBorder="1"/>
    <xf numFmtId="164" fontId="2" fillId="0" borderId="25" xfId="3" applyNumberFormat="1" applyFill="1" applyBorder="1"/>
    <xf numFmtId="3" fontId="0" fillId="0" borderId="0" xfId="0" applyNumberFormat="1"/>
    <xf numFmtId="3" fontId="14" fillId="0" borderId="25" xfId="0" applyNumberFormat="1" applyFont="1" applyFill="1" applyBorder="1"/>
    <xf numFmtId="0" fontId="2" fillId="2" borderId="25" xfId="3" applyFont="1" applyFill="1" applyBorder="1" applyAlignment="1">
      <alignment horizontal="left"/>
    </xf>
    <xf numFmtId="0" fontId="5" fillId="0" borderId="5" xfId="3" applyFont="1" applyFill="1" applyBorder="1" applyAlignment="1">
      <alignment horizontal="left" vertical="center"/>
    </xf>
    <xf numFmtId="0" fontId="6" fillId="2" borderId="0" xfId="0" applyFont="1" applyFill="1"/>
    <xf numFmtId="0" fontId="7" fillId="2" borderId="0" xfId="0" applyFont="1" applyFill="1"/>
    <xf numFmtId="3" fontId="24" fillId="2" borderId="0" xfId="0" applyNumberFormat="1" applyFont="1" applyFill="1"/>
    <xf numFmtId="4" fontId="0" fillId="2" borderId="0" xfId="0" applyNumberFormat="1" applyFill="1"/>
    <xf numFmtId="0" fontId="6" fillId="2" borderId="60" xfId="0" applyFont="1" applyFill="1" applyBorder="1"/>
    <xf numFmtId="0" fontId="6" fillId="2" borderId="41" xfId="0" applyFont="1" applyFill="1" applyBorder="1" applyAlignment="1">
      <alignment horizontal="center"/>
    </xf>
    <xf numFmtId="49" fontId="6" fillId="2" borderId="42" xfId="0" applyNumberFormat="1" applyFont="1" applyFill="1" applyBorder="1"/>
    <xf numFmtId="3" fontId="24" fillId="2" borderId="43" xfId="0" applyNumberFormat="1" applyFont="1" applyFill="1" applyBorder="1"/>
    <xf numFmtId="4" fontId="0" fillId="2" borderId="43" xfId="0" applyNumberFormat="1" applyFill="1" applyBorder="1"/>
    <xf numFmtId="4" fontId="0" fillId="2" borderId="13" xfId="0" applyNumberFormat="1" applyFill="1" applyBorder="1"/>
    <xf numFmtId="4" fontId="11" fillId="2" borderId="25" xfId="3" applyNumberFormat="1" applyFont="1" applyFill="1" applyBorder="1"/>
    <xf numFmtId="4" fontId="11" fillId="2" borderId="26" xfId="3" applyNumberFormat="1" applyFont="1" applyFill="1" applyBorder="1"/>
    <xf numFmtId="4" fontId="11" fillId="2" borderId="26" xfId="0" applyNumberFormat="1" applyFont="1" applyFill="1" applyBorder="1"/>
    <xf numFmtId="4" fontId="2" fillId="2" borderId="25" xfId="3" applyNumberFormat="1" applyFont="1" applyFill="1" applyBorder="1"/>
    <xf numFmtId="0" fontId="11" fillId="2" borderId="25" xfId="0" applyFont="1" applyFill="1" applyBorder="1"/>
    <xf numFmtId="4" fontId="2" fillId="2" borderId="26" xfId="3" applyNumberFormat="1" applyFont="1" applyFill="1" applyBorder="1"/>
    <xf numFmtId="49" fontId="26" fillId="2" borderId="25" xfId="0" applyNumberFormat="1" applyFont="1" applyFill="1" applyBorder="1"/>
    <xf numFmtId="3" fontId="24" fillId="2" borderId="20" xfId="0" applyNumberFormat="1" applyFont="1" applyFill="1" applyBorder="1"/>
    <xf numFmtId="4" fontId="0" fillId="2" borderId="20" xfId="0" applyNumberFormat="1" applyFill="1" applyBorder="1"/>
    <xf numFmtId="0" fontId="6" fillId="2" borderId="0" xfId="0" applyFont="1" applyFill="1" applyBorder="1"/>
    <xf numFmtId="3" fontId="6" fillId="2" borderId="0" xfId="0" applyNumberFormat="1" applyFont="1" applyFill="1" applyBorder="1"/>
    <xf numFmtId="164" fontId="6" fillId="2" borderId="0" xfId="0" applyNumberFormat="1" applyFont="1" applyFill="1" applyBorder="1"/>
    <xf numFmtId="3" fontId="19" fillId="2" borderId="0" xfId="0" applyNumberFormat="1" applyFont="1" applyFill="1" applyBorder="1"/>
    <xf numFmtId="0" fontId="2" fillId="2" borderId="5" xfId="3" applyFill="1" applyBorder="1"/>
    <xf numFmtId="0" fontId="14" fillId="2" borderId="39" xfId="0" applyFont="1" applyFill="1" applyBorder="1"/>
    <xf numFmtId="0" fontId="2" fillId="2" borderId="25" xfId="0" applyFont="1" applyFill="1" applyBorder="1" applyAlignment="1">
      <alignment horizontal="justify" wrapText="1"/>
    </xf>
    <xf numFmtId="4" fontId="2" fillId="2" borderId="0" xfId="3" applyNumberFormat="1" applyFill="1"/>
    <xf numFmtId="164" fontId="3" fillId="0" borderId="32" xfId="3" applyNumberFormat="1" applyFont="1" applyFill="1" applyBorder="1"/>
    <xf numFmtId="0" fontId="2" fillId="0" borderId="25" xfId="3" applyFont="1" applyBorder="1"/>
    <xf numFmtId="164" fontId="2" fillId="0" borderId="25" xfId="3" applyNumberFormat="1" applyFont="1" applyBorder="1"/>
    <xf numFmtId="1" fontId="24" fillId="0" borderId="24" xfId="0" applyNumberFormat="1" applyFont="1" applyBorder="1"/>
    <xf numFmtId="0" fontId="0" fillId="0" borderId="25" xfId="0" applyFont="1" applyBorder="1"/>
    <xf numFmtId="0" fontId="0" fillId="0" borderId="26" xfId="0" applyFont="1" applyBorder="1"/>
    <xf numFmtId="1" fontId="24" fillId="0" borderId="23" xfId="0" applyNumberFormat="1" applyFont="1" applyBorder="1"/>
    <xf numFmtId="49" fontId="10" fillId="0" borderId="50" xfId="3" applyNumberFormat="1" applyFont="1" applyFill="1" applyBorder="1" applyAlignment="1">
      <alignment horizontal="left"/>
    </xf>
    <xf numFmtId="0" fontId="10" fillId="0" borderId="50" xfId="3" applyFont="1" applyFill="1" applyBorder="1" applyAlignment="1">
      <alignment horizontal="left"/>
    </xf>
    <xf numFmtId="0" fontId="5" fillId="0" borderId="51" xfId="3" applyFont="1" applyFill="1" applyBorder="1"/>
    <xf numFmtId="0" fontId="2" fillId="0" borderId="50" xfId="3" applyBorder="1"/>
    <xf numFmtId="164" fontId="2" fillId="0" borderId="65" xfId="3" applyNumberFormat="1" applyBorder="1"/>
    <xf numFmtId="0" fontId="21" fillId="0" borderId="50" xfId="0" applyFont="1" applyBorder="1"/>
    <xf numFmtId="0" fontId="0" fillId="0" borderId="50" xfId="0" applyBorder="1"/>
    <xf numFmtId="0" fontId="0" fillId="0" borderId="52" xfId="0" applyBorder="1"/>
    <xf numFmtId="3" fontId="38" fillId="2" borderId="24" xfId="0" applyNumberFormat="1" applyFont="1" applyFill="1" applyBorder="1"/>
    <xf numFmtId="164" fontId="38" fillId="2" borderId="24" xfId="0" applyNumberFormat="1" applyFont="1" applyFill="1" applyBorder="1"/>
    <xf numFmtId="0" fontId="38" fillId="2" borderId="24" xfId="0" applyFont="1" applyFill="1" applyBorder="1"/>
    <xf numFmtId="4" fontId="2" fillId="2" borderId="27" xfId="0" applyNumberFormat="1" applyFont="1" applyFill="1" applyBorder="1"/>
    <xf numFmtId="0" fontId="21" fillId="0" borderId="26" xfId="0" applyFont="1" applyBorder="1"/>
    <xf numFmtId="4" fontId="23" fillId="0" borderId="21" xfId="0" applyNumberFormat="1" applyFont="1" applyFill="1" applyBorder="1"/>
    <xf numFmtId="4" fontId="23" fillId="0" borderId="55" xfId="0" applyNumberFormat="1" applyFont="1" applyFill="1" applyBorder="1"/>
    <xf numFmtId="0" fontId="21" fillId="0" borderId="25" xfId="0" applyFont="1" applyBorder="1"/>
    <xf numFmtId="2" fontId="24" fillId="0" borderId="25" xfId="0" applyNumberFormat="1" applyFont="1" applyBorder="1"/>
    <xf numFmtId="2" fontId="24" fillId="0" borderId="26" xfId="0" applyNumberFormat="1" applyFont="1" applyBorder="1"/>
    <xf numFmtId="0" fontId="24" fillId="0" borderId="55" xfId="0" applyFont="1" applyBorder="1"/>
    <xf numFmtId="0" fontId="4" fillId="0" borderId="0" xfId="0" applyFont="1" applyBorder="1" applyAlignment="1">
      <alignment horizontal="right"/>
    </xf>
    <xf numFmtId="164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0" fontId="32" fillId="2" borderId="0" xfId="0" applyFont="1" applyFill="1" applyBorder="1" applyAlignment="1">
      <alignment horizontal="left" vertical="center" wrapText="1"/>
    </xf>
    <xf numFmtId="3" fontId="14" fillId="2" borderId="0" xfId="3" applyNumberFormat="1" applyFont="1" applyFill="1" applyBorder="1"/>
    <xf numFmtId="4" fontId="3" fillId="2" borderId="66" xfId="3" applyNumberFormat="1" applyFont="1" applyFill="1" applyBorder="1"/>
    <xf numFmtId="0" fontId="34" fillId="0" borderId="0" xfId="0" applyFont="1" applyBorder="1"/>
    <xf numFmtId="3" fontId="24" fillId="0" borderId="20" xfId="0" applyNumberFormat="1" applyFont="1" applyFill="1" applyBorder="1"/>
    <xf numFmtId="3" fontId="2" fillId="2" borderId="15" xfId="3" applyNumberFormat="1" applyFill="1" applyBorder="1"/>
    <xf numFmtId="0" fontId="14" fillId="0" borderId="8" xfId="3" applyFont="1" applyFill="1" applyBorder="1"/>
    <xf numFmtId="3" fontId="2" fillId="2" borderId="45" xfId="3" applyNumberFormat="1" applyFill="1" applyBorder="1"/>
    <xf numFmtId="164" fontId="2" fillId="2" borderId="45" xfId="3" applyNumberFormat="1" applyFill="1" applyBorder="1"/>
    <xf numFmtId="3" fontId="14" fillId="2" borderId="15" xfId="3" applyNumberFormat="1" applyFont="1" applyFill="1" applyBorder="1"/>
    <xf numFmtId="0" fontId="32" fillId="2" borderId="15" xfId="0" applyFont="1" applyFill="1" applyBorder="1" applyAlignment="1">
      <alignment horizontal="left" vertical="center" wrapText="1"/>
    </xf>
    <xf numFmtId="0" fontId="32" fillId="2" borderId="27" xfId="0" applyFont="1" applyFill="1" applyBorder="1" applyAlignment="1">
      <alignment horizontal="left" vertical="center" wrapText="1"/>
    </xf>
    <xf numFmtId="3" fontId="2" fillId="2" borderId="21" xfId="3" applyNumberFormat="1" applyFill="1" applyBorder="1"/>
    <xf numFmtId="164" fontId="2" fillId="2" borderId="21" xfId="3" applyNumberFormat="1" applyFill="1" applyBorder="1"/>
    <xf numFmtId="0" fontId="32" fillId="2" borderId="25" xfId="0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/>
    </xf>
    <xf numFmtId="3" fontId="2" fillId="0" borderId="17" xfId="0" applyNumberFormat="1" applyFont="1" applyFill="1" applyBorder="1" applyAlignment="1">
      <alignment horizontal="right" wrapText="1"/>
    </xf>
    <xf numFmtId="3" fontId="14" fillId="2" borderId="17" xfId="1" applyNumberFormat="1" applyFont="1" applyFill="1" applyBorder="1"/>
    <xf numFmtId="3" fontId="2" fillId="0" borderId="20" xfId="0" applyNumberFormat="1" applyFont="1" applyFill="1" applyBorder="1" applyAlignment="1">
      <alignment horizontal="right" wrapText="1"/>
    </xf>
    <xf numFmtId="49" fontId="10" fillId="0" borderId="4" xfId="3" applyNumberFormat="1" applyFont="1" applyFill="1" applyBorder="1" applyAlignment="1">
      <alignment horizontal="center"/>
    </xf>
    <xf numFmtId="49" fontId="14" fillId="0" borderId="22" xfId="3" applyNumberFormat="1" applyFont="1" applyFill="1" applyBorder="1" applyAlignment="1" applyProtection="1">
      <alignment horizontal="center"/>
      <protection locked="0"/>
    </xf>
    <xf numFmtId="0" fontId="14" fillId="0" borderId="5" xfId="3" applyFont="1" applyFill="1" applyBorder="1" applyAlignment="1">
      <alignment horizontal="left"/>
    </xf>
    <xf numFmtId="0" fontId="5" fillId="0" borderId="14" xfId="3" applyFont="1" applyFill="1" applyBorder="1"/>
    <xf numFmtId="0" fontId="32" fillId="2" borderId="50" xfId="0" applyFont="1" applyFill="1" applyBorder="1" applyAlignment="1">
      <alignment horizontal="left" vertical="center" wrapText="1"/>
    </xf>
    <xf numFmtId="0" fontId="5" fillId="0" borderId="63" xfId="3" applyFont="1" applyFill="1" applyBorder="1" applyAlignment="1"/>
    <xf numFmtId="49" fontId="2" fillId="0" borderId="50" xfId="0" applyNumberFormat="1" applyFont="1" applyFill="1" applyBorder="1" applyAlignment="1">
      <alignment horizontal="center"/>
    </xf>
    <xf numFmtId="0" fontId="2" fillId="0" borderId="50" xfId="0" applyFont="1" applyFill="1" applyBorder="1" applyAlignment="1">
      <alignment horizontal="justify" wrapText="1"/>
    </xf>
    <xf numFmtId="0" fontId="14" fillId="0" borderId="58" xfId="3" applyFont="1" applyFill="1" applyBorder="1"/>
    <xf numFmtId="3" fontId="2" fillId="0" borderId="50" xfId="0" applyNumberFormat="1" applyFont="1" applyFill="1" applyBorder="1" applyAlignment="1">
      <alignment horizontal="right" wrapText="1"/>
    </xf>
    <xf numFmtId="164" fontId="2" fillId="2" borderId="51" xfId="3" applyNumberFormat="1" applyFont="1" applyFill="1" applyBorder="1"/>
    <xf numFmtId="0" fontId="5" fillId="0" borderId="0" xfId="3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justify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2" borderId="0" xfId="3" applyNumberFormat="1" applyFont="1" applyFill="1" applyBorder="1"/>
    <xf numFmtId="3" fontId="14" fillId="2" borderId="0" xfId="1" applyNumberFormat="1" applyFont="1" applyFill="1" applyBorder="1"/>
    <xf numFmtId="3" fontId="2" fillId="0" borderId="39" xfId="0" applyNumberFormat="1" applyFont="1" applyFill="1" applyBorder="1" applyAlignment="1">
      <alignment horizontal="right" wrapText="1"/>
    </xf>
    <xf numFmtId="4" fontId="2" fillId="0" borderId="45" xfId="0" applyNumberFormat="1" applyFont="1" applyFill="1" applyBorder="1"/>
    <xf numFmtId="0" fontId="10" fillId="0" borderId="56" xfId="1" applyFont="1" applyFill="1" applyBorder="1" applyAlignment="1">
      <alignment horizontal="center"/>
    </xf>
    <xf numFmtId="49" fontId="10" fillId="0" borderId="2" xfId="1" applyNumberFormat="1" applyFont="1" applyFill="1" applyBorder="1" applyAlignment="1">
      <alignment horizontal="center"/>
    </xf>
    <xf numFmtId="0" fontId="0" fillId="0" borderId="2" xfId="0" applyFill="1" applyBorder="1"/>
    <xf numFmtId="0" fontId="14" fillId="0" borderId="25" xfId="0" applyFont="1" applyBorder="1" applyAlignment="1"/>
    <xf numFmtId="3" fontId="23" fillId="0" borderId="21" xfId="3" applyNumberFormat="1" applyFont="1" applyFill="1" applyBorder="1"/>
    <xf numFmtId="1" fontId="21" fillId="0" borderId="12" xfId="0" applyNumberFormat="1" applyFont="1" applyBorder="1"/>
    <xf numFmtId="4" fontId="2" fillId="0" borderId="17" xfId="0" applyNumberFormat="1" applyFont="1" applyFill="1" applyBorder="1" applyAlignment="1"/>
    <xf numFmtId="0" fontId="5" fillId="0" borderId="17" xfId="3" applyFont="1" applyFill="1" applyBorder="1" applyAlignment="1">
      <alignment horizontal="right"/>
    </xf>
    <xf numFmtId="0" fontId="5" fillId="0" borderId="20" xfId="3" applyFont="1" applyFill="1" applyBorder="1" applyAlignment="1">
      <alignment horizontal="right"/>
    </xf>
    <xf numFmtId="3" fontId="14" fillId="0" borderId="17" xfId="0" applyNumberFormat="1" applyFont="1" applyFill="1" applyBorder="1" applyAlignment="1"/>
    <xf numFmtId="0" fontId="10" fillId="2" borderId="3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/>
    </xf>
    <xf numFmtId="3" fontId="23" fillId="2" borderId="35" xfId="0" applyNumberFormat="1" applyFont="1" applyFill="1" applyBorder="1" applyAlignment="1">
      <alignment horizontal="center" wrapText="1"/>
    </xf>
    <xf numFmtId="4" fontId="11" fillId="2" borderId="2" xfId="0" applyNumberFormat="1" applyFont="1" applyFill="1" applyBorder="1" applyAlignment="1">
      <alignment horizontal="center"/>
    </xf>
    <xf numFmtId="4" fontId="10" fillId="2" borderId="36" xfId="0" applyNumberFormat="1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4" fontId="11" fillId="2" borderId="5" xfId="0" applyNumberFormat="1" applyFont="1" applyFill="1" applyBorder="1" applyAlignment="1">
      <alignment horizontal="center"/>
    </xf>
    <xf numFmtId="4" fontId="11" fillId="2" borderId="18" xfId="0" applyNumberFormat="1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3" fontId="24" fillId="2" borderId="39" xfId="0" applyNumberFormat="1" applyFont="1" applyFill="1" applyBorder="1" applyAlignment="1">
      <alignment wrapText="1"/>
    </xf>
    <xf numFmtId="4" fontId="0" fillId="2" borderId="8" xfId="0" applyNumberFormat="1" applyFill="1" applyBorder="1"/>
    <xf numFmtId="4" fontId="0" fillId="2" borderId="33" xfId="0" applyNumberFormat="1" applyFill="1" applyBorder="1"/>
    <xf numFmtId="0" fontId="6" fillId="2" borderId="25" xfId="0" applyFont="1" applyFill="1" applyBorder="1" applyAlignment="1">
      <alignment horizontal="center"/>
    </xf>
    <xf numFmtId="4" fontId="0" fillId="2" borderId="55" xfId="0" applyNumberFormat="1" applyFill="1" applyBorder="1"/>
    <xf numFmtId="0" fontId="6" fillId="2" borderId="11" xfId="0" applyFont="1" applyFill="1" applyBorder="1" applyAlignment="1">
      <alignment horizontal="center"/>
    </xf>
    <xf numFmtId="0" fontId="40" fillId="2" borderId="24" xfId="0" applyFont="1" applyFill="1" applyBorder="1"/>
    <xf numFmtId="164" fontId="40" fillId="2" borderId="24" xfId="0" applyNumberFormat="1" applyFont="1" applyFill="1" applyBorder="1"/>
    <xf numFmtId="3" fontId="30" fillId="2" borderId="20" xfId="0" applyNumberFormat="1" applyFont="1" applyFill="1" applyBorder="1"/>
    <xf numFmtId="49" fontId="6" fillId="2" borderId="25" xfId="0" applyNumberFormat="1" applyFont="1" applyFill="1" applyBorder="1"/>
    <xf numFmtId="0" fontId="10" fillId="2" borderId="8" xfId="0" applyFont="1" applyFill="1" applyBorder="1" applyAlignment="1">
      <alignment horizontal="center"/>
    </xf>
    <xf numFmtId="4" fontId="3" fillId="2" borderId="0" xfId="3" applyNumberFormat="1" applyFont="1" applyFill="1" applyBorder="1"/>
    <xf numFmtId="164" fontId="10" fillId="2" borderId="2" xfId="0" applyNumberFormat="1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0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4" fillId="2" borderId="8" xfId="0" applyFont="1" applyFill="1" applyBorder="1"/>
    <xf numFmtId="0" fontId="14" fillId="2" borderId="33" xfId="0" applyFont="1" applyFill="1" applyBorder="1"/>
    <xf numFmtId="0" fontId="10" fillId="2" borderId="0" xfId="0" applyFont="1" applyFill="1" applyBorder="1" applyAlignment="1">
      <alignment horizontal="center"/>
    </xf>
    <xf numFmtId="4" fontId="11" fillId="2" borderId="25" xfId="0" applyNumberFormat="1" applyFont="1" applyFill="1" applyBorder="1"/>
    <xf numFmtId="0" fontId="10" fillId="2" borderId="39" xfId="0" applyFont="1" applyFill="1" applyBorder="1" applyAlignment="1">
      <alignment horizontal="center"/>
    </xf>
    <xf numFmtId="14" fontId="23" fillId="2" borderId="39" xfId="0" applyNumberFormat="1" applyFont="1" applyFill="1" applyBorder="1"/>
    <xf numFmtId="0" fontId="6" fillId="2" borderId="10" xfId="1" applyFont="1" applyFill="1" applyBorder="1" applyAlignment="1">
      <alignment horizontal="left"/>
    </xf>
    <xf numFmtId="0" fontId="5" fillId="2" borderId="25" xfId="1" applyFont="1" applyFill="1" applyBorder="1" applyAlignment="1">
      <alignment horizontal="center"/>
    </xf>
    <xf numFmtId="0" fontId="26" fillId="2" borderId="28" xfId="3" applyFont="1" applyFill="1" applyBorder="1"/>
    <xf numFmtId="3" fontId="2" fillId="2" borderId="20" xfId="1" applyNumberFormat="1" applyFont="1" applyFill="1" applyBorder="1" applyAlignment="1"/>
    <xf numFmtId="164" fontId="2" fillId="2" borderId="20" xfId="1" applyNumberFormat="1" applyFont="1" applyFill="1" applyBorder="1" applyAlignment="1"/>
    <xf numFmtId="0" fontId="5" fillId="2" borderId="27" xfId="1" applyFont="1" applyFill="1" applyBorder="1" applyAlignment="1"/>
    <xf numFmtId="49" fontId="5" fillId="2" borderId="63" xfId="3" applyNumberFormat="1" applyFont="1" applyFill="1" applyBorder="1" applyAlignment="1">
      <alignment horizontal="center"/>
    </xf>
    <xf numFmtId="4" fontId="2" fillId="0" borderId="55" xfId="0" applyNumberFormat="1" applyFont="1" applyFill="1" applyBorder="1" applyAlignment="1"/>
    <xf numFmtId="4" fontId="2" fillId="0" borderId="25" xfId="0" applyNumberFormat="1" applyFont="1" applyFill="1" applyBorder="1" applyAlignment="1"/>
    <xf numFmtId="4" fontId="2" fillId="0" borderId="20" xfId="0" applyNumberFormat="1" applyFont="1" applyFill="1" applyBorder="1" applyAlignment="1"/>
    <xf numFmtId="0" fontId="2" fillId="0" borderId="25" xfId="3" applyFont="1" applyFill="1" applyBorder="1" applyAlignment="1">
      <alignment horizontal="center"/>
    </xf>
    <xf numFmtId="0" fontId="2" fillId="0" borderId="25" xfId="3" applyFont="1" applyFill="1" applyBorder="1" applyAlignment="1">
      <alignment horizontal="left"/>
    </xf>
    <xf numFmtId="49" fontId="2" fillId="0" borderId="25" xfId="3" applyNumberFormat="1" applyFont="1" applyFill="1" applyBorder="1" applyAlignment="1">
      <alignment horizontal="center"/>
    </xf>
    <xf numFmtId="49" fontId="2" fillId="0" borderId="25" xfId="3" applyNumberFormat="1" applyFont="1" applyFill="1" applyBorder="1"/>
    <xf numFmtId="49" fontId="11" fillId="0" borderId="25" xfId="3" applyNumberFormat="1" applyFont="1" applyFill="1" applyBorder="1" applyAlignment="1">
      <alignment horizontal="left"/>
    </xf>
    <xf numFmtId="49" fontId="2" fillId="0" borderId="25" xfId="3" applyNumberFormat="1" applyFont="1" applyFill="1" applyBorder="1" applyAlignment="1">
      <alignment horizontal="left"/>
    </xf>
    <xf numFmtId="0" fontId="14" fillId="0" borderId="20" xfId="0" applyFont="1" applyBorder="1" applyAlignment="1"/>
    <xf numFmtId="0" fontId="41" fillId="0" borderId="20" xfId="0" applyFont="1" applyBorder="1" applyAlignment="1"/>
    <xf numFmtId="0" fontId="5" fillId="0" borderId="17" xfId="3" applyFont="1" applyFill="1" applyBorder="1" applyAlignment="1">
      <alignment horizontal="left" vertical="center"/>
    </xf>
    <xf numFmtId="0" fontId="41" fillId="0" borderId="20" xfId="0" applyFont="1" applyFill="1" applyBorder="1" applyAlignment="1"/>
    <xf numFmtId="4" fontId="3" fillId="2" borderId="32" xfId="3" applyNumberFormat="1" applyFont="1" applyFill="1" applyBorder="1"/>
    <xf numFmtId="4" fontId="3" fillId="2" borderId="53" xfId="3" applyNumberFormat="1" applyFont="1" applyFill="1" applyBorder="1"/>
    <xf numFmtId="49" fontId="10" fillId="0" borderId="59" xfId="3" applyNumberFormat="1" applyFont="1" applyFill="1" applyBorder="1" applyAlignment="1">
      <alignment horizontal="center"/>
    </xf>
    <xf numFmtId="0" fontId="6" fillId="0" borderId="59" xfId="3" applyFont="1" applyFill="1" applyBorder="1" applyAlignment="1">
      <alignment horizontal="left" vertical="center"/>
    </xf>
    <xf numFmtId="3" fontId="5" fillId="0" borderId="27" xfId="3" applyNumberFormat="1" applyFont="1" applyBorder="1"/>
    <xf numFmtId="164" fontId="5" fillId="0" borderId="27" xfId="3" applyNumberFormat="1" applyFont="1" applyBorder="1"/>
    <xf numFmtId="49" fontId="10" fillId="0" borderId="60" xfId="3" applyNumberFormat="1" applyFont="1" applyFill="1" applyBorder="1" applyAlignment="1">
      <alignment horizontal="center"/>
    </xf>
    <xf numFmtId="49" fontId="10" fillId="0" borderId="17" xfId="3" applyNumberFormat="1" applyFont="1" applyFill="1" applyBorder="1" applyAlignment="1">
      <alignment horizontal="left"/>
    </xf>
    <xf numFmtId="0" fontId="14" fillId="0" borderId="29" xfId="0" applyFont="1" applyBorder="1"/>
    <xf numFmtId="0" fontId="14" fillId="0" borderId="21" xfId="0" applyFont="1" applyBorder="1"/>
    <xf numFmtId="0" fontId="20" fillId="0" borderId="20" xfId="0" applyFont="1" applyBorder="1" applyAlignment="1"/>
    <xf numFmtId="0" fontId="2" fillId="0" borderId="25" xfId="0" applyFont="1" applyFill="1" applyBorder="1" applyAlignment="1">
      <alignment horizontal="left" vertical="center"/>
    </xf>
    <xf numFmtId="0" fontId="14" fillId="0" borderId="27" xfId="0" applyFont="1" applyBorder="1"/>
    <xf numFmtId="0" fontId="2" fillId="0" borderId="5" xfId="0" applyFont="1" applyFill="1" applyBorder="1" applyAlignment="1">
      <alignment horizontal="left" vertical="center"/>
    </xf>
    <xf numFmtId="0" fontId="5" fillId="0" borderId="29" xfId="3" applyFont="1" applyFill="1" applyBorder="1"/>
    <xf numFmtId="0" fontId="2" fillId="0" borderId="17" xfId="0" applyFont="1" applyFill="1" applyBorder="1" applyAlignment="1">
      <alignment horizontal="left" vertical="center"/>
    </xf>
    <xf numFmtId="3" fontId="5" fillId="0" borderId="15" xfId="3" applyNumberFormat="1" applyFont="1" applyBorder="1"/>
    <xf numFmtId="164" fontId="5" fillId="0" borderId="15" xfId="3" applyNumberFormat="1" applyFont="1" applyBorder="1"/>
    <xf numFmtId="0" fontId="2" fillId="0" borderId="20" xfId="0" applyFont="1" applyFill="1" applyBorder="1" applyAlignment="1">
      <alignment horizontal="left" vertical="center"/>
    </xf>
    <xf numFmtId="0" fontId="14" fillId="0" borderId="20" xfId="0" applyFont="1" applyBorder="1"/>
    <xf numFmtId="3" fontId="5" fillId="0" borderId="51" xfId="3" applyNumberFormat="1" applyFont="1" applyBorder="1"/>
    <xf numFmtId="0" fontId="14" fillId="0" borderId="50" xfId="0" applyFont="1" applyBorder="1"/>
    <xf numFmtId="4" fontId="2" fillId="0" borderId="15" xfId="0" applyNumberFormat="1" applyFont="1" applyFill="1" applyBorder="1"/>
    <xf numFmtId="0" fontId="6" fillId="2" borderId="0" xfId="3" applyFont="1" applyFill="1" applyBorder="1" applyAlignment="1"/>
    <xf numFmtId="164" fontId="2" fillId="0" borderId="27" xfId="3" applyNumberFormat="1" applyFill="1" applyBorder="1"/>
    <xf numFmtId="0" fontId="24" fillId="0" borderId="25" xfId="0" applyFont="1" applyFill="1" applyBorder="1"/>
    <xf numFmtId="49" fontId="11" fillId="2" borderId="14" xfId="3" applyNumberFormat="1" applyFont="1" applyFill="1" applyBorder="1" applyAlignment="1">
      <alignment horizontal="center" vertical="center"/>
    </xf>
    <xf numFmtId="49" fontId="10" fillId="2" borderId="24" xfId="3" applyNumberFormat="1" applyFont="1" applyFill="1" applyBorder="1" applyAlignment="1">
      <alignment horizontal="left" vertical="center"/>
    </xf>
    <xf numFmtId="0" fontId="11" fillId="0" borderId="25" xfId="3" applyFont="1" applyFill="1" applyBorder="1" applyAlignment="1">
      <alignment vertical="center"/>
    </xf>
    <xf numFmtId="0" fontId="2" fillId="0" borderId="25" xfId="3" applyFont="1" applyFill="1" applyBorder="1" applyAlignment="1">
      <alignment vertical="center"/>
    </xf>
    <xf numFmtId="3" fontId="2" fillId="2" borderId="23" xfId="3" applyNumberFormat="1" applyFont="1" applyFill="1" applyBorder="1" applyAlignment="1">
      <alignment vertical="center"/>
    </xf>
    <xf numFmtId="164" fontId="2" fillId="0" borderId="25" xfId="3" applyNumberFormat="1" applyFont="1" applyFill="1" applyBorder="1" applyAlignment="1">
      <alignment vertical="center"/>
    </xf>
    <xf numFmtId="3" fontId="2" fillId="0" borderId="25" xfId="3" applyNumberFormat="1" applyFont="1" applyFill="1" applyBorder="1" applyAlignment="1">
      <alignment vertical="center"/>
    </xf>
    <xf numFmtId="4" fontId="2" fillId="2" borderId="25" xfId="0" applyNumberFormat="1" applyFont="1" applyFill="1" applyBorder="1" applyAlignment="1">
      <alignment vertical="center"/>
    </xf>
    <xf numFmtId="4" fontId="2" fillId="2" borderId="55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4" fillId="0" borderId="39" xfId="0" applyFont="1" applyBorder="1"/>
    <xf numFmtId="164" fontId="2" fillId="0" borderId="17" xfId="3" applyNumberFormat="1" applyFill="1" applyBorder="1"/>
    <xf numFmtId="3" fontId="24" fillId="0" borderId="17" xfId="0" applyNumberFormat="1" applyFont="1" applyFill="1" applyBorder="1"/>
    <xf numFmtId="4" fontId="14" fillId="0" borderId="27" xfId="0" applyNumberFormat="1" applyFont="1" applyFill="1" applyBorder="1"/>
    <xf numFmtId="4" fontId="14" fillId="0" borderId="26" xfId="0" applyNumberFormat="1" applyFont="1" applyFill="1" applyBorder="1"/>
    <xf numFmtId="0" fontId="2" fillId="2" borderId="17" xfId="3" applyFill="1" applyBorder="1"/>
    <xf numFmtId="3" fontId="2" fillId="0" borderId="5" xfId="3" applyNumberFormat="1" applyFill="1" applyBorder="1"/>
    <xf numFmtId="49" fontId="10" fillId="2" borderId="4" xfId="3" applyNumberFormat="1" applyFont="1" applyFill="1" applyBorder="1" applyAlignment="1">
      <alignment horizontal="center"/>
    </xf>
    <xf numFmtId="3" fontId="30" fillId="0" borderId="25" xfId="0" applyNumberFormat="1" applyFont="1" applyFill="1" applyBorder="1"/>
    <xf numFmtId="0" fontId="10" fillId="2" borderId="25" xfId="3" applyFont="1" applyFill="1" applyBorder="1" applyAlignment="1">
      <alignment horizontal="left"/>
    </xf>
    <xf numFmtId="0" fontId="2" fillId="2" borderId="21" xfId="3" applyFont="1" applyFill="1" applyBorder="1" applyAlignment="1"/>
    <xf numFmtId="0" fontId="2" fillId="2" borderId="51" xfId="3" applyFont="1" applyFill="1" applyBorder="1" applyAlignment="1"/>
    <xf numFmtId="3" fontId="2" fillId="0" borderId="50" xfId="3" applyNumberFormat="1" applyFill="1" applyBorder="1"/>
    <xf numFmtId="164" fontId="2" fillId="0" borderId="50" xfId="3" applyNumberFormat="1" applyFill="1" applyBorder="1"/>
    <xf numFmtId="3" fontId="24" fillId="0" borderId="50" xfId="0" applyNumberFormat="1" applyFont="1" applyFill="1" applyBorder="1"/>
    <xf numFmtId="4" fontId="2" fillId="2" borderId="52" xfId="0" applyNumberFormat="1" applyFont="1" applyFill="1" applyBorder="1"/>
    <xf numFmtId="49" fontId="5" fillId="2" borderId="23" xfId="3" applyNumberFormat="1" applyFont="1" applyFill="1" applyBorder="1" applyAlignment="1"/>
    <xf numFmtId="49" fontId="5" fillId="2" borderId="37" xfId="3" applyNumberFormat="1" applyFont="1" applyFill="1" applyBorder="1" applyAlignment="1">
      <alignment horizontal="center"/>
    </xf>
    <xf numFmtId="0" fontId="14" fillId="0" borderId="17" xfId="0" applyFont="1" applyBorder="1" applyAlignment="1">
      <alignment wrapText="1"/>
    </xf>
    <xf numFmtId="0" fontId="30" fillId="0" borderId="25" xfId="0" applyFont="1" applyFill="1" applyBorder="1"/>
    <xf numFmtId="3" fontId="24" fillId="0" borderId="24" xfId="0" applyNumberFormat="1" applyFont="1" applyFill="1" applyBorder="1"/>
    <xf numFmtId="164" fontId="2" fillId="0" borderId="20" xfId="3" applyNumberFormat="1" applyFill="1" applyBorder="1"/>
    <xf numFmtId="0" fontId="2" fillId="2" borderId="20" xfId="3" applyFill="1" applyBorder="1"/>
    <xf numFmtId="0" fontId="24" fillId="0" borderId="12" xfId="0" applyFont="1" applyFill="1" applyBorder="1"/>
    <xf numFmtId="0" fontId="10" fillId="0" borderId="2" xfId="3" applyFont="1" applyFill="1" applyBorder="1" applyAlignment="1">
      <alignment horizontal="center"/>
    </xf>
    <xf numFmtId="0" fontId="32" fillId="0" borderId="27" xfId="0" applyFont="1" applyFill="1" applyBorder="1" applyAlignment="1"/>
    <xf numFmtId="164" fontId="2" fillId="0" borderId="15" xfId="3" applyNumberFormat="1" applyFill="1" applyBorder="1"/>
    <xf numFmtId="0" fontId="32" fillId="0" borderId="21" xfId="0" applyFont="1" applyFill="1" applyBorder="1" applyAlignment="1"/>
    <xf numFmtId="0" fontId="31" fillId="0" borderId="27" xfId="0" applyFont="1" applyFill="1" applyBorder="1" applyAlignment="1"/>
    <xf numFmtId="0" fontId="14" fillId="0" borderId="25" xfId="0" applyFont="1" applyFill="1" applyBorder="1" applyAlignment="1"/>
    <xf numFmtId="0" fontId="32" fillId="0" borderId="25" xfId="0" applyFont="1" applyFill="1" applyBorder="1" applyAlignment="1"/>
    <xf numFmtId="0" fontId="3" fillId="2" borderId="46" xfId="3" applyFont="1" applyFill="1" applyBorder="1" applyAlignment="1"/>
    <xf numFmtId="0" fontId="18" fillId="2" borderId="46" xfId="3" applyFont="1" applyFill="1" applyBorder="1" applyAlignment="1"/>
    <xf numFmtId="0" fontId="18" fillId="2" borderId="47" xfId="3" applyFont="1" applyFill="1" applyBorder="1" applyAlignment="1"/>
    <xf numFmtId="3" fontId="3" fillId="2" borderId="32" xfId="3" applyNumberFormat="1" applyFont="1" applyFill="1" applyBorder="1" applyAlignment="1"/>
    <xf numFmtId="164" fontId="3" fillId="2" borderId="32" xfId="3" applyNumberFormat="1" applyFont="1" applyFill="1" applyBorder="1" applyAlignment="1"/>
    <xf numFmtId="3" fontId="19" fillId="2" borderId="32" xfId="3" applyNumberFormat="1" applyFont="1" applyFill="1" applyBorder="1" applyAlignment="1"/>
    <xf numFmtId="4" fontId="19" fillId="2" borderId="32" xfId="0" applyNumberFormat="1" applyFont="1" applyFill="1" applyBorder="1" applyAlignment="1"/>
    <xf numFmtId="4" fontId="3" fillId="2" borderId="53" xfId="0" applyNumberFormat="1" applyFont="1" applyFill="1" applyBorder="1" applyAlignment="1"/>
    <xf numFmtId="0" fontId="6" fillId="2" borderId="11" xfId="3" applyFont="1" applyFill="1" applyBorder="1" applyAlignment="1">
      <alignment horizontal="left" vertical="center"/>
    </xf>
    <xf numFmtId="3" fontId="3" fillId="2" borderId="48" xfId="0" applyNumberFormat="1" applyFont="1" applyFill="1" applyBorder="1"/>
    <xf numFmtId="164" fontId="3" fillId="2" borderId="48" xfId="0" applyNumberFormat="1" applyFont="1" applyFill="1" applyBorder="1"/>
    <xf numFmtId="49" fontId="2" fillId="0" borderId="27" xfId="3" applyNumberFormat="1" applyFont="1" applyFill="1" applyBorder="1"/>
    <xf numFmtId="164" fontId="11" fillId="0" borderId="27" xfId="3" applyNumberFormat="1" applyFont="1" applyBorder="1"/>
    <xf numFmtId="0" fontId="14" fillId="0" borderId="25" xfId="3" applyFont="1" applyFill="1" applyBorder="1"/>
    <xf numFmtId="49" fontId="10" fillId="0" borderId="62" xfId="3" applyNumberFormat="1" applyFont="1" applyFill="1" applyBorder="1" applyAlignment="1">
      <alignment horizontal="center"/>
    </xf>
    <xf numFmtId="49" fontId="10" fillId="0" borderId="17" xfId="3" applyNumberFormat="1" applyFont="1" applyFill="1" applyBorder="1" applyAlignment="1" applyProtection="1">
      <alignment horizontal="center"/>
      <protection locked="0"/>
    </xf>
    <xf numFmtId="49" fontId="5" fillId="0" borderId="17" xfId="3" applyNumberFormat="1" applyFont="1" applyFill="1" applyBorder="1" applyAlignment="1">
      <alignment horizontal="left" wrapText="1"/>
    </xf>
    <xf numFmtId="49" fontId="10" fillId="0" borderId="63" xfId="3" applyNumberFormat="1" applyFont="1" applyFill="1" applyBorder="1" applyAlignment="1">
      <alignment horizontal="center"/>
    </xf>
    <xf numFmtId="49" fontId="10" fillId="0" borderId="60" xfId="3" applyNumberFormat="1" applyFont="1" applyFill="1" applyBorder="1" applyAlignment="1">
      <alignment horizontal="center" vertical="center"/>
    </xf>
    <xf numFmtId="0" fontId="10" fillId="0" borderId="25" xfId="3" applyFont="1" applyFill="1" applyBorder="1" applyAlignment="1">
      <alignment horizontal="left" vertical="center"/>
    </xf>
    <xf numFmtId="0" fontId="6" fillId="0" borderId="25" xfId="3" applyFont="1" applyFill="1" applyBorder="1" applyAlignment="1">
      <alignment horizontal="left" vertical="center"/>
    </xf>
    <xf numFmtId="49" fontId="2" fillId="0" borderId="20" xfId="3" applyNumberFormat="1" applyFont="1" applyFill="1" applyBorder="1"/>
    <xf numFmtId="0" fontId="6" fillId="0" borderId="60" xfId="3" applyFont="1" applyFill="1" applyBorder="1" applyAlignment="1">
      <alignment horizontal="left" vertical="center"/>
    </xf>
    <xf numFmtId="0" fontId="32" fillId="0" borderId="25" xfId="0" applyFont="1" applyFill="1" applyBorder="1" applyAlignment="1">
      <alignment horizontal="left" vertical="center" wrapText="1"/>
    </xf>
    <xf numFmtId="0" fontId="6" fillId="0" borderId="27" xfId="3" applyFont="1" applyFill="1" applyBorder="1" applyAlignment="1">
      <alignment horizontal="left" vertical="center"/>
    </xf>
    <xf numFmtId="0" fontId="6" fillId="0" borderId="11" xfId="3" applyFont="1" applyFill="1" applyBorder="1" applyAlignment="1">
      <alignment horizontal="left" vertical="center"/>
    </xf>
    <xf numFmtId="49" fontId="10" fillId="0" borderId="24" xfId="3" applyNumberFormat="1" applyFont="1" applyFill="1" applyBorder="1"/>
    <xf numFmtId="0" fontId="6" fillId="0" borderId="30" xfId="3" applyFont="1" applyFill="1" applyBorder="1" applyAlignment="1"/>
    <xf numFmtId="0" fontId="6" fillId="0" borderId="46" xfId="3" applyFont="1" applyFill="1" applyBorder="1" applyAlignment="1"/>
    <xf numFmtId="49" fontId="10" fillId="0" borderId="10" xfId="3" applyNumberFormat="1" applyFont="1" applyFill="1" applyBorder="1" applyAlignment="1">
      <alignment horizontal="center"/>
    </xf>
    <xf numFmtId="0" fontId="6" fillId="0" borderId="0" xfId="1" applyFont="1" applyBorder="1" applyAlignment="1"/>
    <xf numFmtId="164" fontId="2" fillId="2" borderId="25" xfId="3" applyNumberFormat="1" applyFont="1" applyFill="1" applyBorder="1"/>
    <xf numFmtId="164" fontId="2" fillId="0" borderId="17" xfId="3" applyNumberFormat="1" applyFont="1" applyFill="1" applyBorder="1" applyAlignment="1"/>
    <xf numFmtId="164" fontId="14" fillId="0" borderId="20" xfId="0" applyNumberFormat="1" applyFont="1" applyBorder="1" applyAlignment="1"/>
    <xf numFmtId="0" fontId="14" fillId="0" borderId="17" xfId="0" applyFont="1" applyBorder="1" applyAlignment="1"/>
    <xf numFmtId="164" fontId="5" fillId="0" borderId="51" xfId="3" applyNumberFormat="1" applyFont="1" applyBorder="1"/>
    <xf numFmtId="0" fontId="11" fillId="2" borderId="24" xfId="3" applyFont="1" applyFill="1" applyBorder="1" applyAlignment="1">
      <alignment horizontal="left"/>
    </xf>
    <xf numFmtId="49" fontId="10" fillId="0" borderId="10" xfId="3" applyNumberFormat="1" applyFont="1" applyFill="1" applyBorder="1" applyAlignment="1">
      <alignment horizontal="center"/>
    </xf>
    <xf numFmtId="0" fontId="19" fillId="0" borderId="0" xfId="0" applyFont="1" applyBorder="1" applyAlignment="1"/>
    <xf numFmtId="49" fontId="10" fillId="2" borderId="27" xfId="3" applyNumberFormat="1" applyFont="1" applyFill="1" applyBorder="1" applyAlignment="1">
      <alignment horizontal="left"/>
    </xf>
    <xf numFmtId="4" fontId="26" fillId="2" borderId="26" xfId="3" applyNumberFormat="1" applyFont="1" applyFill="1" applyBorder="1"/>
    <xf numFmtId="4" fontId="16" fillId="2" borderId="26" xfId="3" applyNumberFormat="1" applyFont="1" applyFill="1" applyBorder="1"/>
    <xf numFmtId="4" fontId="16" fillId="2" borderId="52" xfId="3" applyNumberFormat="1" applyFont="1" applyFill="1" applyBorder="1"/>
    <xf numFmtId="4" fontId="16" fillId="0" borderId="26" xfId="3" applyNumberFormat="1" applyFont="1" applyFill="1" applyBorder="1"/>
    <xf numFmtId="4" fontId="11" fillId="0" borderId="55" xfId="3" applyNumberFormat="1" applyFont="1" applyFill="1" applyBorder="1"/>
    <xf numFmtId="4" fontId="26" fillId="2" borderId="26" xfId="0" applyNumberFormat="1" applyFont="1" applyFill="1" applyBorder="1" applyAlignment="1">
      <alignment horizontal="right"/>
    </xf>
    <xf numFmtId="4" fontId="26" fillId="2" borderId="52" xfId="0" applyNumberFormat="1" applyFont="1" applyFill="1" applyBorder="1" applyAlignment="1">
      <alignment horizontal="right"/>
    </xf>
    <xf numFmtId="164" fontId="6" fillId="0" borderId="0" xfId="3" applyNumberFormat="1" applyFont="1" applyFill="1" applyBorder="1"/>
    <xf numFmtId="0" fontId="10" fillId="0" borderId="27" xfId="3" applyFont="1" applyFill="1" applyBorder="1" applyAlignment="1">
      <alignment horizontal="left" vertical="center"/>
    </xf>
    <xf numFmtId="0" fontId="10" fillId="0" borderId="23" xfId="3" applyFont="1" applyFill="1" applyBorder="1" applyAlignment="1">
      <alignment horizontal="left" vertical="center"/>
    </xf>
    <xf numFmtId="0" fontId="10" fillId="0" borderId="24" xfId="3" applyFont="1" applyFill="1" applyBorder="1" applyAlignment="1">
      <alignment horizontal="left" vertical="center"/>
    </xf>
    <xf numFmtId="0" fontId="2" fillId="0" borderId="21" xfId="3" applyBorder="1"/>
    <xf numFmtId="0" fontId="6" fillId="0" borderId="20" xfId="3" applyFont="1" applyFill="1" applyBorder="1" applyAlignment="1">
      <alignment horizontal="left" vertical="center"/>
    </xf>
    <xf numFmtId="4" fontId="11" fillId="0" borderId="20" xfId="0" applyNumberFormat="1" applyFont="1" applyFill="1" applyBorder="1"/>
    <xf numFmtId="4" fontId="11" fillId="0" borderId="67" xfId="0" applyNumberFormat="1" applyFont="1" applyFill="1" applyBorder="1"/>
    <xf numFmtId="49" fontId="11" fillId="0" borderId="63" xfId="3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" fontId="2" fillId="0" borderId="9" xfId="0" applyNumberFormat="1" applyFont="1" applyFill="1" applyBorder="1"/>
    <xf numFmtId="49" fontId="11" fillId="0" borderId="0" xfId="3" applyNumberFormat="1" applyFont="1" applyFill="1" applyBorder="1" applyAlignment="1">
      <alignment horizontal="center"/>
    </xf>
    <xf numFmtId="164" fontId="2" fillId="2" borderId="20" xfId="3" applyNumberFormat="1" applyFont="1" applyFill="1" applyBorder="1"/>
    <xf numFmtId="3" fontId="14" fillId="2" borderId="20" xfId="3" applyNumberFormat="1" applyFont="1" applyFill="1" applyBorder="1"/>
    <xf numFmtId="4" fontId="2" fillId="0" borderId="20" xfId="0" applyNumberFormat="1" applyFont="1" applyFill="1" applyBorder="1"/>
    <xf numFmtId="164" fontId="2" fillId="2" borderId="21" xfId="3" applyNumberFormat="1" applyFont="1" applyFill="1" applyBorder="1"/>
    <xf numFmtId="0" fontId="14" fillId="0" borderId="24" xfId="3" applyFont="1" applyFill="1" applyBorder="1"/>
    <xf numFmtId="0" fontId="5" fillId="0" borderId="4" xfId="3" applyFont="1" applyFill="1" applyBorder="1" applyAlignment="1"/>
    <xf numFmtId="3" fontId="14" fillId="2" borderId="20" xfId="1" applyNumberFormat="1" applyFont="1" applyFill="1" applyBorder="1"/>
    <xf numFmtId="164" fontId="2" fillId="2" borderId="15" xfId="3" applyNumberFormat="1" applyFont="1" applyFill="1" applyBorder="1"/>
    <xf numFmtId="164" fontId="2" fillId="2" borderId="50" xfId="3" applyNumberFormat="1" applyFont="1" applyFill="1" applyBorder="1"/>
    <xf numFmtId="0" fontId="5" fillId="0" borderId="10" xfId="3" applyFont="1" applyFill="1" applyBorder="1" applyAlignment="1"/>
    <xf numFmtId="164" fontId="5" fillId="0" borderId="27" xfId="3" applyNumberFormat="1" applyFont="1" applyFill="1" applyBorder="1"/>
    <xf numFmtId="0" fontId="6" fillId="2" borderId="0" xfId="0" applyFont="1" applyFill="1" applyBorder="1" applyAlignment="1"/>
    <xf numFmtId="164" fontId="2" fillId="0" borderId="25" xfId="3" applyNumberFormat="1" applyFont="1" applyFill="1" applyBorder="1"/>
    <xf numFmtId="0" fontId="24" fillId="0" borderId="17" xfId="3" applyFont="1" applyFill="1" applyBorder="1"/>
    <xf numFmtId="164" fontId="2" fillId="0" borderId="17" xfId="3" applyNumberFormat="1" applyFont="1" applyFill="1" applyBorder="1"/>
    <xf numFmtId="164" fontId="2" fillId="0" borderId="5" xfId="3" applyNumberFormat="1" applyFont="1" applyFill="1" applyBorder="1"/>
    <xf numFmtId="164" fontId="2" fillId="0" borderId="5" xfId="3" applyNumberFormat="1" applyFill="1" applyBorder="1"/>
    <xf numFmtId="164" fontId="10" fillId="0" borderId="25" xfId="3" applyNumberFormat="1" applyFont="1" applyFill="1" applyBorder="1" applyAlignment="1">
      <alignment horizontal="right"/>
    </xf>
    <xf numFmtId="164" fontId="2" fillId="2" borderId="8" xfId="3" applyNumberFormat="1" applyFill="1" applyBorder="1"/>
    <xf numFmtId="0" fontId="14" fillId="0" borderId="25" xfId="0" applyFont="1" applyFill="1" applyBorder="1"/>
    <xf numFmtId="165" fontId="11" fillId="0" borderId="25" xfId="0" applyNumberFormat="1" applyFont="1" applyFill="1" applyBorder="1"/>
    <xf numFmtId="165" fontId="2" fillId="0" borderId="25" xfId="0" applyNumberFormat="1" applyFont="1" applyFill="1" applyBorder="1"/>
    <xf numFmtId="165" fontId="2" fillId="0" borderId="17" xfId="0" applyNumberFormat="1" applyFont="1" applyFill="1" applyBorder="1"/>
    <xf numFmtId="0" fontId="2" fillId="0" borderId="64" xfId="3" applyFill="1" applyBorder="1"/>
    <xf numFmtId="0" fontId="24" fillId="0" borderId="43" xfId="0" applyFont="1" applyFill="1" applyBorder="1"/>
    <xf numFmtId="0" fontId="0" fillId="0" borderId="13" xfId="0" applyFill="1" applyBorder="1"/>
    <xf numFmtId="3" fontId="5" fillId="0" borderId="21" xfId="3" applyNumberFormat="1" applyFont="1" applyFill="1" applyBorder="1"/>
    <xf numFmtId="164" fontId="5" fillId="0" borderId="21" xfId="3" applyNumberFormat="1" applyFont="1" applyFill="1" applyBorder="1"/>
    <xf numFmtId="165" fontId="2" fillId="0" borderId="25" xfId="0" applyNumberFormat="1" applyFont="1" applyFill="1" applyBorder="1" applyAlignment="1"/>
    <xf numFmtId="0" fontId="24" fillId="0" borderId="25" xfId="0" applyFont="1" applyFill="1" applyBorder="1" applyAlignment="1"/>
    <xf numFmtId="49" fontId="5" fillId="0" borderId="11" xfId="3" applyNumberFormat="1" applyFont="1" applyFill="1" applyBorder="1" applyAlignment="1">
      <alignment horizontal="left" wrapText="1"/>
    </xf>
    <xf numFmtId="0" fontId="14" fillId="0" borderId="21" xfId="0" applyFont="1" applyFill="1" applyBorder="1" applyAlignment="1"/>
    <xf numFmtId="164" fontId="2" fillId="0" borderId="21" xfId="0" applyNumberFormat="1" applyFont="1" applyFill="1" applyBorder="1" applyAlignment="1"/>
    <xf numFmtId="0" fontId="24" fillId="0" borderId="21" xfId="0" applyFont="1" applyFill="1" applyBorder="1" applyAlignment="1"/>
    <xf numFmtId="0" fontId="32" fillId="0" borderId="11" xfId="0" applyFont="1" applyFill="1" applyBorder="1" applyAlignment="1">
      <alignment horizontal="left" vertical="center" wrapText="1"/>
    </xf>
    <xf numFmtId="49" fontId="2" fillId="0" borderId="12" xfId="3" applyNumberFormat="1" applyFont="1" applyFill="1" applyBorder="1"/>
    <xf numFmtId="49" fontId="10" fillId="0" borderId="20" xfId="3" applyNumberFormat="1" applyFont="1" applyFill="1" applyBorder="1"/>
    <xf numFmtId="164" fontId="2" fillId="2" borderId="50" xfId="3" applyNumberFormat="1" applyFill="1" applyBorder="1"/>
    <xf numFmtId="49" fontId="11" fillId="2" borderId="12" xfId="3" applyNumberFormat="1" applyFont="1" applyFill="1" applyBorder="1" applyAlignment="1">
      <alignment horizontal="left"/>
    </xf>
    <xf numFmtId="0" fontId="2" fillId="2" borderId="27" xfId="3" applyFont="1" applyFill="1" applyBorder="1" applyAlignment="1">
      <alignment horizontal="center"/>
    </xf>
    <xf numFmtId="0" fontId="21" fillId="2" borderId="25" xfId="0" applyFont="1" applyFill="1" applyBorder="1" applyAlignment="1"/>
    <xf numFmtId="0" fontId="23" fillId="2" borderId="17" xfId="3" applyFont="1" applyFill="1" applyBorder="1"/>
    <xf numFmtId="49" fontId="14" fillId="2" borderId="25" xfId="3" applyNumberFormat="1" applyFont="1" applyFill="1" applyBorder="1" applyAlignment="1">
      <alignment horizontal="center"/>
    </xf>
    <xf numFmtId="0" fontId="14" fillId="2" borderId="17" xfId="3" applyFont="1" applyFill="1" applyBorder="1"/>
    <xf numFmtId="0" fontId="17" fillId="2" borderId="15" xfId="3" applyFont="1" applyFill="1" applyBorder="1"/>
    <xf numFmtId="3" fontId="2" fillId="2" borderId="25" xfId="6" applyNumberFormat="1" applyFont="1" applyFill="1" applyBorder="1" applyAlignment="1">
      <alignment horizontal="right" wrapText="1"/>
    </xf>
    <xf numFmtId="49" fontId="14" fillId="2" borderId="27" xfId="3" applyNumberFormat="1" applyFont="1" applyFill="1" applyBorder="1" applyAlignment="1">
      <alignment horizontal="center"/>
    </xf>
    <xf numFmtId="0" fontId="23" fillId="2" borderId="15" xfId="3" applyFont="1" applyFill="1" applyBorder="1"/>
    <xf numFmtId="3" fontId="11" fillId="2" borderId="25" xfId="6" applyNumberFormat="1" applyFont="1" applyFill="1" applyBorder="1" applyAlignment="1">
      <alignment horizontal="right" wrapText="1"/>
    </xf>
    <xf numFmtId="164" fontId="11" fillId="2" borderId="25" xfId="6" applyNumberFormat="1" applyFont="1" applyFill="1" applyBorder="1" applyAlignment="1">
      <alignment horizontal="right" wrapText="1"/>
    </xf>
    <xf numFmtId="0" fontId="14" fillId="2" borderId="27" xfId="3" applyFont="1" applyFill="1" applyBorder="1" applyAlignment="1">
      <alignment horizontal="center"/>
    </xf>
    <xf numFmtId="0" fontId="14" fillId="2" borderId="25" xfId="3" applyFont="1" applyFill="1" applyBorder="1" applyAlignment="1">
      <alignment horizontal="center"/>
    </xf>
    <xf numFmtId="0" fontId="2" fillId="2" borderId="25" xfId="4" applyFont="1" applyFill="1" applyBorder="1" applyAlignment="1">
      <alignment horizontal="justify" wrapText="1"/>
    </xf>
    <xf numFmtId="0" fontId="17" fillId="2" borderId="27" xfId="3" applyFont="1" applyFill="1" applyBorder="1"/>
    <xf numFmtId="3" fontId="2" fillId="2" borderId="25" xfId="7" applyNumberFormat="1" applyFont="1" applyFill="1" applyBorder="1" applyAlignment="1">
      <alignment horizontal="right" wrapText="1"/>
    </xf>
    <xf numFmtId="164" fontId="2" fillId="2" borderId="23" xfId="3" applyNumberFormat="1" applyFill="1" applyBorder="1"/>
    <xf numFmtId="0" fontId="2" fillId="2" borderId="25" xfId="3" applyFont="1" applyFill="1" applyBorder="1" applyAlignment="1">
      <alignment horizontal="center"/>
    </xf>
    <xf numFmtId="0" fontId="17" fillId="2" borderId="25" xfId="3" applyFont="1" applyFill="1" applyBorder="1"/>
    <xf numFmtId="164" fontId="2" fillId="2" borderId="25" xfId="3" applyNumberFormat="1" applyFill="1" applyBorder="1"/>
    <xf numFmtId="3" fontId="24" fillId="2" borderId="17" xfId="0" applyNumberFormat="1" applyFont="1" applyFill="1" applyBorder="1"/>
    <xf numFmtId="4" fontId="2" fillId="2" borderId="29" xfId="0" applyNumberFormat="1" applyFont="1" applyFill="1" applyBorder="1"/>
    <xf numFmtId="0" fontId="6" fillId="2" borderId="46" xfId="3" applyFont="1" applyFill="1" applyBorder="1"/>
    <xf numFmtId="4" fontId="3" fillId="2" borderId="46" xfId="0" applyNumberFormat="1" applyFont="1" applyFill="1" applyBorder="1"/>
    <xf numFmtId="0" fontId="2" fillId="2" borderId="22" xfId="0" applyFont="1" applyFill="1" applyBorder="1"/>
    <xf numFmtId="0" fontId="11" fillId="2" borderId="24" xfId="0" applyFont="1" applyFill="1" applyBorder="1"/>
    <xf numFmtId="3" fontId="11" fillId="2" borderId="24" xfId="0" applyNumberFormat="1" applyFont="1" applyFill="1" applyBorder="1"/>
    <xf numFmtId="164" fontId="11" fillId="2" borderId="24" xfId="0" applyNumberFormat="1" applyFont="1" applyFill="1" applyBorder="1"/>
    <xf numFmtId="0" fontId="2" fillId="2" borderId="25" xfId="0" applyFont="1" applyFill="1" applyBorder="1"/>
    <xf numFmtId="0" fontId="26" fillId="2" borderId="24" xfId="0" applyFont="1" applyFill="1" applyBorder="1"/>
    <xf numFmtId="4" fontId="38" fillId="2" borderId="26" xfId="0" applyNumberFormat="1" applyFont="1" applyFill="1" applyBorder="1"/>
    <xf numFmtId="49" fontId="26" fillId="2" borderId="24" xfId="0" applyNumberFormat="1" applyFont="1" applyFill="1" applyBorder="1"/>
    <xf numFmtId="0" fontId="26" fillId="2" borderId="25" xfId="0" applyFont="1" applyFill="1" applyBorder="1"/>
    <xf numFmtId="3" fontId="2" fillId="2" borderId="24" xfId="0" applyNumberFormat="1" applyFont="1" applyFill="1" applyBorder="1"/>
    <xf numFmtId="164" fontId="2" fillId="2" borderId="24" xfId="0" applyNumberFormat="1" applyFont="1" applyFill="1" applyBorder="1"/>
    <xf numFmtId="0" fontId="11" fillId="2" borderId="27" xfId="3" applyFont="1" applyFill="1" applyBorder="1"/>
    <xf numFmtId="165" fontId="11" fillId="2" borderId="25" xfId="0" applyNumberFormat="1" applyFont="1" applyFill="1" applyBorder="1"/>
    <xf numFmtId="0" fontId="26" fillId="2" borderId="23" xfId="0" applyFont="1" applyFill="1" applyBorder="1"/>
    <xf numFmtId="3" fontId="2" fillId="2" borderId="25" xfId="0" applyNumberFormat="1" applyFont="1" applyFill="1" applyBorder="1"/>
    <xf numFmtId="0" fontId="26" fillId="2" borderId="27" xfId="3" applyFont="1" applyFill="1" applyBorder="1"/>
    <xf numFmtId="0" fontId="26" fillId="2" borderId="27" xfId="0" applyFont="1" applyFill="1" applyBorder="1"/>
    <xf numFmtId="0" fontId="11" fillId="2" borderId="23" xfId="0" applyFont="1" applyFill="1" applyBorder="1"/>
    <xf numFmtId="164" fontId="11" fillId="2" borderId="25" xfId="0" applyNumberFormat="1" applyFont="1" applyFill="1" applyBorder="1"/>
    <xf numFmtId="0" fontId="26" fillId="2" borderId="23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left"/>
    </xf>
    <xf numFmtId="0" fontId="2" fillId="2" borderId="24" xfId="0" applyFont="1" applyFill="1" applyBorder="1"/>
    <xf numFmtId="0" fontId="26" fillId="2" borderId="24" xfId="0" applyFont="1" applyFill="1" applyBorder="1" applyAlignment="1">
      <alignment horizontal="left"/>
    </xf>
    <xf numFmtId="49" fontId="2" fillId="2" borderId="12" xfId="3" applyNumberFormat="1" applyFont="1" applyFill="1" applyBorder="1" applyAlignment="1">
      <alignment horizontal="center"/>
    </xf>
    <xf numFmtId="0" fontId="11" fillId="2" borderId="25" xfId="0" applyFont="1" applyFill="1" applyBorder="1" applyAlignment="1">
      <alignment horizontal="left"/>
    </xf>
    <xf numFmtId="49" fontId="11" fillId="2" borderId="12" xfId="3" applyNumberFormat="1" applyFont="1" applyFill="1" applyBorder="1" applyAlignment="1">
      <alignment horizontal="center"/>
    </xf>
    <xf numFmtId="0" fontId="26" fillId="2" borderId="25" xfId="0" applyFont="1" applyFill="1" applyBorder="1" applyAlignment="1">
      <alignment horizontal="left"/>
    </xf>
    <xf numFmtId="0" fontId="26" fillId="2" borderId="0" xfId="0" applyFont="1" applyFill="1" applyBorder="1"/>
    <xf numFmtId="164" fontId="2" fillId="2" borderId="0" xfId="0" applyNumberFormat="1" applyFont="1" applyFill="1" applyBorder="1"/>
    <xf numFmtId="3" fontId="2" fillId="2" borderId="0" xfId="0" applyNumberFormat="1" applyFont="1" applyFill="1" applyBorder="1"/>
    <xf numFmtId="0" fontId="2" fillId="2" borderId="20" xfId="0" applyFont="1" applyFill="1" applyBorder="1" applyAlignment="1">
      <alignment wrapText="1"/>
    </xf>
    <xf numFmtId="0" fontId="11" fillId="2" borderId="12" xfId="0" applyFont="1" applyFill="1" applyBorder="1" applyAlignment="1">
      <alignment horizontal="left" wrapText="1"/>
    </xf>
    <xf numFmtId="3" fontId="11" fillId="2" borderId="12" xfId="0" applyNumberFormat="1" applyFont="1" applyFill="1" applyBorder="1"/>
    <xf numFmtId="164" fontId="11" fillId="2" borderId="12" xfId="0" applyNumberFormat="1" applyFont="1" applyFill="1" applyBorder="1"/>
    <xf numFmtId="4" fontId="11" fillId="2" borderId="20" xfId="3" applyNumberFormat="1" applyFont="1" applyFill="1" applyBorder="1"/>
    <xf numFmtId="4" fontId="11" fillId="2" borderId="55" xfId="3" applyNumberFormat="1" applyFont="1" applyFill="1" applyBorder="1"/>
    <xf numFmtId="4" fontId="2" fillId="2" borderId="20" xfId="3" applyNumberFormat="1" applyFont="1" applyFill="1" applyBorder="1"/>
    <xf numFmtId="49" fontId="26" fillId="2" borderId="20" xfId="0" applyNumberFormat="1" applyFont="1" applyFill="1" applyBorder="1"/>
    <xf numFmtId="49" fontId="2" fillId="2" borderId="20" xfId="0" applyNumberFormat="1" applyFont="1" applyFill="1" applyBorder="1"/>
    <xf numFmtId="4" fontId="2" fillId="2" borderId="17" xfId="3" applyNumberFormat="1" applyFont="1" applyFill="1" applyBorder="1"/>
    <xf numFmtId="4" fontId="2" fillId="2" borderId="44" xfId="3" applyNumberFormat="1" applyFont="1" applyFill="1" applyBorder="1"/>
    <xf numFmtId="0" fontId="11" fillId="2" borderId="20" xfId="0" applyFont="1" applyFill="1" applyBorder="1"/>
    <xf numFmtId="4" fontId="11" fillId="2" borderId="17" xfId="3" applyNumberFormat="1" applyFont="1" applyFill="1" applyBorder="1"/>
    <xf numFmtId="4" fontId="11" fillId="2" borderId="44" xfId="3" applyNumberFormat="1" applyFont="1" applyFill="1" applyBorder="1"/>
    <xf numFmtId="49" fontId="11" fillId="2" borderId="25" xfId="3" applyNumberFormat="1" applyFont="1" applyFill="1" applyBorder="1" applyAlignment="1">
      <alignment horizontal="center"/>
    </xf>
    <xf numFmtId="0" fontId="38" fillId="2" borderId="28" xfId="0" applyFont="1" applyFill="1" applyBorder="1"/>
    <xf numFmtId="0" fontId="11" fillId="2" borderId="25" xfId="0" applyFont="1" applyFill="1" applyBorder="1" applyAlignment="1">
      <alignment wrapText="1"/>
    </xf>
    <xf numFmtId="3" fontId="11" fillId="2" borderId="28" xfId="0" applyNumberFormat="1" applyFont="1" applyFill="1" applyBorder="1"/>
    <xf numFmtId="164" fontId="11" fillId="2" borderId="28" xfId="0" applyNumberFormat="1" applyFont="1" applyFill="1" applyBorder="1"/>
    <xf numFmtId="0" fontId="26" fillId="2" borderId="17" xfId="0" applyFont="1" applyFill="1" applyBorder="1"/>
    <xf numFmtId="0" fontId="38" fillId="2" borderId="17" xfId="0" applyFont="1" applyFill="1" applyBorder="1"/>
    <xf numFmtId="3" fontId="24" fillId="2" borderId="39" xfId="0" applyNumberFormat="1" applyFont="1" applyFill="1" applyBorder="1"/>
    <xf numFmtId="0" fontId="0" fillId="2" borderId="33" xfId="0" applyFill="1" applyBorder="1"/>
    <xf numFmtId="0" fontId="6" fillId="2" borderId="21" xfId="0" applyFont="1" applyFill="1" applyBorder="1" applyAlignment="1">
      <alignment horizontal="center"/>
    </xf>
    <xf numFmtId="0" fontId="10" fillId="2" borderId="25" xfId="3" applyFont="1" applyFill="1" applyBorder="1" applyAlignment="1">
      <alignment horizontal="left" vertical="center"/>
    </xf>
    <xf numFmtId="0" fontId="6" fillId="2" borderId="27" xfId="3" applyFont="1" applyFill="1" applyBorder="1" applyAlignment="1">
      <alignment horizontal="left" vertical="center"/>
    </xf>
    <xf numFmtId="49" fontId="10" fillId="2" borderId="12" xfId="3" applyNumberFormat="1" applyFont="1" applyFill="1" applyBorder="1"/>
    <xf numFmtId="3" fontId="23" fillId="2" borderId="11" xfId="3" applyNumberFormat="1" applyFont="1" applyFill="1" applyBorder="1"/>
    <xf numFmtId="3" fontId="11" fillId="2" borderId="20" xfId="3" applyNumberFormat="1" applyFont="1" applyFill="1" applyBorder="1"/>
    <xf numFmtId="164" fontId="11" fillId="2" borderId="11" xfId="3" applyNumberFormat="1" applyFont="1" applyFill="1" applyBorder="1"/>
    <xf numFmtId="3" fontId="23" fillId="2" borderId="25" xfId="3" applyNumberFormat="1" applyFont="1" applyFill="1" applyBorder="1"/>
    <xf numFmtId="0" fontId="2" fillId="2" borderId="12" xfId="3" applyFont="1" applyFill="1" applyBorder="1" applyAlignment="1">
      <alignment horizontal="left" vertical="center"/>
    </xf>
    <xf numFmtId="49" fontId="11" fillId="2" borderId="20" xfId="3" applyNumberFormat="1" applyFont="1" applyFill="1" applyBorder="1"/>
    <xf numFmtId="49" fontId="11" fillId="2" borderId="25" xfId="3" applyNumberFormat="1" applyFont="1" applyFill="1" applyBorder="1" applyAlignment="1">
      <alignment horizontal="left"/>
    </xf>
    <xf numFmtId="0" fontId="11" fillId="2" borderId="27" xfId="3" applyFont="1" applyFill="1" applyBorder="1" applyAlignment="1">
      <alignment horizontal="left"/>
    </xf>
    <xf numFmtId="0" fontId="5" fillId="2" borderId="25" xfId="3" applyFont="1" applyFill="1" applyBorder="1" applyAlignment="1">
      <alignment horizontal="left"/>
    </xf>
    <xf numFmtId="0" fontId="20" fillId="2" borderId="25" xfId="0" applyFont="1" applyFill="1" applyBorder="1" applyAlignment="1"/>
    <xf numFmtId="3" fontId="2" fillId="2" borderId="17" xfId="3" applyNumberFormat="1" applyFont="1" applyFill="1" applyBorder="1"/>
    <xf numFmtId="49" fontId="5" fillId="2" borderId="19" xfId="3" applyNumberFormat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2" xfId="1" applyFont="1" applyFill="1" applyBorder="1"/>
    <xf numFmtId="0" fontId="10" fillId="2" borderId="54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49" fontId="10" fillId="2" borderId="5" xfId="1" applyNumberFormat="1" applyFont="1" applyFill="1" applyBorder="1" applyAlignment="1">
      <alignment horizontal="center"/>
    </xf>
    <xf numFmtId="0" fontId="10" fillId="2" borderId="29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38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49" fontId="10" fillId="2" borderId="8" xfId="1" applyNumberFormat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6" fillId="2" borderId="61" xfId="1" applyFont="1" applyFill="1" applyBorder="1" applyAlignment="1">
      <alignment horizontal="left"/>
    </xf>
    <xf numFmtId="0" fontId="5" fillId="2" borderId="64" xfId="1" applyFont="1" applyFill="1" applyBorder="1" applyAlignment="1"/>
    <xf numFmtId="0" fontId="5" fillId="2" borderId="41" xfId="1" applyFont="1" applyFill="1" applyBorder="1" applyAlignment="1"/>
    <xf numFmtId="0" fontId="5" fillId="2" borderId="42" xfId="1" applyFont="1" applyFill="1" applyBorder="1" applyAlignment="1"/>
    <xf numFmtId="0" fontId="5" fillId="2" borderId="43" xfId="1" applyFont="1" applyFill="1" applyBorder="1" applyAlignment="1"/>
    <xf numFmtId="0" fontId="14" fillId="2" borderId="43" xfId="1" applyFont="1" applyFill="1" applyBorder="1" applyAlignment="1"/>
    <xf numFmtId="0" fontId="5" fillId="2" borderId="13" xfId="1" applyFont="1" applyFill="1" applyBorder="1" applyAlignment="1"/>
    <xf numFmtId="0" fontId="11" fillId="2" borderId="28" xfId="3" applyFont="1" applyFill="1" applyBorder="1"/>
    <xf numFmtId="0" fontId="5" fillId="2" borderId="25" xfId="1" applyFont="1" applyFill="1" applyBorder="1" applyAlignment="1"/>
    <xf numFmtId="3" fontId="11" fillId="2" borderId="25" xfId="1" applyNumberFormat="1" applyFont="1" applyFill="1" applyBorder="1" applyAlignment="1"/>
    <xf numFmtId="164" fontId="11" fillId="2" borderId="25" xfId="1" applyNumberFormat="1" applyFont="1" applyFill="1" applyBorder="1" applyAlignment="1"/>
    <xf numFmtId="3" fontId="11" fillId="2" borderId="20" xfId="1" applyNumberFormat="1" applyFont="1" applyFill="1" applyBorder="1" applyAlignment="1"/>
    <xf numFmtId="164" fontId="11" fillId="2" borderId="20" xfId="1" applyNumberFormat="1" applyFont="1" applyFill="1" applyBorder="1" applyAlignment="1"/>
    <xf numFmtId="0" fontId="0" fillId="2" borderId="0" xfId="0" applyFill="1" applyBorder="1" applyAlignment="1"/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0" fillId="2" borderId="8" xfId="0" applyFill="1" applyBorder="1"/>
    <xf numFmtId="0" fontId="6" fillId="2" borderId="40" xfId="0" applyFont="1" applyFill="1" applyBorder="1" applyAlignment="1">
      <alignment horizontal="left"/>
    </xf>
    <xf numFmtId="0" fontId="6" fillId="2" borderId="64" xfId="0" applyFont="1" applyFill="1" applyBorder="1" applyAlignment="1">
      <alignment horizontal="center"/>
    </xf>
    <xf numFmtId="0" fontId="24" fillId="2" borderId="42" xfId="0" applyFont="1" applyFill="1" applyBorder="1"/>
    <xf numFmtId="49" fontId="10" fillId="2" borderId="10" xfId="0" applyNumberFormat="1" applyFont="1" applyFill="1" applyBorder="1" applyAlignment="1">
      <alignment horizontal="center"/>
    </xf>
    <xf numFmtId="0" fontId="10" fillId="2" borderId="27" xfId="0" applyFont="1" applyFill="1" applyBorder="1" applyAlignment="1"/>
    <xf numFmtId="0" fontId="10" fillId="2" borderId="11" xfId="0" applyFont="1" applyFill="1" applyBorder="1" applyAlignment="1"/>
    <xf numFmtId="49" fontId="6" fillId="2" borderId="24" xfId="0" applyNumberFormat="1" applyFont="1" applyFill="1" applyBorder="1"/>
    <xf numFmtId="3" fontId="11" fillId="2" borderId="25" xfId="0" applyNumberFormat="1" applyFont="1" applyFill="1" applyBorder="1"/>
    <xf numFmtId="0" fontId="10" fillId="2" borderId="15" xfId="0" applyFont="1" applyFill="1" applyBorder="1" applyAlignment="1"/>
    <xf numFmtId="0" fontId="10" fillId="2" borderId="25" xfId="0" applyFont="1" applyFill="1" applyBorder="1" applyAlignment="1"/>
    <xf numFmtId="0" fontId="34" fillId="2" borderId="0" xfId="0" applyFont="1" applyFill="1" applyBorder="1"/>
    <xf numFmtId="49" fontId="10" fillId="2" borderId="14" xfId="0" applyNumberFormat="1" applyFont="1" applyFill="1" applyBorder="1" applyAlignment="1">
      <alignment horizontal="center"/>
    </xf>
    <xf numFmtId="0" fontId="5" fillId="2" borderId="25" xfId="0" applyFont="1" applyFill="1" applyBorder="1"/>
    <xf numFmtId="0" fontId="26" fillId="2" borderId="28" xfId="0" applyFont="1" applyFill="1" applyBorder="1" applyAlignment="1">
      <alignment horizontal="left"/>
    </xf>
    <xf numFmtId="164" fontId="2" fillId="2" borderId="25" xfId="0" applyNumberFormat="1" applyFont="1" applyFill="1" applyBorder="1"/>
    <xf numFmtId="49" fontId="10" fillId="2" borderId="19" xfId="0" applyNumberFormat="1" applyFont="1" applyFill="1" applyBorder="1" applyAlignment="1">
      <alignment horizontal="center"/>
    </xf>
    <xf numFmtId="49" fontId="10" fillId="2" borderId="17" xfId="0" applyNumberFormat="1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26" fillId="2" borderId="20" xfId="0" applyFont="1" applyFill="1" applyBorder="1"/>
    <xf numFmtId="0" fontId="11" fillId="2" borderId="28" xfId="0" applyFont="1" applyFill="1" applyBorder="1"/>
    <xf numFmtId="49" fontId="10" fillId="2" borderId="25" xfId="0" applyNumberFormat="1" applyFont="1" applyFill="1" applyBorder="1" applyAlignment="1">
      <alignment horizontal="left"/>
    </xf>
    <xf numFmtId="0" fontId="5" fillId="2" borderId="25" xfId="0" applyFont="1" applyFill="1" applyBorder="1" applyAlignment="1">
      <alignment horizontal="left"/>
    </xf>
    <xf numFmtId="49" fontId="26" fillId="2" borderId="28" xfId="0" applyNumberFormat="1" applyFont="1" applyFill="1" applyBorder="1"/>
    <xf numFmtId="0" fontId="5" fillId="2" borderId="19" xfId="0" applyFont="1" applyFill="1" applyBorder="1"/>
    <xf numFmtId="0" fontId="5" fillId="2" borderId="17" xfId="0" applyFont="1" applyFill="1" applyBorder="1"/>
    <xf numFmtId="0" fontId="26" fillId="2" borderId="25" xfId="0" applyFont="1" applyFill="1" applyBorder="1" applyAlignment="1">
      <alignment vertical="center"/>
    </xf>
    <xf numFmtId="0" fontId="16" fillId="2" borderId="27" xfId="0" applyFont="1" applyFill="1" applyBorder="1"/>
    <xf numFmtId="0" fontId="26" fillId="2" borderId="20" xfId="0" applyFont="1" applyFill="1" applyBorder="1" applyAlignment="1">
      <alignment vertical="center"/>
    </xf>
    <xf numFmtId="0" fontId="16" fillId="2" borderId="20" xfId="0" applyFont="1" applyFill="1" applyBorder="1"/>
    <xf numFmtId="3" fontId="2" fillId="2" borderId="20" xfId="0" applyNumberFormat="1" applyFont="1" applyFill="1" applyBorder="1"/>
    <xf numFmtId="164" fontId="2" fillId="2" borderId="20" xfId="0" applyNumberFormat="1" applyFont="1" applyFill="1" applyBorder="1"/>
    <xf numFmtId="0" fontId="37" fillId="2" borderId="25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center"/>
    </xf>
    <xf numFmtId="0" fontId="2" fillId="2" borderId="25" xfId="0" applyFont="1" applyFill="1" applyBorder="1" applyAlignment="1">
      <alignment vertical="center"/>
    </xf>
    <xf numFmtId="0" fontId="14" fillId="2" borderId="25" xfId="0" applyFont="1" applyFill="1" applyBorder="1" applyAlignment="1">
      <alignment horizontal="center"/>
    </xf>
    <xf numFmtId="0" fontId="14" fillId="2" borderId="24" xfId="0" applyFont="1" applyFill="1" applyBorder="1"/>
    <xf numFmtId="0" fontId="14" fillId="2" borderId="25" xfId="0" applyFont="1" applyFill="1" applyBorder="1"/>
    <xf numFmtId="0" fontId="14" fillId="2" borderId="17" xfId="0" applyFont="1" applyFill="1" applyBorder="1" applyAlignment="1">
      <alignment horizontal="center"/>
    </xf>
    <xf numFmtId="0" fontId="14" fillId="2" borderId="17" xfId="0" applyFont="1" applyFill="1" applyBorder="1"/>
    <xf numFmtId="0" fontId="10" fillId="2" borderId="25" xfId="0" applyFont="1" applyFill="1" applyBorder="1"/>
    <xf numFmtId="3" fontId="14" fillId="2" borderId="25" xfId="0" applyNumberFormat="1" applyFont="1" applyFill="1" applyBorder="1"/>
    <xf numFmtId="164" fontId="2" fillId="2" borderId="17" xfId="0" applyNumberFormat="1" applyFont="1" applyFill="1" applyBorder="1"/>
    <xf numFmtId="0" fontId="14" fillId="2" borderId="0" xfId="0" applyFont="1" applyFill="1"/>
    <xf numFmtId="0" fontId="5" fillId="2" borderId="2" xfId="0" applyFont="1" applyFill="1" applyBorder="1"/>
    <xf numFmtId="49" fontId="5" fillId="2" borderId="8" xfId="0" applyNumberFormat="1" applyFont="1" applyFill="1" applyBorder="1" applyAlignment="1">
      <alignment horizontal="center"/>
    </xf>
    <xf numFmtId="0" fontId="6" fillId="2" borderId="61" xfId="0" applyFont="1" applyFill="1" applyBorder="1"/>
    <xf numFmtId="49" fontId="15" fillId="2" borderId="42" xfId="0" applyNumberFormat="1" applyFont="1" applyFill="1" applyBorder="1"/>
    <xf numFmtId="0" fontId="14" fillId="2" borderId="64" xfId="0" applyFont="1" applyFill="1" applyBorder="1"/>
    <xf numFmtId="0" fontId="14" fillId="2" borderId="43" xfId="0" applyFont="1" applyFill="1" applyBorder="1"/>
    <xf numFmtId="0" fontId="14" fillId="2" borderId="13" xfId="0" applyFont="1" applyFill="1" applyBorder="1"/>
    <xf numFmtId="49" fontId="11" fillId="2" borderId="14" xfId="0" applyNumberFormat="1" applyFont="1" applyFill="1" applyBorder="1" applyAlignment="1">
      <alignment horizontal="center"/>
    </xf>
    <xf numFmtId="0" fontId="11" fillId="2" borderId="27" xfId="0" applyFont="1" applyFill="1" applyBorder="1"/>
    <xf numFmtId="3" fontId="23" fillId="2" borderId="25" xfId="0" applyNumberFormat="1" applyFont="1" applyFill="1" applyBorder="1"/>
    <xf numFmtId="3" fontId="24" fillId="2" borderId="24" xfId="0" applyNumberFormat="1" applyFont="1" applyFill="1" applyBorder="1"/>
    <xf numFmtId="49" fontId="2" fillId="2" borderId="24" xfId="0" applyNumberFormat="1" applyFont="1" applyFill="1" applyBorder="1" applyAlignment="1">
      <alignment horizontal="left"/>
    </xf>
    <xf numFmtId="49" fontId="2" fillId="2" borderId="24" xfId="0" applyNumberFormat="1" applyFont="1" applyFill="1" applyBorder="1" applyAlignment="1">
      <alignment horizontal="center"/>
    </xf>
    <xf numFmtId="49" fontId="11" fillId="2" borderId="24" xfId="0" applyNumberFormat="1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49" fontId="2" fillId="2" borderId="14" xfId="0" applyNumberFormat="1" applyFont="1" applyFill="1" applyBorder="1" applyAlignment="1">
      <alignment horizontal="center"/>
    </xf>
    <xf numFmtId="0" fontId="26" fillId="2" borderId="15" xfId="0" applyFont="1" applyFill="1" applyBorder="1"/>
    <xf numFmtId="0" fontId="26" fillId="2" borderId="17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49" fontId="2" fillId="2" borderId="19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left"/>
    </xf>
    <xf numFmtId="3" fontId="2" fillId="2" borderId="17" xfId="0" applyNumberFormat="1" applyFont="1" applyFill="1" applyBorder="1"/>
    <xf numFmtId="3" fontId="2" fillId="2" borderId="15" xfId="0" applyNumberFormat="1" applyFont="1" applyFill="1" applyBorder="1"/>
    <xf numFmtId="4" fontId="2" fillId="2" borderId="23" xfId="0" applyNumberFormat="1" applyFont="1" applyFill="1" applyBorder="1"/>
    <xf numFmtId="49" fontId="2" fillId="2" borderId="17" xfId="0" applyNumberFormat="1" applyFont="1" applyFill="1" applyBorder="1" applyAlignment="1">
      <alignment horizontal="left"/>
    </xf>
    <xf numFmtId="3" fontId="2" fillId="2" borderId="27" xfId="0" applyNumberFormat="1" applyFont="1" applyFill="1" applyBorder="1"/>
    <xf numFmtId="4" fontId="2" fillId="2" borderId="24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25" xfId="0" applyNumberFormat="1" applyFont="1" applyFill="1" applyBorder="1" applyAlignment="1">
      <alignment horizontal="left"/>
    </xf>
    <xf numFmtId="3" fontId="24" fillId="2" borderId="12" xfId="0" applyNumberFormat="1" applyFont="1" applyFill="1" applyBorder="1"/>
    <xf numFmtId="0" fontId="26" fillId="2" borderId="50" xfId="0" applyFont="1" applyFill="1" applyBorder="1"/>
    <xf numFmtId="3" fontId="2" fillId="2" borderId="50" xfId="0" applyNumberFormat="1" applyFont="1" applyFill="1" applyBorder="1"/>
    <xf numFmtId="164" fontId="2" fillId="2" borderId="50" xfId="0" applyNumberFormat="1" applyFont="1" applyFill="1" applyBorder="1"/>
    <xf numFmtId="3" fontId="24" fillId="2" borderId="0" xfId="0" applyNumberFormat="1" applyFont="1" applyFill="1" applyBorder="1"/>
    <xf numFmtId="4" fontId="2" fillId="2" borderId="0" xfId="0" applyNumberFormat="1" applyFont="1" applyFill="1" applyBorder="1"/>
    <xf numFmtId="49" fontId="2" fillId="2" borderId="39" xfId="0" applyNumberFormat="1" applyFont="1" applyFill="1" applyBorder="1" applyAlignment="1">
      <alignment horizontal="left"/>
    </xf>
    <xf numFmtId="0" fontId="26" fillId="2" borderId="39" xfId="0" applyFont="1" applyFill="1" applyBorder="1"/>
    <xf numFmtId="3" fontId="2" fillId="2" borderId="39" xfId="0" applyNumberFormat="1" applyFont="1" applyFill="1" applyBorder="1"/>
    <xf numFmtId="164" fontId="2" fillId="2" borderId="39" xfId="0" applyNumberFormat="1" applyFont="1" applyFill="1" applyBorder="1"/>
    <xf numFmtId="4" fontId="2" fillId="2" borderId="39" xfId="0" applyNumberFormat="1" applyFont="1" applyFill="1" applyBorder="1"/>
    <xf numFmtId="49" fontId="2" fillId="2" borderId="25" xfId="0" applyNumberFormat="1" applyFont="1" applyFill="1" applyBorder="1" applyAlignment="1">
      <alignment horizontal="center"/>
    </xf>
    <xf numFmtId="4" fontId="11" fillId="2" borderId="27" xfId="0" applyNumberFormat="1" applyFont="1" applyFill="1" applyBorder="1"/>
    <xf numFmtId="49" fontId="2" fillId="2" borderId="29" xfId="0" applyNumberFormat="1" applyFont="1" applyFill="1" applyBorder="1" applyAlignment="1">
      <alignment horizontal="center"/>
    </xf>
    <xf numFmtId="0" fontId="26" fillId="2" borderId="5" xfId="0" applyFont="1" applyFill="1" applyBorder="1"/>
    <xf numFmtId="0" fontId="26" fillId="2" borderId="29" xfId="0" applyFont="1" applyFill="1" applyBorder="1"/>
    <xf numFmtId="3" fontId="2" fillId="2" borderId="5" xfId="0" applyNumberFormat="1" applyFont="1" applyFill="1" applyBorder="1"/>
    <xf numFmtId="3" fontId="24" fillId="2" borderId="22" xfId="0" applyNumberFormat="1" applyFont="1" applyFill="1" applyBorder="1"/>
    <xf numFmtId="4" fontId="2" fillId="2" borderId="5" xfId="0" applyNumberFormat="1" applyFont="1" applyFill="1" applyBorder="1"/>
    <xf numFmtId="3" fontId="23" fillId="2" borderId="25" xfId="0" applyNumberFormat="1" applyFont="1" applyFill="1" applyBorder="1" applyAlignment="1">
      <alignment horizontal="right"/>
    </xf>
    <xf numFmtId="164" fontId="23" fillId="2" borderId="25" xfId="0" applyNumberFormat="1" applyFont="1" applyFill="1" applyBorder="1" applyAlignment="1">
      <alignment horizontal="right"/>
    </xf>
    <xf numFmtId="0" fontId="26" fillId="2" borderId="27" xfId="0" applyFont="1" applyFill="1" applyBorder="1" applyAlignment="1">
      <alignment horizontal="left"/>
    </xf>
    <xf numFmtId="0" fontId="2" fillId="2" borderId="14" xfId="0" applyFont="1" applyFill="1" applyBorder="1"/>
    <xf numFmtId="0" fontId="11" fillId="2" borderId="12" xfId="0" applyFont="1" applyFill="1" applyBorder="1"/>
    <xf numFmtId="0" fontId="11" fillId="2" borderId="21" xfId="0" applyFont="1" applyFill="1" applyBorder="1"/>
    <xf numFmtId="0" fontId="10" fillId="2" borderId="21" xfId="0" applyFont="1" applyFill="1" applyBorder="1"/>
    <xf numFmtId="0" fontId="26" fillId="2" borderId="24" xfId="0" applyFont="1" applyFill="1" applyBorder="1" applyAlignment="1">
      <alignment horizontal="center"/>
    </xf>
    <xf numFmtId="0" fontId="2" fillId="2" borderId="12" xfId="0" applyFont="1" applyFill="1" applyBorder="1"/>
    <xf numFmtId="0" fontId="11" fillId="2" borderId="24" xfId="0" applyFont="1" applyFill="1" applyBorder="1" applyAlignment="1">
      <alignment horizontal="center"/>
    </xf>
    <xf numFmtId="49" fontId="26" fillId="2" borderId="25" xfId="0" applyNumberFormat="1" applyFont="1" applyFill="1" applyBorder="1" applyAlignment="1">
      <alignment horizontal="center"/>
    </xf>
    <xf numFmtId="0" fontId="26" fillId="2" borderId="21" xfId="0" applyFont="1" applyFill="1" applyBorder="1"/>
    <xf numFmtId="49" fontId="26" fillId="2" borderId="24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  <xf numFmtId="3" fontId="10" fillId="2" borderId="25" xfId="0" applyNumberFormat="1" applyFont="1" applyFill="1" applyBorder="1"/>
    <xf numFmtId="164" fontId="10" fillId="2" borderId="25" xfId="0" applyNumberFormat="1" applyFont="1" applyFill="1" applyBorder="1"/>
    <xf numFmtId="3" fontId="5" fillId="2" borderId="25" xfId="0" applyNumberFormat="1" applyFont="1" applyFill="1" applyBorder="1"/>
    <xf numFmtId="164" fontId="5" fillId="2" borderId="25" xfId="0" applyNumberFormat="1" applyFont="1" applyFill="1" applyBorder="1"/>
    <xf numFmtId="3" fontId="5" fillId="2" borderId="20" xfId="0" applyNumberFormat="1" applyFont="1" applyFill="1" applyBorder="1"/>
    <xf numFmtId="164" fontId="5" fillId="2" borderId="20" xfId="0" applyNumberFormat="1" applyFont="1" applyFill="1" applyBorder="1"/>
    <xf numFmtId="3" fontId="11" fillId="2" borderId="20" xfId="0" applyNumberFormat="1" applyFont="1" applyFill="1" applyBorder="1"/>
    <xf numFmtId="164" fontId="11" fillId="2" borderId="20" xfId="0" applyNumberFormat="1" applyFont="1" applyFill="1" applyBorder="1"/>
    <xf numFmtId="3" fontId="10" fillId="2" borderId="20" xfId="0" applyNumberFormat="1" applyFont="1" applyFill="1" applyBorder="1"/>
    <xf numFmtId="164" fontId="10" fillId="2" borderId="20" xfId="0" applyNumberFormat="1" applyFont="1" applyFill="1" applyBorder="1"/>
    <xf numFmtId="49" fontId="5" fillId="2" borderId="14" xfId="0" applyNumberFormat="1" applyFont="1" applyFill="1" applyBorder="1" applyAlignment="1">
      <alignment horizontal="center"/>
    </xf>
    <xf numFmtId="49" fontId="5" fillId="2" borderId="25" xfId="0" applyNumberFormat="1" applyFont="1" applyFill="1" applyBorder="1" applyAlignment="1">
      <alignment horizontal="left"/>
    </xf>
    <xf numFmtId="0" fontId="16" fillId="2" borderId="25" xfId="0" applyFont="1" applyFill="1" applyBorder="1"/>
    <xf numFmtId="0" fontId="26" fillId="2" borderId="25" xfId="0" applyFont="1" applyFill="1" applyBorder="1" applyAlignment="1"/>
    <xf numFmtId="0" fontId="6" fillId="2" borderId="47" xfId="0" applyFont="1" applyFill="1" applyBorder="1"/>
    <xf numFmtId="3" fontId="6" fillId="2" borderId="32" xfId="0" applyNumberFormat="1" applyFont="1" applyFill="1" applyBorder="1"/>
    <xf numFmtId="164" fontId="6" fillId="2" borderId="32" xfId="0" applyNumberFormat="1" applyFont="1" applyFill="1" applyBorder="1"/>
    <xf numFmtId="4" fontId="11" fillId="2" borderId="11" xfId="0" applyNumberFormat="1" applyFont="1" applyFill="1" applyBorder="1"/>
    <xf numFmtId="0" fontId="2" fillId="2" borderId="24" xfId="0" applyFont="1" applyFill="1" applyBorder="1" applyAlignment="1">
      <alignment horizontal="center"/>
    </xf>
    <xf numFmtId="0" fontId="14" fillId="2" borderId="24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/>
    </xf>
    <xf numFmtId="3" fontId="31" fillId="2" borderId="25" xfId="0" applyNumberFormat="1" applyFont="1" applyFill="1" applyBorder="1" applyAlignment="1">
      <alignment horizontal="right" wrapText="1"/>
    </xf>
    <xf numFmtId="49" fontId="2" fillId="2" borderId="17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center"/>
    </xf>
    <xf numFmtId="49" fontId="3" fillId="2" borderId="30" xfId="0" applyNumberFormat="1" applyFont="1" applyFill="1" applyBorder="1" applyAlignment="1">
      <alignment horizontal="left"/>
    </xf>
    <xf numFmtId="49" fontId="3" fillId="2" borderId="46" xfId="0" applyNumberFormat="1" applyFont="1" applyFill="1" applyBorder="1" applyAlignment="1">
      <alignment horizontal="left"/>
    </xf>
    <xf numFmtId="3" fontId="3" fillId="2" borderId="32" xfId="0" applyNumberFormat="1" applyFont="1" applyFill="1" applyBorder="1"/>
    <xf numFmtId="164" fontId="3" fillId="2" borderId="32" xfId="0" applyNumberFormat="1" applyFont="1" applyFill="1" applyBorder="1"/>
    <xf numFmtId="3" fontId="10" fillId="0" borderId="21" xfId="3" applyNumberFormat="1" applyFont="1" applyFill="1" applyBorder="1"/>
    <xf numFmtId="164" fontId="10" fillId="0" borderId="21" xfId="3" applyNumberFormat="1" applyFont="1" applyFill="1" applyBorder="1"/>
    <xf numFmtId="49" fontId="11" fillId="0" borderId="20" xfId="3" applyNumberFormat="1" applyFont="1" applyFill="1" applyBorder="1"/>
    <xf numFmtId="164" fontId="2" fillId="0" borderId="11" xfId="3" applyNumberFormat="1" applyFont="1" applyFill="1" applyBorder="1"/>
    <xf numFmtId="0" fontId="2" fillId="0" borderId="27" xfId="3" applyFont="1" applyFill="1" applyBorder="1" applyAlignment="1">
      <alignment horizontal="center"/>
    </xf>
    <xf numFmtId="0" fontId="2" fillId="0" borderId="11" xfId="3" applyFont="1" applyFill="1" applyBorder="1" applyAlignment="1">
      <alignment horizontal="left" vertical="center"/>
    </xf>
    <xf numFmtId="49" fontId="11" fillId="0" borderId="12" xfId="3" applyNumberFormat="1" applyFont="1" applyFill="1" applyBorder="1"/>
    <xf numFmtId="0" fontId="26" fillId="2" borderId="25" xfId="3" applyFont="1" applyFill="1" applyBorder="1"/>
    <xf numFmtId="0" fontId="23" fillId="2" borderId="56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49" fontId="11" fillId="2" borderId="63" xfId="3" applyNumberFormat="1" applyFont="1" applyFill="1" applyBorder="1" applyAlignment="1">
      <alignment horizontal="center"/>
    </xf>
    <xf numFmtId="49" fontId="2" fillId="2" borderId="58" xfId="3" applyNumberFormat="1" applyFont="1" applyFill="1" applyBorder="1" applyAlignment="1">
      <alignment horizontal="center"/>
    </xf>
    <xf numFmtId="0" fontId="2" fillId="2" borderId="50" xfId="0" applyFont="1" applyFill="1" applyBorder="1"/>
    <xf numFmtId="0" fontId="2" fillId="2" borderId="58" xfId="0" applyFont="1" applyFill="1" applyBorder="1"/>
    <xf numFmtId="164" fontId="38" fillId="2" borderId="58" xfId="0" applyNumberFormat="1" applyFont="1" applyFill="1" applyBorder="1"/>
    <xf numFmtId="3" fontId="2" fillId="2" borderId="58" xfId="0" applyNumberFormat="1" applyFont="1" applyFill="1" applyBorder="1"/>
    <xf numFmtId="4" fontId="2" fillId="2" borderId="50" xfId="3" applyNumberFormat="1" applyFont="1" applyFill="1" applyBorder="1"/>
    <xf numFmtId="4" fontId="2" fillId="2" borderId="52" xfId="3" applyNumberFormat="1" applyFont="1" applyFill="1" applyBorder="1"/>
    <xf numFmtId="49" fontId="11" fillId="0" borderId="35" xfId="3" applyNumberFormat="1" applyFont="1" applyFill="1" applyBorder="1" applyAlignment="1">
      <alignment horizontal="center"/>
    </xf>
    <xf numFmtId="49" fontId="2" fillId="0" borderId="35" xfId="3" applyNumberFormat="1" applyFont="1" applyFill="1" applyBorder="1" applyAlignment="1">
      <alignment horizontal="center"/>
    </xf>
    <xf numFmtId="0" fontId="2" fillId="0" borderId="35" xfId="0" applyFont="1" applyFill="1" applyBorder="1"/>
    <xf numFmtId="0" fontId="26" fillId="0" borderId="35" xfId="0" applyFont="1" applyFill="1" applyBorder="1"/>
    <xf numFmtId="164" fontId="38" fillId="0" borderId="35" xfId="0" applyNumberFormat="1" applyFont="1" applyFill="1" applyBorder="1"/>
    <xf numFmtId="3" fontId="2" fillId="0" borderId="35" xfId="0" applyNumberFormat="1" applyFont="1" applyFill="1" applyBorder="1"/>
    <xf numFmtId="4" fontId="2" fillId="0" borderId="35" xfId="3" applyNumberFormat="1" applyFont="1" applyFill="1" applyBorder="1"/>
    <xf numFmtId="49" fontId="2" fillId="0" borderId="0" xfId="3" applyNumberFormat="1" applyFont="1" applyFill="1" applyBorder="1" applyAlignment="1">
      <alignment horizontal="center"/>
    </xf>
    <xf numFmtId="0" fontId="2" fillId="0" borderId="0" xfId="0" applyFont="1" applyFill="1" applyBorder="1"/>
    <xf numFmtId="0" fontId="26" fillId="0" borderId="0" xfId="0" applyFont="1" applyFill="1" applyBorder="1"/>
    <xf numFmtId="164" fontId="38" fillId="0" borderId="0" xfId="0" applyNumberFormat="1" applyFont="1" applyFill="1" applyBorder="1"/>
    <xf numFmtId="3" fontId="2" fillId="0" borderId="0" xfId="0" applyNumberFormat="1" applyFont="1" applyFill="1" applyBorder="1"/>
    <xf numFmtId="4" fontId="2" fillId="0" borderId="0" xfId="3" applyNumberFormat="1" applyFont="1" applyFill="1" applyBorder="1"/>
    <xf numFmtId="49" fontId="11" fillId="0" borderId="39" xfId="3" applyNumberFormat="1" applyFont="1" applyFill="1" applyBorder="1" applyAlignment="1">
      <alignment horizontal="center"/>
    </xf>
    <xf numFmtId="49" fontId="2" fillId="0" borderId="39" xfId="3" applyNumberFormat="1" applyFont="1" applyFill="1" applyBorder="1" applyAlignment="1">
      <alignment horizontal="center"/>
    </xf>
    <xf numFmtId="0" fontId="2" fillId="0" borderId="39" xfId="0" applyFont="1" applyFill="1" applyBorder="1"/>
    <xf numFmtId="0" fontId="26" fillId="0" borderId="39" xfId="0" applyFont="1" applyFill="1" applyBorder="1"/>
    <xf numFmtId="164" fontId="38" fillId="0" borderId="39" xfId="0" applyNumberFormat="1" applyFont="1" applyFill="1" applyBorder="1"/>
    <xf numFmtId="3" fontId="2" fillId="0" borderId="39" xfId="0" applyNumberFormat="1" applyFont="1" applyFill="1" applyBorder="1"/>
    <xf numFmtId="4" fontId="2" fillId="0" borderId="39" xfId="3" applyNumberFormat="1" applyFont="1" applyFill="1" applyBorder="1"/>
    <xf numFmtId="0" fontId="6" fillId="0" borderId="35" xfId="3" applyFont="1" applyFill="1" applyBorder="1" applyAlignment="1"/>
    <xf numFmtId="0" fontId="2" fillId="0" borderId="35" xfId="3" applyFill="1" applyBorder="1"/>
    <xf numFmtId="3" fontId="3" fillId="0" borderId="35" xfId="3" applyNumberFormat="1" applyFont="1" applyFill="1" applyBorder="1"/>
    <xf numFmtId="164" fontId="3" fillId="0" borderId="35" xfId="3" applyNumberFormat="1" applyFont="1" applyFill="1" applyBorder="1"/>
    <xf numFmtId="4" fontId="3" fillId="0" borderId="35" xfId="3" applyNumberFormat="1" applyFont="1" applyFill="1" applyBorder="1"/>
    <xf numFmtId="0" fontId="2" fillId="0" borderId="0" xfId="3" applyFill="1" applyBorder="1"/>
    <xf numFmtId="164" fontId="3" fillId="0" borderId="0" xfId="3" applyNumberFormat="1" applyFont="1" applyFill="1" applyBorder="1"/>
    <xf numFmtId="4" fontId="3" fillId="0" borderId="0" xfId="3" applyNumberFormat="1" applyFont="1" applyFill="1" applyBorder="1"/>
    <xf numFmtId="49" fontId="5" fillId="2" borderId="19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/>
    <xf numFmtId="3" fontId="6" fillId="0" borderId="0" xfId="0" applyNumberFormat="1" applyFont="1" applyFill="1" applyBorder="1"/>
    <xf numFmtId="164" fontId="6" fillId="0" borderId="0" xfId="0" applyNumberFormat="1" applyFont="1" applyFill="1" applyBorder="1"/>
    <xf numFmtId="0" fontId="14" fillId="0" borderId="0" xfId="0" applyFont="1" applyFill="1" applyBorder="1"/>
    <xf numFmtId="164" fontId="14" fillId="0" borderId="0" xfId="0" applyNumberFormat="1" applyFont="1" applyFill="1" applyBorder="1"/>
    <xf numFmtId="0" fontId="11" fillId="2" borderId="24" xfId="3" applyFont="1" applyFill="1" applyBorder="1" applyAlignment="1">
      <alignment horizontal="left"/>
    </xf>
    <xf numFmtId="0" fontId="6" fillId="2" borderId="60" xfId="3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34" xfId="0" applyFont="1" applyFill="1" applyBorder="1" applyAlignment="1">
      <alignment horizontal="left"/>
    </xf>
    <xf numFmtId="0" fontId="10" fillId="2" borderId="54" xfId="0" applyFont="1" applyFill="1" applyBorder="1" applyAlignment="1">
      <alignment horizontal="left"/>
    </xf>
    <xf numFmtId="0" fontId="10" fillId="2" borderId="35" xfId="0" applyFont="1" applyFill="1" applyBorder="1" applyAlignment="1">
      <alignment horizontal="left"/>
    </xf>
    <xf numFmtId="0" fontId="10" fillId="2" borderId="56" xfId="0" applyFont="1" applyFill="1" applyBorder="1" applyAlignment="1">
      <alignment horizontal="left"/>
    </xf>
    <xf numFmtId="0" fontId="23" fillId="2" borderId="56" xfId="0" applyFont="1" applyFill="1" applyBorder="1" applyAlignment="1">
      <alignment horizontal="center"/>
    </xf>
    <xf numFmtId="0" fontId="24" fillId="2" borderId="35" xfId="0" applyFont="1" applyFill="1" applyBorder="1"/>
    <xf numFmtId="0" fontId="0" fillId="2" borderId="2" xfId="0" applyFill="1" applyBorder="1"/>
    <xf numFmtId="0" fontId="0" fillId="2" borderId="36" xfId="0" applyFill="1" applyBorder="1"/>
    <xf numFmtId="49" fontId="10" fillId="2" borderId="40" xfId="3" applyNumberFormat="1" applyFont="1" applyFill="1" applyBorder="1" applyAlignment="1">
      <alignment horizontal="center" vertical="center"/>
    </xf>
    <xf numFmtId="0" fontId="5" fillId="2" borderId="14" xfId="0" applyFont="1" applyFill="1" applyBorder="1"/>
    <xf numFmtId="0" fontId="2" fillId="2" borderId="63" xfId="0" applyFont="1" applyFill="1" applyBorder="1" applyAlignment="1"/>
    <xf numFmtId="3" fontId="14" fillId="2" borderId="8" xfId="0" applyNumberFormat="1" applyFont="1" applyFill="1" applyBorder="1"/>
    <xf numFmtId="49" fontId="5" fillId="2" borderId="63" xfId="0" applyNumberFormat="1" applyFont="1" applyFill="1" applyBorder="1" applyAlignment="1">
      <alignment horizontal="center"/>
    </xf>
    <xf numFmtId="49" fontId="5" fillId="2" borderId="50" xfId="0" applyNumberFormat="1" applyFont="1" applyFill="1" applyBorder="1" applyAlignment="1">
      <alignment horizontal="left"/>
    </xf>
    <xf numFmtId="3" fontId="24" fillId="2" borderId="50" xfId="0" applyNumberFormat="1" applyFont="1" applyFill="1" applyBorder="1"/>
    <xf numFmtId="49" fontId="6" fillId="2" borderId="0" xfId="3" applyNumberFormat="1" applyFont="1" applyFill="1" applyBorder="1" applyAlignment="1">
      <alignment horizontal="left"/>
    </xf>
    <xf numFmtId="0" fontId="6" fillId="2" borderId="0" xfId="3" applyFont="1" applyFill="1" applyBorder="1" applyAlignment="1">
      <alignment horizontal="center"/>
    </xf>
    <xf numFmtId="0" fontId="32" fillId="0" borderId="0" xfId="0" applyFont="1" applyFill="1" applyBorder="1" applyAlignment="1"/>
    <xf numFmtId="164" fontId="2" fillId="0" borderId="0" xfId="3" applyNumberFormat="1" applyFill="1" applyBorder="1"/>
    <xf numFmtId="3" fontId="24" fillId="0" borderId="0" xfId="0" applyNumberFormat="1" applyFont="1" applyFill="1" applyBorder="1"/>
    <xf numFmtId="49" fontId="6" fillId="2" borderId="63" xfId="3" applyNumberFormat="1" applyFont="1" applyFill="1" applyBorder="1" applyAlignment="1">
      <alignment horizontal="left"/>
    </xf>
    <xf numFmtId="0" fontId="6" fillId="2" borderId="50" xfId="3" applyFont="1" applyFill="1" applyBorder="1" applyAlignment="1">
      <alignment horizontal="center"/>
    </xf>
    <xf numFmtId="0" fontId="32" fillId="0" borderId="50" xfId="0" applyFont="1" applyFill="1" applyBorder="1" applyAlignment="1"/>
    <xf numFmtId="49" fontId="2" fillId="0" borderId="51" xfId="3" applyNumberFormat="1" applyFont="1" applyFill="1" applyBorder="1"/>
    <xf numFmtId="3" fontId="2" fillId="0" borderId="51" xfId="0" applyNumberFormat="1" applyFont="1" applyFill="1" applyBorder="1" applyAlignment="1">
      <alignment horizontal="right" wrapText="1"/>
    </xf>
    <xf numFmtId="49" fontId="6" fillId="2" borderId="4" xfId="3" applyNumberFormat="1" applyFont="1" applyFill="1" applyBorder="1" applyAlignment="1">
      <alignment horizontal="left"/>
    </xf>
    <xf numFmtId="0" fontId="32" fillId="0" borderId="20" xfId="0" applyFont="1" applyFill="1" applyBorder="1" applyAlignment="1"/>
    <xf numFmtId="3" fontId="2" fillId="0" borderId="21" xfId="0" applyNumberFormat="1" applyFont="1" applyFill="1" applyBorder="1" applyAlignment="1">
      <alignment horizontal="right" wrapText="1"/>
    </xf>
    <xf numFmtId="4" fontId="2" fillId="2" borderId="20" xfId="0" applyNumberFormat="1" applyFont="1" applyFill="1" applyBorder="1"/>
    <xf numFmtId="0" fontId="10" fillId="2" borderId="8" xfId="3" applyFont="1" applyFill="1" applyBorder="1" applyAlignment="1">
      <alignment horizontal="center"/>
    </xf>
    <xf numFmtId="49" fontId="10" fillId="2" borderId="59" xfId="3" applyNumberFormat="1" applyFont="1" applyFill="1" applyBorder="1" applyAlignment="1">
      <alignment horizontal="center"/>
    </xf>
    <xf numFmtId="49" fontId="10" fillId="2" borderId="25" xfId="3" applyNumberFormat="1" applyFont="1" applyFill="1" applyBorder="1" applyAlignment="1">
      <alignment horizontal="left"/>
    </xf>
    <xf numFmtId="0" fontId="10" fillId="2" borderId="23" xfId="3" applyFont="1" applyFill="1" applyBorder="1"/>
    <xf numFmtId="3" fontId="10" fillId="2" borderId="24" xfId="3" applyNumberFormat="1" applyFont="1" applyFill="1" applyBorder="1"/>
    <xf numFmtId="0" fontId="23" fillId="0" borderId="25" xfId="3" applyFont="1" applyFill="1" applyBorder="1"/>
    <xf numFmtId="3" fontId="24" fillId="0" borderId="21" xfId="0" applyNumberFormat="1" applyFont="1" applyBorder="1"/>
    <xf numFmtId="3" fontId="14" fillId="0" borderId="25" xfId="0" applyNumberFormat="1" applyFont="1" applyBorder="1"/>
    <xf numFmtId="3" fontId="24" fillId="0" borderId="24" xfId="0" applyNumberFormat="1" applyFont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2" fillId="0" borderId="0" xfId="0" applyFont="1" applyBorder="1" applyAlignment="1">
      <alignment horizontal="right"/>
    </xf>
    <xf numFmtId="0" fontId="42" fillId="0" borderId="0" xfId="0" applyFont="1" applyBorder="1" applyAlignment="1"/>
    <xf numFmtId="0" fontId="42" fillId="0" borderId="0" xfId="0" applyFont="1"/>
    <xf numFmtId="0" fontId="45" fillId="0" borderId="0" xfId="0" applyFont="1"/>
    <xf numFmtId="0" fontId="45" fillId="0" borderId="0" xfId="0" applyFont="1" applyAlignment="1">
      <alignment horizontal="right"/>
    </xf>
    <xf numFmtId="0" fontId="46" fillId="0" borderId="0" xfId="0" applyFont="1"/>
    <xf numFmtId="0" fontId="48" fillId="0" borderId="0" xfId="0" applyFont="1"/>
    <xf numFmtId="0" fontId="47" fillId="0" borderId="0" xfId="1" applyFont="1"/>
    <xf numFmtId="0" fontId="49" fillId="0" borderId="0" xfId="1" applyFont="1"/>
    <xf numFmtId="0" fontId="15" fillId="0" borderId="0" xfId="1" applyFont="1"/>
    <xf numFmtId="0" fontId="48" fillId="2" borderId="0" xfId="0" applyFont="1" applyFill="1"/>
    <xf numFmtId="0" fontId="14" fillId="0" borderId="25" xfId="0" applyFont="1" applyBorder="1" applyAlignment="1">
      <alignment vertical="center" wrapText="1"/>
    </xf>
    <xf numFmtId="3" fontId="2" fillId="2" borderId="25" xfId="3" applyNumberFormat="1" applyFill="1" applyBorder="1" applyAlignment="1">
      <alignment vertical="center"/>
    </xf>
    <xf numFmtId="164" fontId="2" fillId="0" borderId="25" xfId="3" applyNumberFormat="1" applyFill="1" applyBorder="1" applyAlignment="1">
      <alignment vertical="center"/>
    </xf>
    <xf numFmtId="3" fontId="24" fillId="0" borderId="25" xfId="0" applyNumberFormat="1" applyFont="1" applyFill="1" applyBorder="1" applyAlignment="1">
      <alignment vertical="center"/>
    </xf>
    <xf numFmtId="4" fontId="2" fillId="2" borderId="21" xfId="0" applyNumberFormat="1" applyFont="1" applyFill="1" applyBorder="1" applyAlignment="1">
      <alignment vertical="center"/>
    </xf>
    <xf numFmtId="0" fontId="18" fillId="2" borderId="30" xfId="3" applyFont="1" applyFill="1" applyBorder="1"/>
    <xf numFmtId="0" fontId="3" fillId="2" borderId="68" xfId="3" applyFont="1" applyFill="1" applyBorder="1"/>
    <xf numFmtId="3" fontId="6" fillId="2" borderId="32" xfId="3" applyNumberFormat="1" applyFont="1" applyFill="1" applyBorder="1" applyAlignment="1"/>
    <xf numFmtId="164" fontId="6" fillId="2" borderId="32" xfId="3" applyNumberFormat="1" applyFont="1" applyFill="1" applyBorder="1" applyAlignment="1"/>
    <xf numFmtId="4" fontId="3" fillId="2" borderId="48" xfId="0" applyNumberFormat="1" applyFont="1" applyFill="1" applyBorder="1" applyAlignment="1"/>
    <xf numFmtId="3" fontId="30" fillId="2" borderId="27" xfId="0" applyNumberFormat="1" applyFont="1" applyFill="1" applyBorder="1"/>
    <xf numFmtId="4" fontId="50" fillId="2" borderId="0" xfId="0" applyNumberFormat="1" applyFont="1" applyFill="1" applyBorder="1" applyAlignment="1">
      <alignment horizontal="right"/>
    </xf>
    <xf numFmtId="0" fontId="44" fillId="2" borderId="0" xfId="0" applyFont="1" applyFill="1" applyAlignment="1">
      <alignment horizontal="right"/>
    </xf>
    <xf numFmtId="0" fontId="6" fillId="2" borderId="43" xfId="0" applyFont="1" applyFill="1" applyBorder="1" applyAlignment="1">
      <alignment horizontal="center"/>
    </xf>
    <xf numFmtId="164" fontId="0" fillId="2" borderId="43" xfId="0" applyNumberFormat="1" applyFill="1" applyBorder="1"/>
    <xf numFmtId="0" fontId="5" fillId="2" borderId="63" xfId="3" applyFont="1" applyFill="1" applyBorder="1" applyAlignment="1"/>
    <xf numFmtId="49" fontId="14" fillId="2" borderId="50" xfId="3" applyNumberFormat="1" applyFont="1" applyFill="1" applyBorder="1" applyAlignment="1">
      <alignment horizontal="center"/>
    </xf>
    <xf numFmtId="0" fontId="2" fillId="2" borderId="50" xfId="4" applyFont="1" applyFill="1" applyBorder="1" applyAlignment="1">
      <alignment horizontal="justify" wrapText="1"/>
    </xf>
    <xf numFmtId="0" fontId="17" fillId="2" borderId="51" xfId="3" applyFont="1" applyFill="1" applyBorder="1"/>
    <xf numFmtId="3" fontId="2" fillId="2" borderId="50" xfId="7" applyNumberFormat="1" applyFont="1" applyFill="1" applyBorder="1" applyAlignment="1">
      <alignment horizontal="right" wrapText="1"/>
    </xf>
    <xf numFmtId="0" fontId="5" fillId="2" borderId="27" xfId="3" applyFont="1" applyFill="1" applyBorder="1" applyAlignment="1">
      <alignment horizontal="left"/>
    </xf>
    <xf numFmtId="0" fontId="5" fillId="2" borderId="24" xfId="3" applyFont="1" applyFill="1" applyBorder="1"/>
    <xf numFmtId="0" fontId="32" fillId="0" borderId="27" xfId="0" applyFont="1" applyFill="1" applyBorder="1" applyAlignment="1">
      <alignment horizontal="left" vertical="center" wrapText="1"/>
    </xf>
    <xf numFmtId="49" fontId="11" fillId="2" borderId="24" xfId="3" applyNumberFormat="1" applyFont="1" applyFill="1" applyBorder="1" applyAlignment="1">
      <alignment horizontal="left"/>
    </xf>
    <xf numFmtId="0" fontId="3" fillId="2" borderId="47" xfId="0" applyFont="1" applyFill="1" applyBorder="1"/>
    <xf numFmtId="49" fontId="11" fillId="0" borderId="60" xfId="3" applyNumberFormat="1" applyFont="1" applyFill="1" applyBorder="1" applyAlignment="1">
      <alignment horizontal="center" vertical="center"/>
    </xf>
    <xf numFmtId="0" fontId="2" fillId="2" borderId="27" xfId="3" applyFont="1" applyFill="1" applyBorder="1" applyAlignment="1">
      <alignment horizontal="left"/>
    </xf>
    <xf numFmtId="0" fontId="17" fillId="2" borderId="25" xfId="0" applyFont="1" applyFill="1" applyBorder="1"/>
    <xf numFmtId="0" fontId="14" fillId="2" borderId="50" xfId="0" applyFont="1" applyFill="1" applyBorder="1" applyAlignment="1">
      <alignment horizontal="center"/>
    </xf>
    <xf numFmtId="0" fontId="14" fillId="2" borderId="39" xfId="0" applyFont="1" applyFill="1" applyBorder="1" applyAlignment="1"/>
    <xf numFmtId="0" fontId="17" fillId="2" borderId="50" xfId="0" applyFont="1" applyFill="1" applyBorder="1"/>
    <xf numFmtId="0" fontId="24" fillId="2" borderId="23" xfId="0" applyFont="1" applyFill="1" applyBorder="1"/>
    <xf numFmtId="0" fontId="23" fillId="2" borderId="43" xfId="3" applyFont="1" applyFill="1" applyBorder="1" applyAlignment="1">
      <alignment horizontal="left" vertical="center"/>
    </xf>
    <xf numFmtId="4" fontId="23" fillId="2" borderId="43" xfId="0" applyNumberFormat="1" applyFont="1" applyFill="1" applyBorder="1"/>
    <xf numFmtId="4" fontId="23" fillId="2" borderId="13" xfId="0" applyNumberFormat="1" applyFont="1" applyFill="1" applyBorder="1"/>
    <xf numFmtId="0" fontId="23" fillId="2" borderId="25" xfId="0" applyFont="1" applyFill="1" applyBorder="1" applyAlignment="1"/>
    <xf numFmtId="0" fontId="23" fillId="2" borderId="11" xfId="0" applyFont="1" applyFill="1" applyBorder="1" applyAlignment="1"/>
    <xf numFmtId="0" fontId="23" fillId="2" borderId="25" xfId="0" applyFont="1" applyFill="1" applyBorder="1"/>
    <xf numFmtId="164" fontId="23" fillId="2" borderId="25" xfId="0" applyNumberFormat="1" applyFont="1" applyFill="1" applyBorder="1"/>
    <xf numFmtId="4" fontId="23" fillId="2" borderId="25" xfId="0" applyNumberFormat="1" applyFont="1" applyFill="1" applyBorder="1"/>
    <xf numFmtId="4" fontId="23" fillId="2" borderId="26" xfId="0" applyNumberFormat="1" applyFont="1" applyFill="1" applyBorder="1"/>
    <xf numFmtId="0" fontId="14" fillId="2" borderId="23" xfId="0" applyFont="1" applyFill="1" applyBorder="1" applyAlignment="1"/>
    <xf numFmtId="164" fontId="14" fillId="2" borderId="25" xfId="0" applyNumberFormat="1" applyFont="1" applyFill="1" applyBorder="1"/>
    <xf numFmtId="4" fontId="14" fillId="2" borderId="25" xfId="0" applyNumberFormat="1" applyFont="1" applyFill="1" applyBorder="1"/>
    <xf numFmtId="4" fontId="14" fillId="2" borderId="26" xfId="0" applyNumberFormat="1" applyFont="1" applyFill="1" applyBorder="1"/>
    <xf numFmtId="0" fontId="14" fillId="2" borderId="23" xfId="0" applyFont="1" applyFill="1" applyBorder="1"/>
    <xf numFmtId="164" fontId="14" fillId="2" borderId="50" xfId="0" applyNumberFormat="1" applyFont="1" applyFill="1" applyBorder="1"/>
    <xf numFmtId="4" fontId="14" fillId="2" borderId="45" xfId="0" applyNumberFormat="1" applyFont="1" applyFill="1" applyBorder="1"/>
    <xf numFmtId="4" fontId="14" fillId="2" borderId="9" xfId="0" applyNumberFormat="1" applyFont="1" applyFill="1" applyBorder="1"/>
    <xf numFmtId="0" fontId="23" fillId="2" borderId="41" xfId="3" applyFont="1" applyFill="1" applyBorder="1" applyAlignment="1">
      <alignment horizontal="center"/>
    </xf>
    <xf numFmtId="49" fontId="23" fillId="2" borderId="42" xfId="3" applyNumberFormat="1" applyFont="1" applyFill="1" applyBorder="1"/>
    <xf numFmtId="3" fontId="30" fillId="2" borderId="43" xfId="0" applyNumberFormat="1" applyFont="1" applyFill="1" applyBorder="1"/>
    <xf numFmtId="164" fontId="30" fillId="2" borderId="43" xfId="0" applyNumberFormat="1" applyFont="1" applyFill="1" applyBorder="1"/>
    <xf numFmtId="0" fontId="10" fillId="2" borderId="24" xfId="3" applyFont="1" applyFill="1" applyBorder="1"/>
    <xf numFmtId="0" fontId="6" fillId="2" borderId="64" xfId="3" applyFont="1" applyFill="1" applyBorder="1" applyAlignment="1">
      <alignment horizontal="center"/>
    </xf>
    <xf numFmtId="0" fontId="6" fillId="2" borderId="54" xfId="0" applyFont="1" applyFill="1" applyBorder="1" applyAlignment="1">
      <alignment horizontal="center"/>
    </xf>
    <xf numFmtId="3" fontId="14" fillId="2" borderId="54" xfId="0" applyNumberFormat="1" applyFont="1" applyFill="1" applyBorder="1"/>
    <xf numFmtId="164" fontId="14" fillId="2" borderId="43" xfId="0" applyNumberFormat="1" applyFont="1" applyFill="1" applyBorder="1"/>
    <xf numFmtId="0" fontId="5" fillId="2" borderId="63" xfId="0" applyFont="1" applyFill="1" applyBorder="1"/>
    <xf numFmtId="0" fontId="5" fillId="2" borderId="50" xfId="0" applyFont="1" applyFill="1" applyBorder="1"/>
    <xf numFmtId="0" fontId="23" fillId="0" borderId="14" xfId="3" applyFont="1" applyFill="1" applyBorder="1" applyAlignment="1">
      <alignment horizontal="center"/>
    </xf>
    <xf numFmtId="49" fontId="23" fillId="0" borderId="24" xfId="3" applyNumberFormat="1" applyFont="1" applyFill="1" applyBorder="1" applyAlignment="1" applyProtection="1">
      <alignment horizontal="center"/>
      <protection locked="0"/>
    </xf>
    <xf numFmtId="164" fontId="14" fillId="2" borderId="15" xfId="3" applyNumberFormat="1" applyFont="1" applyFill="1" applyBorder="1"/>
    <xf numFmtId="0" fontId="24" fillId="2" borderId="17" xfId="0" applyFont="1" applyFill="1" applyBorder="1"/>
    <xf numFmtId="0" fontId="0" fillId="2" borderId="17" xfId="0" applyFill="1" applyBorder="1"/>
    <xf numFmtId="0" fontId="0" fillId="2" borderId="44" xfId="0" applyFill="1" applyBorder="1"/>
    <xf numFmtId="3" fontId="23" fillId="2" borderId="5" xfId="0" applyNumberFormat="1" applyFont="1" applyFill="1" applyBorder="1" applyAlignment="1"/>
    <xf numFmtId="164" fontId="23" fillId="2" borderId="29" xfId="3" applyNumberFormat="1" applyFont="1" applyFill="1" applyBorder="1" applyAlignment="1"/>
    <xf numFmtId="3" fontId="30" fillId="2" borderId="5" xfId="0" applyNumberFormat="1" applyFont="1" applyFill="1" applyBorder="1" applyAlignment="1"/>
    <xf numFmtId="4" fontId="11" fillId="2" borderId="29" xfId="0" applyNumberFormat="1" applyFont="1" applyFill="1" applyBorder="1" applyAlignment="1"/>
    <xf numFmtId="4" fontId="11" fillId="2" borderId="6" xfId="0" applyNumberFormat="1" applyFont="1" applyFill="1" applyBorder="1" applyAlignment="1"/>
    <xf numFmtId="0" fontId="14" fillId="2" borderId="20" xfId="0" applyFont="1" applyFill="1" applyBorder="1" applyAlignment="1"/>
    <xf numFmtId="164" fontId="14" fillId="2" borderId="21" xfId="3" applyNumberFormat="1" applyFont="1" applyFill="1" applyBorder="1" applyAlignment="1"/>
    <xf numFmtId="0" fontId="24" fillId="2" borderId="20" xfId="0" applyFont="1" applyFill="1" applyBorder="1" applyAlignment="1"/>
    <xf numFmtId="0" fontId="0" fillId="2" borderId="20" xfId="0" applyFill="1" applyBorder="1" applyAlignment="1"/>
    <xf numFmtId="0" fontId="0" fillId="2" borderId="55" xfId="0" applyFill="1" applyBorder="1" applyAlignment="1"/>
    <xf numFmtId="4" fontId="23" fillId="2" borderId="27" xfId="0" applyNumberFormat="1" applyFont="1" applyFill="1" applyBorder="1"/>
    <xf numFmtId="0" fontId="2" fillId="2" borderId="25" xfId="0" applyFont="1" applyFill="1" applyBorder="1" applyAlignment="1">
      <alignment wrapText="1"/>
    </xf>
    <xf numFmtId="0" fontId="14" fillId="2" borderId="12" xfId="0" applyFont="1" applyFill="1" applyBorder="1" applyAlignment="1">
      <alignment horizontal="center"/>
    </xf>
    <xf numFmtId="0" fontId="2" fillId="2" borderId="20" xfId="0" applyFont="1" applyFill="1" applyBorder="1"/>
    <xf numFmtId="0" fontId="14" fillId="2" borderId="25" xfId="0" applyFont="1" applyFill="1" applyBorder="1" applyAlignment="1">
      <alignment wrapText="1"/>
    </xf>
    <xf numFmtId="0" fontId="32" fillId="2" borderId="25" xfId="0" applyFont="1" applyFill="1" applyBorder="1" applyAlignment="1">
      <alignment horizontal="left" wrapText="1"/>
    </xf>
    <xf numFmtId="0" fontId="51" fillId="2" borderId="25" xfId="0" applyFont="1" applyFill="1" applyBorder="1" applyAlignment="1">
      <alignment horizontal="left" wrapText="1"/>
    </xf>
    <xf numFmtId="0" fontId="2" fillId="2" borderId="25" xfId="0" applyFont="1" applyFill="1" applyBorder="1" applyAlignment="1">
      <alignment vertical="center" wrapText="1"/>
    </xf>
    <xf numFmtId="49" fontId="11" fillId="2" borderId="19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32" fillId="2" borderId="17" xfId="0" applyFont="1" applyFill="1" applyBorder="1" applyAlignment="1">
      <alignment horizontal="left" wrapText="1"/>
    </xf>
    <xf numFmtId="0" fontId="2" fillId="2" borderId="17" xfId="0" applyFont="1" applyFill="1" applyBorder="1"/>
    <xf numFmtId="0" fontId="23" fillId="2" borderId="20" xfId="0" applyFont="1" applyFill="1" applyBorder="1" applyAlignment="1">
      <alignment wrapText="1"/>
    </xf>
    <xf numFmtId="49" fontId="2" fillId="2" borderId="59" xfId="0" applyNumberFormat="1" applyFont="1" applyFill="1" applyBorder="1" applyAlignment="1">
      <alignment horizontal="center"/>
    </xf>
    <xf numFmtId="4" fontId="2" fillId="2" borderId="69" xfId="0" applyNumberFormat="1" applyFont="1" applyFill="1" applyBorder="1"/>
    <xf numFmtId="49" fontId="11" fillId="2" borderId="63" xfId="0" applyNumberFormat="1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32" fillId="2" borderId="50" xfId="0" applyFont="1" applyFill="1" applyBorder="1" applyAlignment="1">
      <alignment horizontal="left" wrapText="1"/>
    </xf>
    <xf numFmtId="0" fontId="24" fillId="2" borderId="50" xfId="0" applyFont="1" applyFill="1" applyBorder="1"/>
    <xf numFmtId="0" fontId="11" fillId="2" borderId="24" xfId="0" applyFont="1" applyFill="1" applyBorder="1" applyAlignment="1"/>
    <xf numFmtId="0" fontId="11" fillId="2" borderId="25" xfId="0" applyFont="1" applyFill="1" applyBorder="1" applyAlignment="1"/>
    <xf numFmtId="49" fontId="2" fillId="2" borderId="12" xfId="0" applyNumberFormat="1" applyFont="1" applyFill="1" applyBorder="1" applyAlignment="1">
      <alignment horizontal="center"/>
    </xf>
    <xf numFmtId="0" fontId="26" fillId="2" borderId="5" xfId="0" applyFont="1" applyFill="1" applyBorder="1" applyAlignment="1">
      <alignment horizontal="left"/>
    </xf>
    <xf numFmtId="4" fontId="11" fillId="2" borderId="20" xfId="0" applyNumberFormat="1" applyFont="1" applyFill="1" applyBorder="1"/>
    <xf numFmtId="0" fontId="2" fillId="2" borderId="25" xfId="0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20" xfId="0" applyNumberFormat="1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49" fontId="5" fillId="2" borderId="20" xfId="0" applyNumberFormat="1" applyFont="1" applyFill="1" applyBorder="1" applyAlignment="1">
      <alignment horizontal="center"/>
    </xf>
    <xf numFmtId="0" fontId="2" fillId="2" borderId="50" xfId="0" applyFont="1" applyFill="1" applyBorder="1" applyAlignment="1">
      <alignment horizontal="left"/>
    </xf>
    <xf numFmtId="0" fontId="26" fillId="2" borderId="45" xfId="0" applyFont="1" applyFill="1" applyBorder="1"/>
    <xf numFmtId="0" fontId="5" fillId="2" borderId="5" xfId="0" applyFont="1" applyFill="1" applyBorder="1"/>
    <xf numFmtId="0" fontId="10" fillId="2" borderId="18" xfId="0" applyFont="1" applyFill="1" applyBorder="1" applyAlignment="1">
      <alignment horizontal="center"/>
    </xf>
    <xf numFmtId="49" fontId="2" fillId="2" borderId="39" xfId="0" applyNumberFormat="1" applyFont="1" applyFill="1" applyBorder="1" applyAlignment="1">
      <alignment horizontal="center"/>
    </xf>
    <xf numFmtId="0" fontId="26" fillId="2" borderId="65" xfId="0" applyFont="1" applyFill="1" applyBorder="1"/>
    <xf numFmtId="3" fontId="24" fillId="2" borderId="65" xfId="0" applyNumberFormat="1" applyFont="1" applyFill="1" applyBorder="1"/>
    <xf numFmtId="4" fontId="2" fillId="2" borderId="70" xfId="0" applyNumberFormat="1" applyFont="1" applyFill="1" applyBorder="1"/>
    <xf numFmtId="49" fontId="2" fillId="2" borderId="50" xfId="0" applyNumberFormat="1" applyFont="1" applyFill="1" applyBorder="1" applyAlignment="1">
      <alignment horizontal="left"/>
    </xf>
    <xf numFmtId="3" fontId="2" fillId="2" borderId="51" xfId="0" applyNumberFormat="1" applyFont="1" applyFill="1" applyBorder="1"/>
    <xf numFmtId="49" fontId="2" fillId="2" borderId="63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0" fontId="44" fillId="0" borderId="0" xfId="0" applyFont="1" applyFill="1" applyAlignment="1">
      <alignment horizontal="right"/>
    </xf>
    <xf numFmtId="4" fontId="50" fillId="2" borderId="0" xfId="0" applyNumberFormat="1" applyFont="1" applyFill="1" applyBorder="1"/>
    <xf numFmtId="0" fontId="44" fillId="2" borderId="0" xfId="0" applyFont="1" applyFill="1"/>
    <xf numFmtId="0" fontId="44" fillId="2" borderId="39" xfId="0" applyFont="1" applyFill="1" applyBorder="1"/>
    <xf numFmtId="0" fontId="2" fillId="0" borderId="25" xfId="0" applyFont="1" applyFill="1" applyBorder="1" applyAlignment="1">
      <alignment horizontal="justify" vertical="center"/>
    </xf>
    <xf numFmtId="4" fontId="40" fillId="2" borderId="26" xfId="0" applyNumberFormat="1" applyFont="1" applyFill="1" applyBorder="1"/>
    <xf numFmtId="0" fontId="0" fillId="0" borderId="0" xfId="0" applyFont="1" applyBorder="1" applyAlignment="1"/>
    <xf numFmtId="0" fontId="0" fillId="0" borderId="0" xfId="0" applyFont="1" applyBorder="1"/>
    <xf numFmtId="0" fontId="0" fillId="0" borderId="0" xfId="0" applyBorder="1" applyAlignment="1"/>
    <xf numFmtId="0" fontId="11" fillId="2" borderId="23" xfId="3" applyFont="1" applyFill="1" applyBorder="1" applyAlignment="1">
      <alignment horizontal="left"/>
    </xf>
    <xf numFmtId="0" fontId="11" fillId="2" borderId="24" xfId="3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 applyAlignment="1">
      <alignment horizontal="center" wrapText="1"/>
    </xf>
    <xf numFmtId="0" fontId="6" fillId="0" borderId="30" xfId="3" applyFont="1" applyFill="1" applyBorder="1" applyAlignment="1"/>
    <xf numFmtId="0" fontId="6" fillId="0" borderId="46" xfId="3" applyFont="1" applyFill="1" applyBorder="1" applyAlignment="1"/>
    <xf numFmtId="0" fontId="6" fillId="2" borderId="40" xfId="3" applyFont="1" applyFill="1" applyBorder="1" applyAlignment="1"/>
    <xf numFmtId="0" fontId="6" fillId="2" borderId="41" xfId="3" applyFont="1" applyFill="1" applyBorder="1" applyAlignment="1"/>
    <xf numFmtId="0" fontId="6" fillId="2" borderId="30" xfId="3" applyFont="1" applyFill="1" applyBorder="1" applyAlignment="1"/>
    <xf numFmtId="0" fontId="6" fillId="2" borderId="46" xfId="3" applyFont="1" applyFill="1" applyBorder="1" applyAlignment="1"/>
    <xf numFmtId="49" fontId="6" fillId="2" borderId="30" xfId="3" applyNumberFormat="1" applyFont="1" applyFill="1" applyBorder="1" applyAlignment="1">
      <alignment horizontal="left"/>
    </xf>
    <xf numFmtId="0" fontId="6" fillId="2" borderId="47" xfId="3" applyFont="1" applyFill="1" applyBorder="1" applyAlignment="1"/>
    <xf numFmtId="3" fontId="23" fillId="2" borderId="17" xfId="0" applyNumberFormat="1" applyFont="1" applyFill="1" applyBorder="1" applyAlignment="1">
      <alignment horizontal="right"/>
    </xf>
    <xf numFmtId="3" fontId="23" fillId="2" borderId="20" xfId="0" applyNumberFormat="1" applyFont="1" applyFill="1" applyBorder="1" applyAlignment="1">
      <alignment horizontal="right"/>
    </xf>
    <xf numFmtId="164" fontId="30" fillId="2" borderId="17" xfId="0" applyNumberFormat="1" applyFont="1" applyFill="1" applyBorder="1" applyAlignment="1"/>
    <xf numFmtId="0" fontId="0" fillId="2" borderId="20" xfId="0" applyFill="1" applyBorder="1" applyAlignment="1"/>
    <xf numFmtId="3" fontId="30" fillId="2" borderId="17" xfId="0" applyNumberFormat="1" applyFont="1" applyFill="1" applyBorder="1" applyAlignment="1"/>
    <xf numFmtId="3" fontId="0" fillId="2" borderId="20" xfId="0" applyNumberFormat="1" applyFill="1" applyBorder="1" applyAlignment="1"/>
    <xf numFmtId="4" fontId="11" fillId="2" borderId="17" xfId="0" applyNumberFormat="1" applyFont="1" applyFill="1" applyBorder="1" applyAlignment="1"/>
    <xf numFmtId="4" fontId="11" fillId="2" borderId="44" xfId="0" applyNumberFormat="1" applyFont="1" applyFill="1" applyBorder="1" applyAlignment="1"/>
    <xf numFmtId="0" fontId="0" fillId="2" borderId="55" xfId="0" applyFill="1" applyBorder="1" applyAlignment="1"/>
    <xf numFmtId="49" fontId="23" fillId="0" borderId="27" xfId="3" applyNumberFormat="1" applyFont="1" applyFill="1" applyBorder="1" applyAlignment="1" applyProtection="1">
      <alignment horizontal="left"/>
      <protection locked="0"/>
    </xf>
    <xf numFmtId="49" fontId="23" fillId="0" borderId="23" xfId="3" applyNumberFormat="1" applyFont="1" applyFill="1" applyBorder="1" applyAlignment="1" applyProtection="1">
      <alignment horizontal="left"/>
      <protection locked="0"/>
    </xf>
    <xf numFmtId="0" fontId="6" fillId="0" borderId="40" xfId="3" applyFont="1" applyFill="1" applyBorder="1" applyAlignment="1">
      <alignment horizontal="left" vertical="center"/>
    </xf>
    <xf numFmtId="0" fontId="6" fillId="0" borderId="41" xfId="3" applyFont="1" applyFill="1" applyBorder="1" applyAlignment="1">
      <alignment horizontal="left" vertical="center"/>
    </xf>
    <xf numFmtId="0" fontId="10" fillId="0" borderId="27" xfId="3" applyFont="1" applyFill="1" applyBorder="1" applyAlignment="1">
      <alignment horizontal="left"/>
    </xf>
    <xf numFmtId="0" fontId="0" fillId="0" borderId="23" xfId="0" applyBorder="1" applyAlignment="1"/>
    <xf numFmtId="49" fontId="11" fillId="0" borderId="27" xfId="3" applyNumberFormat="1" applyFont="1" applyFill="1" applyBorder="1" applyAlignment="1">
      <alignment horizontal="left"/>
    </xf>
    <xf numFmtId="0" fontId="0" fillId="0" borderId="24" xfId="0" applyBorder="1" applyAlignment="1"/>
    <xf numFmtId="4" fontId="23" fillId="2" borderId="44" xfId="0" applyNumberFormat="1" applyFont="1" applyFill="1" applyBorder="1" applyAlignment="1">
      <alignment horizontal="right"/>
    </xf>
    <xf numFmtId="4" fontId="23" fillId="2" borderId="55" xfId="0" applyNumberFormat="1" applyFont="1" applyFill="1" applyBorder="1" applyAlignment="1">
      <alignment horizontal="right"/>
    </xf>
    <xf numFmtId="49" fontId="10" fillId="0" borderId="19" xfId="3" applyNumberFormat="1" applyFont="1" applyFill="1" applyBorder="1" applyAlignment="1">
      <alignment horizontal="center"/>
    </xf>
    <xf numFmtId="49" fontId="10" fillId="0" borderId="10" xfId="3" applyNumberFormat="1" applyFont="1" applyFill="1" applyBorder="1" applyAlignment="1">
      <alignment horizontal="center"/>
    </xf>
    <xf numFmtId="49" fontId="14" fillId="0" borderId="17" xfId="3" applyNumberFormat="1" applyFont="1" applyFill="1" applyBorder="1" applyAlignment="1" applyProtection="1">
      <alignment horizontal="center"/>
      <protection locked="0"/>
    </xf>
    <xf numFmtId="49" fontId="14" fillId="0" borderId="20" xfId="3" applyNumberFormat="1" applyFont="1" applyFill="1" applyBorder="1" applyAlignment="1" applyProtection="1">
      <alignment horizontal="center"/>
      <protection locked="0"/>
    </xf>
    <xf numFmtId="0" fontId="14" fillId="0" borderId="17" xfId="3" applyFont="1" applyFill="1" applyBorder="1" applyAlignment="1">
      <alignment horizontal="center"/>
    </xf>
    <xf numFmtId="0" fontId="14" fillId="0" borderId="20" xfId="3" applyFont="1" applyFill="1" applyBorder="1" applyAlignment="1">
      <alignment horizontal="center"/>
    </xf>
    <xf numFmtId="0" fontId="14" fillId="2" borderId="17" xfId="0" applyFont="1" applyFill="1" applyBorder="1" applyAlignment="1">
      <alignment horizontal="right"/>
    </xf>
    <xf numFmtId="0" fontId="14" fillId="2" borderId="20" xfId="0" applyFont="1" applyFill="1" applyBorder="1" applyAlignment="1">
      <alignment horizontal="right"/>
    </xf>
    <xf numFmtId="164" fontId="23" fillId="2" borderId="17" xfId="3" applyNumberFormat="1" applyFont="1" applyFill="1" applyBorder="1" applyAlignment="1">
      <alignment horizontal="right"/>
    </xf>
    <xf numFmtId="164" fontId="23" fillId="2" borderId="20" xfId="3" applyNumberFormat="1" applyFont="1" applyFill="1" applyBorder="1" applyAlignment="1">
      <alignment horizontal="right"/>
    </xf>
    <xf numFmtId="3" fontId="30" fillId="2" borderId="17" xfId="0" applyNumberFormat="1" applyFont="1" applyFill="1" applyBorder="1" applyAlignment="1">
      <alignment horizontal="right"/>
    </xf>
    <xf numFmtId="3" fontId="30" fillId="2" borderId="20" xfId="0" applyNumberFormat="1" applyFont="1" applyFill="1" applyBorder="1" applyAlignment="1">
      <alignment horizontal="right"/>
    </xf>
    <xf numFmtId="164" fontId="30" fillId="2" borderId="17" xfId="0" applyNumberFormat="1" applyFont="1" applyFill="1" applyBorder="1" applyAlignment="1">
      <alignment horizontal="right"/>
    </xf>
    <xf numFmtId="164" fontId="30" fillId="2" borderId="20" xfId="0" applyNumberFormat="1" applyFont="1" applyFill="1" applyBorder="1" applyAlignment="1">
      <alignment horizontal="right"/>
    </xf>
    <xf numFmtId="0" fontId="30" fillId="2" borderId="17" xfId="0" applyFont="1" applyFill="1" applyBorder="1" applyAlignment="1">
      <alignment horizontal="right"/>
    </xf>
    <xf numFmtId="0" fontId="30" fillId="2" borderId="20" xfId="0" applyFont="1" applyFill="1" applyBorder="1" applyAlignment="1">
      <alignment horizontal="right"/>
    </xf>
    <xf numFmtId="4" fontId="23" fillId="2" borderId="17" xfId="0" applyNumberFormat="1" applyFont="1" applyFill="1" applyBorder="1" applyAlignment="1">
      <alignment horizontal="right"/>
    </xf>
    <xf numFmtId="4" fontId="23" fillId="2" borderId="20" xfId="0" applyNumberFormat="1" applyFont="1" applyFill="1" applyBorder="1" applyAlignment="1">
      <alignment horizontal="right"/>
    </xf>
    <xf numFmtId="3" fontId="23" fillId="2" borderId="5" xfId="0" applyNumberFormat="1" applyFont="1" applyFill="1" applyBorder="1" applyAlignment="1">
      <alignment horizontal="right" vertical="center"/>
    </xf>
    <xf numFmtId="3" fontId="23" fillId="2" borderId="20" xfId="0" applyNumberFormat="1" applyFont="1" applyFill="1" applyBorder="1" applyAlignment="1">
      <alignment horizontal="right" vertical="center"/>
    </xf>
    <xf numFmtId="164" fontId="23" fillId="2" borderId="5" xfId="0" applyNumberFormat="1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3" fontId="30" fillId="2" borderId="5" xfId="0" applyNumberFormat="1" applyFont="1" applyFill="1" applyBorder="1" applyAlignment="1">
      <alignment vertical="center"/>
    </xf>
    <xf numFmtId="3" fontId="0" fillId="2" borderId="20" xfId="0" applyNumberFormat="1" applyFill="1" applyBorder="1" applyAlignment="1">
      <alignment vertical="center"/>
    </xf>
    <xf numFmtId="4" fontId="11" fillId="2" borderId="5" xfId="0" applyNumberFormat="1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10" fillId="2" borderId="27" xfId="3" applyFont="1" applyFill="1" applyBorder="1" applyAlignment="1">
      <alignment horizontal="left"/>
    </xf>
    <xf numFmtId="0" fontId="0" fillId="2" borderId="23" xfId="0" applyFill="1" applyBorder="1" applyAlignment="1"/>
    <xf numFmtId="49" fontId="11" fillId="2" borderId="12" xfId="3" applyNumberFormat="1" applyFont="1" applyFill="1" applyBorder="1" applyAlignment="1">
      <alignment horizontal="left"/>
    </xf>
    <xf numFmtId="0" fontId="11" fillId="2" borderId="21" xfId="3" applyFont="1" applyFill="1" applyBorder="1" applyAlignment="1">
      <alignment horizontal="left"/>
    </xf>
    <xf numFmtId="0" fontId="6" fillId="0" borderId="31" xfId="3" applyFont="1" applyFill="1" applyBorder="1" applyAlignment="1"/>
    <xf numFmtId="0" fontId="6" fillId="0" borderId="32" xfId="3" applyFont="1" applyFill="1" applyBorder="1" applyAlignment="1"/>
    <xf numFmtId="0" fontId="6" fillId="0" borderId="48" xfId="3" applyFont="1" applyFill="1" applyBorder="1" applyAlignment="1"/>
    <xf numFmtId="0" fontId="6" fillId="2" borderId="60" xfId="3" applyFont="1" applyFill="1" applyBorder="1" applyAlignment="1">
      <alignment horizontal="left" vertical="center"/>
    </xf>
    <xf numFmtId="0" fontId="6" fillId="2" borderId="11" xfId="3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/>
    </xf>
    <xf numFmtId="0" fontId="3" fillId="2" borderId="46" xfId="0" applyFont="1" applyFill="1" applyBorder="1" applyAlignment="1">
      <alignment horizontal="left"/>
    </xf>
    <xf numFmtId="0" fontId="19" fillId="0" borderId="0" xfId="0" applyFont="1" applyBorder="1" applyAlignment="1"/>
    <xf numFmtId="49" fontId="10" fillId="2" borderId="27" xfId="3" applyNumberFormat="1" applyFont="1" applyFill="1" applyBorder="1" applyAlignment="1">
      <alignment horizontal="left"/>
    </xf>
    <xf numFmtId="49" fontId="10" fillId="2" borderId="23" xfId="3" applyNumberFormat="1" applyFont="1" applyFill="1" applyBorder="1" applyAlignment="1">
      <alignment horizontal="left"/>
    </xf>
    <xf numFmtId="0" fontId="6" fillId="2" borderId="38" xfId="3" applyFont="1" applyFill="1" applyBorder="1" applyAlignment="1"/>
    <xf numFmtId="0" fontId="6" fillId="2" borderId="39" xfId="3" applyFont="1" applyFill="1" applyBorder="1" applyAlignment="1"/>
    <xf numFmtId="0" fontId="6" fillId="2" borderId="30" xfId="0" applyFont="1" applyFill="1" applyBorder="1" applyAlignment="1"/>
    <xf numFmtId="0" fontId="6" fillId="2" borderId="46" xfId="0" applyFont="1" applyFill="1" applyBorder="1" applyAlignment="1"/>
    <xf numFmtId="0" fontId="6" fillId="2" borderId="0" xfId="0" applyFont="1" applyFill="1" applyBorder="1" applyAlignment="1"/>
    <xf numFmtId="0" fontId="11" fillId="2" borderId="23" xfId="0" applyFont="1" applyFill="1" applyBorder="1" applyAlignment="1"/>
    <xf numFmtId="0" fontId="11" fillId="2" borderId="24" xfId="0" applyFont="1" applyFill="1" applyBorder="1" applyAlignment="1"/>
    <xf numFmtId="0" fontId="11" fillId="2" borderId="25" xfId="0" applyFont="1" applyFill="1" applyBorder="1" applyAlignment="1"/>
    <xf numFmtId="0" fontId="6" fillId="0" borderId="0" xfId="1" applyFont="1" applyBorder="1" applyAlignment="1"/>
    <xf numFmtId="0" fontId="2" fillId="0" borderId="0" xfId="1" applyBorder="1" applyAlignment="1"/>
    <xf numFmtId="49" fontId="11" fillId="0" borderId="20" xfId="3" applyNumberFormat="1" applyFont="1" applyFill="1" applyBorder="1" applyAlignment="1">
      <alignment horizontal="left"/>
    </xf>
    <xf numFmtId="0" fontId="11" fillId="0" borderId="21" xfId="3" applyFont="1" applyFill="1" applyBorder="1" applyAlignment="1">
      <alignment horizontal="left"/>
    </xf>
  </cellXfs>
  <cellStyles count="8">
    <cellStyle name="Normální" xfId="0" builtinId="0"/>
    <cellStyle name="normální 2" xfId="3"/>
    <cellStyle name="Normální 3" xfId="5"/>
    <cellStyle name="Normální 4" xfId="4"/>
    <cellStyle name="Normální 5" xfId="6"/>
    <cellStyle name="Normální 6" xfId="7"/>
    <cellStyle name="normální_Rozbory 2014" xfId="1"/>
    <cellStyle name="normální_Rozbory_1.Q.201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B1" workbookViewId="0">
      <selection activeCell="E1" sqref="E1"/>
    </sheetView>
  </sheetViews>
  <sheetFormatPr defaultRowHeight="15"/>
  <cols>
    <col min="1" max="1" width="9.140625" style="598"/>
    <col min="2" max="2" width="10.140625" style="598" customWidth="1"/>
    <col min="3" max="3" width="55.5703125" style="598" customWidth="1"/>
    <col min="4" max="4" width="40.28515625" style="598" customWidth="1"/>
    <col min="5" max="5" width="13.85546875" style="598" customWidth="1"/>
    <col min="6" max="6" width="16.85546875" style="598" customWidth="1"/>
    <col min="7" max="7" width="11.7109375" style="598" customWidth="1"/>
    <col min="8" max="8" width="9.140625" style="598"/>
    <col min="9" max="9" width="9.28515625" style="598" customWidth="1"/>
    <col min="10" max="16384" width="9.140625" style="598"/>
  </cols>
  <sheetData>
    <row r="1" spans="1:9">
      <c r="E1" s="1532" t="s">
        <v>1035</v>
      </c>
      <c r="F1" s="1532"/>
      <c r="G1" s="4"/>
    </row>
    <row r="2" spans="1:9">
      <c r="E2" s="4" t="s">
        <v>1033</v>
      </c>
      <c r="F2" s="4"/>
      <c r="G2" s="4"/>
    </row>
    <row r="3" spans="1:9">
      <c r="E3" s="1533" t="s">
        <v>1034</v>
      </c>
      <c r="F3" s="1533"/>
      <c r="H3" s="1531"/>
      <c r="I3" s="1532"/>
    </row>
    <row r="4" spans="1:9" ht="20.25">
      <c r="C4" s="1536" t="s">
        <v>1031</v>
      </c>
      <c r="D4" s="1537"/>
      <c r="H4" s="1532"/>
      <c r="I4" s="1532"/>
    </row>
    <row r="6" spans="1:9" ht="15.75">
      <c r="C6" s="1393" t="s">
        <v>985</v>
      </c>
      <c r="D6" s="1394"/>
      <c r="E6" s="1394"/>
      <c r="H6" s="1"/>
      <c r="I6" s="2"/>
    </row>
    <row r="7" spans="1:9" ht="15.75">
      <c r="C7" s="1538" t="s">
        <v>986</v>
      </c>
      <c r="D7" s="1538"/>
      <c r="E7" s="1394"/>
      <c r="G7" s="3"/>
      <c r="I7" s="3"/>
    </row>
    <row r="8" spans="1:9" ht="15.75">
      <c r="B8" s="3"/>
      <c r="C8" s="1538" t="s">
        <v>1032</v>
      </c>
      <c r="D8" s="1538"/>
      <c r="E8" s="1394"/>
      <c r="G8" s="5"/>
      <c r="H8" s="3"/>
      <c r="I8" s="6"/>
    </row>
    <row r="9" spans="1:9" ht="15.75">
      <c r="A9" s="4"/>
      <c r="B9" s="5"/>
      <c r="C9" s="1538" t="s">
        <v>984</v>
      </c>
      <c r="D9" s="1538"/>
      <c r="E9" s="1394"/>
      <c r="G9" s="3"/>
      <c r="H9" s="758"/>
      <c r="I9" s="7"/>
    </row>
    <row r="10" spans="1:9" ht="15.75">
      <c r="A10" s="4"/>
      <c r="B10" s="3"/>
      <c r="C10" s="1395" t="s">
        <v>983</v>
      </c>
      <c r="D10" s="1396"/>
    </row>
    <row r="11" spans="1:9" ht="15.75">
      <c r="A11" s="69"/>
      <c r="B11" s="65"/>
      <c r="C11" s="70"/>
      <c r="D11" s="64"/>
      <c r="E11" s="71"/>
      <c r="F11" s="71"/>
      <c r="G11" s="71"/>
      <c r="H11" s="71"/>
      <c r="I11" s="71"/>
    </row>
    <row r="12" spans="1:9" ht="15.75">
      <c r="A12" s="72" t="s">
        <v>0</v>
      </c>
      <c r="B12" s="72"/>
      <c r="C12" s="1400"/>
      <c r="D12" s="64"/>
      <c r="E12" s="73"/>
      <c r="F12" s="71"/>
      <c r="G12" s="71"/>
      <c r="H12" s="71"/>
    </row>
    <row r="13" spans="1:9" ht="15.75" thickBot="1">
      <c r="A13" s="1397"/>
      <c r="B13" s="1397"/>
      <c r="C13" s="71"/>
      <c r="D13" s="1398"/>
      <c r="E13" s="1399"/>
      <c r="F13" s="71"/>
      <c r="G13" s="71"/>
      <c r="H13" s="71"/>
      <c r="I13" s="9" t="s">
        <v>999</v>
      </c>
    </row>
    <row r="14" spans="1:9" ht="15" customHeight="1">
      <c r="A14" s="74" t="s">
        <v>1</v>
      </c>
      <c r="B14" s="584" t="s">
        <v>2</v>
      </c>
      <c r="C14" s="75"/>
      <c r="D14" s="76"/>
      <c r="E14" s="584" t="s">
        <v>4</v>
      </c>
      <c r="F14" s="584" t="s">
        <v>5</v>
      </c>
      <c r="G14" s="584" t="s">
        <v>6</v>
      </c>
      <c r="H14" s="584" t="s">
        <v>7</v>
      </c>
      <c r="I14" s="77" t="s">
        <v>7</v>
      </c>
    </row>
    <row r="15" spans="1:9">
      <c r="A15" s="118" t="s">
        <v>8</v>
      </c>
      <c r="B15" s="585" t="s">
        <v>9</v>
      </c>
      <c r="C15" s="78" t="s">
        <v>449</v>
      </c>
      <c r="D15" s="79" t="s">
        <v>11</v>
      </c>
      <c r="E15" s="585" t="s">
        <v>12</v>
      </c>
      <c r="F15" s="585" t="s">
        <v>13</v>
      </c>
      <c r="G15" s="585" t="s">
        <v>833</v>
      </c>
      <c r="H15" s="585" t="s">
        <v>14</v>
      </c>
      <c r="I15" s="80" t="s">
        <v>15</v>
      </c>
    </row>
    <row r="16" spans="1:9" ht="15.75" thickBot="1">
      <c r="A16" s="81" t="s">
        <v>16</v>
      </c>
      <c r="B16" s="586" t="s">
        <v>17</v>
      </c>
      <c r="C16" s="83"/>
      <c r="D16" s="84"/>
      <c r="E16" s="586" t="s">
        <v>360</v>
      </c>
      <c r="F16" s="586" t="s">
        <v>360</v>
      </c>
      <c r="G16" s="85"/>
      <c r="H16" s="85"/>
      <c r="I16" s="86"/>
    </row>
    <row r="17" spans="1:9" ht="15.75">
      <c r="A17" s="462" t="s">
        <v>18</v>
      </c>
      <c r="B17" s="463"/>
      <c r="C17" s="619"/>
      <c r="D17" s="464"/>
      <c r="E17" s="508"/>
      <c r="F17" s="465"/>
      <c r="G17" s="466"/>
      <c r="H17" s="94"/>
      <c r="I17" s="87"/>
    </row>
    <row r="18" spans="1:9" ht="15" customHeight="1">
      <c r="A18" s="274" t="s">
        <v>271</v>
      </c>
      <c r="B18" s="275" t="s">
        <v>272</v>
      </c>
      <c r="C18" s="618"/>
      <c r="D18" s="975"/>
      <c r="E18" s="277">
        <f>SUM(E20:E20)</f>
        <v>1500</v>
      </c>
      <c r="F18" s="278">
        <f>SUM(F20:F20)</f>
        <v>463.7</v>
      </c>
      <c r="G18" s="277">
        <f>SUM(G20:G20)</f>
        <v>376</v>
      </c>
      <c r="H18" s="558">
        <f t="shared" ref="H18" si="0">G18/E18*100</f>
        <v>25.066666666666666</v>
      </c>
      <c r="I18" s="559">
        <f t="shared" ref="I18" si="1">G18/F18*100</f>
        <v>81.08690963985336</v>
      </c>
    </row>
    <row r="19" spans="1:9" ht="15" customHeight="1">
      <c r="A19" s="279"/>
      <c r="B19" s="275"/>
      <c r="C19" s="280" t="s">
        <v>273</v>
      </c>
      <c r="D19" s="275"/>
      <c r="E19" s="277"/>
      <c r="F19" s="278"/>
      <c r="G19" s="592"/>
      <c r="H19" s="266"/>
      <c r="I19" s="267"/>
    </row>
    <row r="20" spans="1:9" ht="15" customHeight="1">
      <c r="A20" s="261"/>
      <c r="B20" s="262"/>
      <c r="C20" s="122" t="s">
        <v>361</v>
      </c>
      <c r="D20" s="122" t="s">
        <v>19</v>
      </c>
      <c r="E20" s="281">
        <v>1500</v>
      </c>
      <c r="F20" s="896">
        <v>463.7</v>
      </c>
      <c r="G20" s="897">
        <v>376</v>
      </c>
      <c r="H20" s="593">
        <f t="shared" ref="H20" si="2">G20/E20*100</f>
        <v>25.066666666666666</v>
      </c>
      <c r="I20" s="594">
        <f t="shared" ref="I20" si="3">G20/F20*100</f>
        <v>81.08690963985336</v>
      </c>
    </row>
    <row r="21" spans="1:9" ht="15" customHeight="1">
      <c r="A21" s="261"/>
      <c r="B21" s="262"/>
      <c r="C21" s="263"/>
      <c r="D21" s="264"/>
      <c r="E21" s="281"/>
      <c r="F21" s="265"/>
      <c r="G21" s="592"/>
      <c r="H21" s="266"/>
      <c r="I21" s="267"/>
    </row>
    <row r="22" spans="1:9" ht="15" customHeight="1">
      <c r="A22" s="284" t="s">
        <v>20</v>
      </c>
      <c r="B22" s="1534" t="s">
        <v>264</v>
      </c>
      <c r="C22" s="1534"/>
      <c r="D22" s="1535"/>
      <c r="E22" s="285">
        <f>SUM(E23:E26)</f>
        <v>1000</v>
      </c>
      <c r="F22" s="286">
        <f>SUM(F23:F26)</f>
        <v>1944.5</v>
      </c>
      <c r="G22" s="287">
        <f>SUM(G23:G26)</f>
        <v>1456</v>
      </c>
      <c r="H22" s="558">
        <f t="shared" ref="H22:H24" si="4">G22/E22*100</f>
        <v>145.6</v>
      </c>
      <c r="I22" s="559">
        <f t="shared" ref="I22:I25" si="5">G22/F22*100</f>
        <v>74.87786063255335</v>
      </c>
    </row>
    <row r="23" spans="1:9" s="582" customFormat="1" ht="15" customHeight="1">
      <c r="A23" s="288"/>
      <c r="B23" s="289"/>
      <c r="C23" s="263" t="s">
        <v>21</v>
      </c>
      <c r="D23" s="263" t="s">
        <v>19</v>
      </c>
      <c r="E23" s="281">
        <v>200</v>
      </c>
      <c r="F23" s="896">
        <v>200</v>
      </c>
      <c r="G23" s="897">
        <v>0</v>
      </c>
      <c r="H23" s="593">
        <f t="shared" si="4"/>
        <v>0</v>
      </c>
      <c r="I23" s="594">
        <f t="shared" si="5"/>
        <v>0</v>
      </c>
    </row>
    <row r="24" spans="1:9" s="582" customFormat="1" ht="15" customHeight="1">
      <c r="A24" s="268"/>
      <c r="B24" s="289"/>
      <c r="C24" s="263" t="s">
        <v>22</v>
      </c>
      <c r="D24" s="263" t="s">
        <v>19</v>
      </c>
      <c r="E24" s="281">
        <v>800</v>
      </c>
      <c r="F24" s="896">
        <v>1200</v>
      </c>
      <c r="G24" s="897">
        <v>912</v>
      </c>
      <c r="H24" s="593">
        <f t="shared" si="4"/>
        <v>113.99999999999999</v>
      </c>
      <c r="I24" s="594">
        <f t="shared" si="5"/>
        <v>76</v>
      </c>
    </row>
    <row r="25" spans="1:9" s="582" customFormat="1" ht="15" customHeight="1">
      <c r="A25" s="268"/>
      <c r="B25" s="289"/>
      <c r="C25" s="263" t="s">
        <v>532</v>
      </c>
      <c r="D25" s="263" t="s">
        <v>19</v>
      </c>
      <c r="E25" s="281">
        <v>0</v>
      </c>
      <c r="F25" s="896">
        <v>544.5</v>
      </c>
      <c r="G25" s="897">
        <v>544</v>
      </c>
      <c r="H25" s="593">
        <v>0</v>
      </c>
      <c r="I25" s="594">
        <f t="shared" si="5"/>
        <v>99.908172635445354</v>
      </c>
    </row>
    <row r="26" spans="1:9" ht="15" customHeight="1">
      <c r="A26" s="268"/>
      <c r="B26" s="289"/>
      <c r="C26" s="263"/>
      <c r="D26" s="263"/>
      <c r="E26" s="281"/>
      <c r="F26" s="696"/>
      <c r="G26" s="697"/>
      <c r="H26" s="698"/>
      <c r="I26" s="699"/>
    </row>
    <row r="27" spans="1:9">
      <c r="A27" s="284" t="s">
        <v>20</v>
      </c>
      <c r="B27" s="1534" t="s">
        <v>264</v>
      </c>
      <c r="C27" s="1534"/>
      <c r="D27" s="1535"/>
      <c r="E27" s="281"/>
      <c r="F27" s="265"/>
      <c r="G27" s="592"/>
      <c r="H27" s="593"/>
      <c r="I27" s="594"/>
    </row>
    <row r="28" spans="1:9" s="582" customFormat="1">
      <c r="A28" s="268"/>
      <c r="B28" s="291">
        <v>21</v>
      </c>
      <c r="C28" s="290" t="s">
        <v>274</v>
      </c>
      <c r="D28" s="290"/>
      <c r="E28" s="277">
        <f>SUM(E29:E31)</f>
        <v>4999</v>
      </c>
      <c r="F28" s="278">
        <f>SUM(F29:F31)</f>
        <v>4579</v>
      </c>
      <c r="G28" s="277">
        <f>SUM(G29:G31)</f>
        <v>3433</v>
      </c>
      <c r="H28" s="558">
        <f>G28/E28*100</f>
        <v>68.673734746949393</v>
      </c>
      <c r="I28" s="559">
        <f>G28/F28*100</f>
        <v>74.972701463201574</v>
      </c>
    </row>
    <row r="29" spans="1:9">
      <c r="A29" s="268"/>
      <c r="B29" s="289"/>
      <c r="C29" s="263" t="s">
        <v>275</v>
      </c>
      <c r="D29" s="263" t="s">
        <v>19</v>
      </c>
      <c r="E29" s="281">
        <v>1400</v>
      </c>
      <c r="F29" s="896">
        <v>1906.9</v>
      </c>
      <c r="G29" s="681">
        <v>1804</v>
      </c>
      <c r="H29" s="593">
        <f t="shared" ref="H29:H31" si="6">G29/E29*100</f>
        <v>128.85714285714286</v>
      </c>
      <c r="I29" s="594">
        <f t="shared" ref="I29:I31" si="7">G29/F29*100</f>
        <v>94.603807226388369</v>
      </c>
    </row>
    <row r="30" spans="1:9">
      <c r="A30" s="268"/>
      <c r="B30" s="289"/>
      <c r="C30" s="263" t="s">
        <v>276</v>
      </c>
      <c r="D30" s="263" t="s">
        <v>19</v>
      </c>
      <c r="E30" s="281">
        <v>3500</v>
      </c>
      <c r="F30" s="896">
        <v>2573.1</v>
      </c>
      <c r="G30" s="681">
        <v>1530</v>
      </c>
      <c r="H30" s="593">
        <f t="shared" si="6"/>
        <v>43.714285714285715</v>
      </c>
      <c r="I30" s="594">
        <f t="shared" si="7"/>
        <v>59.461350122420434</v>
      </c>
    </row>
    <row r="31" spans="1:9">
      <c r="A31" s="268"/>
      <c r="B31" s="289"/>
      <c r="C31" s="263" t="s">
        <v>362</v>
      </c>
      <c r="D31" s="263" t="s">
        <v>19</v>
      </c>
      <c r="E31" s="281">
        <v>99</v>
      </c>
      <c r="F31" s="896">
        <v>99</v>
      </c>
      <c r="G31" s="897">
        <v>99</v>
      </c>
      <c r="H31" s="593">
        <f t="shared" si="6"/>
        <v>100</v>
      </c>
      <c r="I31" s="594">
        <f t="shared" si="7"/>
        <v>100</v>
      </c>
    </row>
    <row r="32" spans="1:9">
      <c r="A32" s="268"/>
      <c r="B32" s="263"/>
      <c r="C32" s="263"/>
      <c r="D32" s="263"/>
      <c r="E32" s="281"/>
      <c r="F32" s="265"/>
      <c r="G32" s="592"/>
      <c r="H32" s="266"/>
      <c r="I32" s="267"/>
    </row>
    <row r="33" spans="1:10" s="582" customFormat="1">
      <c r="A33" s="293" t="s">
        <v>265</v>
      </c>
      <c r="B33" s="292" t="s">
        <v>250</v>
      </c>
      <c r="C33" s="378"/>
      <c r="D33" s="289"/>
      <c r="E33" s="467">
        <f>E34</f>
        <v>0</v>
      </c>
      <c r="F33" s="468">
        <f>F34</f>
        <v>133</v>
      </c>
      <c r="G33" s="467">
        <f>G34</f>
        <v>108</v>
      </c>
      <c r="H33" s="469">
        <v>0</v>
      </c>
      <c r="I33" s="559">
        <f t="shared" ref="I33:I34" si="8">G33/F33*100</f>
        <v>81.203007518796994</v>
      </c>
    </row>
    <row r="34" spans="1:10" s="907" customFormat="1" ht="15.75" thickBot="1">
      <c r="A34" s="898"/>
      <c r="B34" s="899"/>
      <c r="C34" s="900" t="s">
        <v>340</v>
      </c>
      <c r="D34" s="901" t="s">
        <v>228</v>
      </c>
      <c r="E34" s="902">
        <v>0</v>
      </c>
      <c r="F34" s="903">
        <v>133</v>
      </c>
      <c r="G34" s="904">
        <v>108</v>
      </c>
      <c r="H34" s="905">
        <v>0</v>
      </c>
      <c r="I34" s="906">
        <f t="shared" si="8"/>
        <v>81.203007518796994</v>
      </c>
    </row>
    <row r="35" spans="1:10" ht="18" customHeight="1" thickBot="1">
      <c r="A35" s="269" t="s">
        <v>23</v>
      </c>
      <c r="B35" s="270"/>
      <c r="C35" s="620"/>
      <c r="D35" s="621"/>
      <c r="E35" s="271">
        <f>E22+E33+E18+E28</f>
        <v>7499</v>
      </c>
      <c r="F35" s="475">
        <f>F22+F33+F18+F28</f>
        <v>7120.2</v>
      </c>
      <c r="G35" s="271">
        <f>G22+G33+G18+G28</f>
        <v>5373</v>
      </c>
      <c r="H35" s="272">
        <f>G35/E35*100</f>
        <v>71.64955327376984</v>
      </c>
      <c r="I35" s="273">
        <f>G35/F35*100</f>
        <v>75.461363444847052</v>
      </c>
      <c r="J35" s="582"/>
    </row>
    <row r="37" spans="1:10">
      <c r="E37" s="701"/>
      <c r="F37" s="52"/>
      <c r="G37" s="701"/>
    </row>
  </sheetData>
  <mergeCells count="6">
    <mergeCell ref="B22:D22"/>
    <mergeCell ref="B27:D27"/>
    <mergeCell ref="C4:D4"/>
    <mergeCell ref="C7:D7"/>
    <mergeCell ref="C8:D8"/>
    <mergeCell ref="C9:D9"/>
  </mergeCells>
  <pageMargins left="0.23622047244094491" right="0" top="0.35433070866141736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9"/>
  <sheetViews>
    <sheetView workbookViewId="0">
      <selection activeCell="L15" sqref="L15"/>
    </sheetView>
  </sheetViews>
  <sheetFormatPr defaultRowHeight="15"/>
  <cols>
    <col min="1" max="1" width="8.5703125" style="598" customWidth="1"/>
    <col min="2" max="2" width="10" style="598" customWidth="1"/>
    <col min="3" max="3" width="47.85546875" style="598" customWidth="1"/>
    <col min="4" max="4" width="50.140625" style="598" customWidth="1"/>
    <col min="5" max="5" width="13" style="598" customWidth="1"/>
    <col min="6" max="6" width="15.140625" style="598" customWidth="1"/>
    <col min="7" max="7" width="10.7109375" style="253" customWidth="1"/>
    <col min="8" max="8" width="10.5703125" style="598" customWidth="1"/>
    <col min="9" max="9" width="8.42578125" style="598" customWidth="1"/>
    <col min="10" max="16384" width="9.140625" style="598"/>
  </cols>
  <sheetData>
    <row r="3" spans="1:11" ht="15.75">
      <c r="A3" s="72" t="s">
        <v>24</v>
      </c>
      <c r="B3" s="71"/>
      <c r="C3" s="71"/>
      <c r="D3" s="64"/>
      <c r="E3" s="71"/>
      <c r="F3" s="71"/>
      <c r="H3" s="71"/>
      <c r="I3" s="71"/>
    </row>
    <row r="4" spans="1:11" ht="15.75" thickBot="1">
      <c r="A4" s="71"/>
      <c r="B4" s="71"/>
      <c r="C4" s="71"/>
      <c r="D4" s="64" t="s">
        <v>25</v>
      </c>
      <c r="E4" s="73"/>
      <c r="F4" s="71"/>
      <c r="H4" s="71"/>
      <c r="I4" s="9" t="s">
        <v>1000</v>
      </c>
    </row>
    <row r="5" spans="1:11">
      <c r="A5" s="88" t="s">
        <v>1</v>
      </c>
      <c r="B5" s="584" t="s">
        <v>2</v>
      </c>
      <c r="C5" s="75"/>
      <c r="D5" s="76"/>
      <c r="E5" s="587" t="s">
        <v>4</v>
      </c>
      <c r="F5" s="584" t="s">
        <v>5</v>
      </c>
      <c r="G5" s="587" t="s">
        <v>6</v>
      </c>
      <c r="H5" s="584" t="s">
        <v>7</v>
      </c>
      <c r="I5" s="89" t="s">
        <v>7</v>
      </c>
    </row>
    <row r="6" spans="1:11">
      <c r="A6" s="90" t="s">
        <v>8</v>
      </c>
      <c r="B6" s="585" t="s">
        <v>9</v>
      </c>
      <c r="C6" s="78" t="s">
        <v>449</v>
      </c>
      <c r="D6" s="79" t="s">
        <v>11</v>
      </c>
      <c r="E6" s="588" t="s">
        <v>12</v>
      </c>
      <c r="F6" s="585" t="s">
        <v>13</v>
      </c>
      <c r="G6" s="585" t="s">
        <v>833</v>
      </c>
      <c r="H6" s="585" t="s">
        <v>14</v>
      </c>
      <c r="I6" s="91" t="s">
        <v>15</v>
      </c>
    </row>
    <row r="7" spans="1:11" ht="15.75" thickBot="1">
      <c r="A7" s="92" t="s">
        <v>16</v>
      </c>
      <c r="B7" s="586" t="s">
        <v>17</v>
      </c>
      <c r="C7" s="83"/>
      <c r="D7" s="84"/>
      <c r="E7" s="586" t="s">
        <v>360</v>
      </c>
      <c r="F7" s="586" t="s">
        <v>360</v>
      </c>
      <c r="G7" s="908"/>
      <c r="H7" s="85"/>
      <c r="I7" s="93"/>
    </row>
    <row r="8" spans="1:11" ht="15.75">
      <c r="A8" s="215" t="s">
        <v>18</v>
      </c>
      <c r="B8" s="216"/>
      <c r="C8" s="216"/>
      <c r="D8" s="622"/>
      <c r="E8" s="214"/>
      <c r="F8" s="214"/>
      <c r="G8" s="250"/>
      <c r="H8" s="214"/>
      <c r="I8" s="217"/>
    </row>
    <row r="9" spans="1:11">
      <c r="A9" s="976" t="s">
        <v>26</v>
      </c>
      <c r="B9" s="211" t="s">
        <v>559</v>
      </c>
      <c r="C9" s="623"/>
      <c r="D9" s="624"/>
      <c r="E9" s="141">
        <f>SUM(E10:E17)</f>
        <v>49400</v>
      </c>
      <c r="F9" s="375">
        <f>SUM(F10:F17)</f>
        <v>74242.5</v>
      </c>
      <c r="G9" s="251">
        <f>SUM(G10:G18)</f>
        <v>55861</v>
      </c>
      <c r="H9" s="111">
        <f t="shared" ref="H9:H17" si="0">G9/E9*100</f>
        <v>113.07894736842105</v>
      </c>
      <c r="I9" s="112">
        <f t="shared" ref="I9:I22" si="1">G9/F9*100</f>
        <v>75.241270161969226</v>
      </c>
    </row>
    <row r="10" spans="1:11">
      <c r="A10" s="128"/>
      <c r="B10" s="556"/>
      <c r="C10" s="556" t="s">
        <v>27</v>
      </c>
      <c r="D10" s="556" t="s">
        <v>28</v>
      </c>
      <c r="E10" s="125">
        <v>3300</v>
      </c>
      <c r="F10" s="700">
        <v>5700</v>
      </c>
      <c r="G10" s="681">
        <v>3525</v>
      </c>
      <c r="H10" s="170">
        <f t="shared" si="0"/>
        <v>106.81818181818181</v>
      </c>
      <c r="I10" s="171">
        <f t="shared" si="1"/>
        <v>61.842105263157897</v>
      </c>
      <c r="J10" s="52"/>
      <c r="K10" s="701"/>
    </row>
    <row r="11" spans="1:11">
      <c r="A11" s="130"/>
      <c r="B11" s="556"/>
      <c r="C11" s="556" t="s">
        <v>263</v>
      </c>
      <c r="D11" s="556" t="s">
        <v>29</v>
      </c>
      <c r="E11" s="125">
        <v>2300</v>
      </c>
      <c r="F11" s="700">
        <v>2800</v>
      </c>
      <c r="G11" s="681">
        <v>2489</v>
      </c>
      <c r="H11" s="170">
        <f t="shared" si="0"/>
        <v>108.21739130434781</v>
      </c>
      <c r="I11" s="171">
        <f>G11/F11*100</f>
        <v>88.892857142857139</v>
      </c>
    </row>
    <row r="12" spans="1:11">
      <c r="A12" s="130"/>
      <c r="B12" s="556"/>
      <c r="C12" s="556" t="s">
        <v>557</v>
      </c>
      <c r="D12" s="556" t="s">
        <v>29</v>
      </c>
      <c r="E12" s="125">
        <v>2400</v>
      </c>
      <c r="F12" s="700">
        <v>2700</v>
      </c>
      <c r="G12" s="681">
        <v>2446</v>
      </c>
      <c r="H12" s="170">
        <f t="shared" si="0"/>
        <v>101.91666666666667</v>
      </c>
      <c r="I12" s="171">
        <f>G12/F12*100</f>
        <v>90.592592592592595</v>
      </c>
    </row>
    <row r="13" spans="1:11">
      <c r="A13" s="130"/>
      <c r="B13" s="556"/>
      <c r="C13" s="556" t="s">
        <v>30</v>
      </c>
      <c r="D13" s="556" t="s">
        <v>31</v>
      </c>
      <c r="E13" s="125">
        <v>1200</v>
      </c>
      <c r="F13" s="700">
        <v>840</v>
      </c>
      <c r="G13" s="702">
        <v>321</v>
      </c>
      <c r="H13" s="170">
        <f t="shared" si="0"/>
        <v>26.75</v>
      </c>
      <c r="I13" s="171">
        <f t="shared" si="1"/>
        <v>38.214285714285708</v>
      </c>
    </row>
    <row r="14" spans="1:11">
      <c r="A14" s="212"/>
      <c r="B14" s="178"/>
      <c r="C14" s="556" t="s">
        <v>32</v>
      </c>
      <c r="D14" s="556" t="s">
        <v>33</v>
      </c>
      <c r="E14" s="125">
        <v>37000</v>
      </c>
      <c r="F14" s="700">
        <v>54844.5</v>
      </c>
      <c r="G14" s="681">
        <v>42313</v>
      </c>
      <c r="H14" s="170">
        <f t="shared" si="0"/>
        <v>114.35945945945947</v>
      </c>
      <c r="I14" s="171">
        <f t="shared" si="1"/>
        <v>77.150853777498199</v>
      </c>
    </row>
    <row r="15" spans="1:11">
      <c r="A15" s="131"/>
      <c r="B15" s="132"/>
      <c r="C15" s="557" t="s">
        <v>397</v>
      </c>
      <c r="D15" s="556" t="s">
        <v>33</v>
      </c>
      <c r="E15" s="125">
        <v>0</v>
      </c>
      <c r="F15" s="700">
        <v>58</v>
      </c>
      <c r="G15" s="681">
        <v>58</v>
      </c>
      <c r="H15" s="170">
        <v>0</v>
      </c>
      <c r="I15" s="171">
        <f t="shared" si="1"/>
        <v>100</v>
      </c>
    </row>
    <row r="16" spans="1:11">
      <c r="A16" s="131"/>
      <c r="B16" s="132"/>
      <c r="C16" s="557" t="s">
        <v>277</v>
      </c>
      <c r="D16" s="557" t="s">
        <v>34</v>
      </c>
      <c r="E16" s="125">
        <v>1000</v>
      </c>
      <c r="F16" s="1010">
        <v>3300</v>
      </c>
      <c r="G16" s="702">
        <v>1780</v>
      </c>
      <c r="H16" s="170">
        <f t="shared" si="0"/>
        <v>178</v>
      </c>
      <c r="I16" s="171">
        <f t="shared" si="1"/>
        <v>53.939393939393945</v>
      </c>
    </row>
    <row r="17" spans="1:9">
      <c r="A17" s="131"/>
      <c r="B17" s="132"/>
      <c r="C17" s="557" t="s">
        <v>363</v>
      </c>
      <c r="D17" s="557" t="s">
        <v>153</v>
      </c>
      <c r="E17" s="125">
        <v>2200</v>
      </c>
      <c r="F17" s="700">
        <v>4000</v>
      </c>
      <c r="G17" s="681">
        <v>2925</v>
      </c>
      <c r="H17" s="170">
        <f t="shared" si="0"/>
        <v>132.95454545454547</v>
      </c>
      <c r="I17" s="171">
        <f t="shared" si="1"/>
        <v>73.125</v>
      </c>
    </row>
    <row r="18" spans="1:9">
      <c r="A18" s="131"/>
      <c r="B18" s="132"/>
      <c r="C18" s="557" t="s">
        <v>1027</v>
      </c>
      <c r="D18" s="1011" t="s">
        <v>1030</v>
      </c>
      <c r="E18" s="511">
        <v>0</v>
      </c>
      <c r="F18" s="909">
        <v>0</v>
      </c>
      <c r="G18" s="910">
        <v>4</v>
      </c>
      <c r="H18" s="170">
        <v>0</v>
      </c>
      <c r="I18" s="171">
        <v>0</v>
      </c>
    </row>
    <row r="19" spans="1:9">
      <c r="A19" s="131"/>
      <c r="B19" s="132"/>
      <c r="C19" s="557"/>
      <c r="D19" s="557"/>
      <c r="E19" s="511"/>
      <c r="F19" s="909"/>
      <c r="G19" s="910"/>
      <c r="H19" s="911"/>
      <c r="I19" s="912"/>
    </row>
    <row r="20" spans="1:9">
      <c r="A20" s="274" t="s">
        <v>781</v>
      </c>
      <c r="B20" s="275" t="s">
        <v>272</v>
      </c>
      <c r="C20" s="618"/>
      <c r="D20" s="975"/>
      <c r="E20" s="277">
        <f>SUM(E22)</f>
        <v>0</v>
      </c>
      <c r="F20" s="278">
        <f>SUM(F22)</f>
        <v>36.299999999999997</v>
      </c>
      <c r="G20" s="277">
        <f>SUM(G22)</f>
        <v>36</v>
      </c>
      <c r="H20" s="558">
        <v>0</v>
      </c>
      <c r="I20" s="112">
        <f t="shared" si="1"/>
        <v>99.173553719008268</v>
      </c>
    </row>
    <row r="21" spans="1:9">
      <c r="A21" s="279"/>
      <c r="B21" s="275"/>
      <c r="C21" s="280" t="s">
        <v>273</v>
      </c>
      <c r="D21" s="275"/>
      <c r="E21" s="277"/>
      <c r="F21" s="278"/>
      <c r="G21" s="592"/>
      <c r="H21" s="266"/>
      <c r="I21" s="267"/>
    </row>
    <row r="22" spans="1:9" ht="16.5" thickBot="1">
      <c r="A22" s="261"/>
      <c r="B22" s="262"/>
      <c r="C22" s="122" t="s">
        <v>782</v>
      </c>
      <c r="D22" s="122" t="s">
        <v>739</v>
      </c>
      <c r="E22" s="281">
        <v>0</v>
      </c>
      <c r="F22" s="896">
        <v>36.299999999999997</v>
      </c>
      <c r="G22" s="897">
        <v>36</v>
      </c>
      <c r="H22" s="593">
        <v>0</v>
      </c>
      <c r="I22" s="171">
        <f t="shared" si="1"/>
        <v>99.173553719008268</v>
      </c>
    </row>
    <row r="23" spans="1:9" ht="16.5" thickBot="1">
      <c r="A23" s="1539" t="s">
        <v>23</v>
      </c>
      <c r="B23" s="1540"/>
      <c r="C23" s="1540"/>
      <c r="D23" s="625"/>
      <c r="E23" s="142">
        <f>E9+E20</f>
        <v>49400</v>
      </c>
      <c r="F23" s="320">
        <f>F9+F20</f>
        <v>74278.8</v>
      </c>
      <c r="G23" s="142">
        <f>G9+G20</f>
        <v>55897</v>
      </c>
      <c r="H23" s="114">
        <f>G23/E23*100</f>
        <v>113.15182186234819</v>
      </c>
      <c r="I23" s="115">
        <f>G23/F23*100</f>
        <v>75.252965852975535</v>
      </c>
    </row>
    <row r="24" spans="1:9" ht="15.75">
      <c r="A24" s="158"/>
      <c r="B24" s="158"/>
      <c r="C24" s="158"/>
      <c r="D24" s="159"/>
      <c r="E24" s="160"/>
      <c r="F24" s="392"/>
      <c r="G24" s="160"/>
      <c r="H24" s="176"/>
      <c r="I24" s="176"/>
    </row>
    <row r="25" spans="1:9" ht="15.75">
      <c r="A25" s="158"/>
      <c r="B25" s="158"/>
      <c r="C25" s="158"/>
      <c r="D25" s="159"/>
      <c r="E25" s="160"/>
      <c r="F25" s="392"/>
      <c r="G25" s="160"/>
      <c r="H25" s="176"/>
      <c r="I25" s="176"/>
    </row>
    <row r="26" spans="1:9" ht="15.75">
      <c r="A26" s="158"/>
      <c r="B26" s="158"/>
      <c r="C26" s="158"/>
      <c r="D26" s="159"/>
      <c r="E26" s="160"/>
      <c r="F26" s="392"/>
      <c r="G26" s="160"/>
      <c r="H26" s="176"/>
      <c r="I26" s="176"/>
    </row>
    <row r="27" spans="1:9" ht="15.75">
      <c r="A27" s="158"/>
      <c r="B27" s="158"/>
      <c r="C27" s="158"/>
      <c r="D27" s="159"/>
      <c r="E27" s="160"/>
      <c r="F27" s="392"/>
      <c r="G27" s="160"/>
      <c r="H27" s="176"/>
      <c r="I27" s="176"/>
    </row>
    <row r="28" spans="1:9" ht="15.75">
      <c r="A28" s="158"/>
      <c r="B28" s="158"/>
      <c r="C28" s="158"/>
      <c r="D28" s="159"/>
      <c r="E28" s="160"/>
      <c r="F28" s="392"/>
      <c r="G28" s="160"/>
      <c r="H28" s="176"/>
      <c r="I28" s="176"/>
    </row>
    <row r="29" spans="1:9" ht="15.75">
      <c r="A29" s="158"/>
      <c r="B29" s="158"/>
      <c r="C29" s="158"/>
      <c r="D29" s="159"/>
      <c r="E29" s="160"/>
      <c r="F29" s="392"/>
      <c r="G29" s="160"/>
      <c r="H29" s="176"/>
      <c r="I29" s="176"/>
    </row>
    <row r="30" spans="1:9" ht="15.75">
      <c r="A30" s="158"/>
      <c r="B30" s="158"/>
      <c r="C30" s="158"/>
      <c r="D30" s="159"/>
      <c r="E30" s="160"/>
      <c r="F30" s="392"/>
      <c r="G30" s="160"/>
      <c r="H30" s="176"/>
      <c r="I30" s="176"/>
    </row>
    <row r="31" spans="1:9" ht="15.75">
      <c r="A31" s="158"/>
      <c r="B31" s="158"/>
      <c r="C31" s="158"/>
      <c r="D31" s="159"/>
      <c r="E31" s="160"/>
      <c r="F31" s="392"/>
      <c r="G31" s="160"/>
      <c r="H31" s="176"/>
      <c r="I31" s="176"/>
    </row>
    <row r="32" spans="1:9" ht="15.75">
      <c r="A32" s="158"/>
      <c r="B32" s="158"/>
      <c r="C32" s="158"/>
      <c r="D32" s="159"/>
      <c r="E32" s="160"/>
      <c r="F32" s="392"/>
      <c r="G32" s="160"/>
      <c r="H32" s="176"/>
      <c r="I32" s="176"/>
    </row>
    <row r="33" spans="1:9" ht="15.75">
      <c r="A33" s="158"/>
      <c r="B33" s="158"/>
      <c r="C33" s="158"/>
      <c r="D33" s="159"/>
      <c r="E33" s="160"/>
      <c r="F33" s="392"/>
      <c r="G33" s="160"/>
      <c r="H33" s="176"/>
      <c r="I33" s="176"/>
    </row>
    <row r="34" spans="1:9" ht="15.75">
      <c r="A34" s="158"/>
      <c r="B34" s="158"/>
      <c r="C34" s="158"/>
      <c r="D34" s="159"/>
      <c r="E34" s="160"/>
      <c r="F34" s="392"/>
      <c r="G34" s="160"/>
      <c r="H34" s="176"/>
      <c r="I34" s="176"/>
    </row>
    <row r="35" spans="1:9" ht="15.75">
      <c r="A35" s="158"/>
      <c r="B35" s="158"/>
      <c r="C35" s="158"/>
      <c r="D35" s="159"/>
      <c r="E35" s="160"/>
      <c r="F35" s="392"/>
      <c r="G35" s="160"/>
      <c r="H35" s="176"/>
      <c r="I35" s="176"/>
    </row>
    <row r="36" spans="1:9" ht="15.75">
      <c r="A36" s="158"/>
      <c r="B36" s="158"/>
      <c r="C36" s="158"/>
      <c r="D36" s="159"/>
      <c r="E36" s="160"/>
      <c r="F36" s="392"/>
      <c r="G36" s="160"/>
      <c r="H36" s="176"/>
      <c r="I36" s="176"/>
    </row>
    <row r="37" spans="1:9" ht="15.75">
      <c r="A37" s="158"/>
      <c r="B37" s="158"/>
      <c r="C37" s="158"/>
      <c r="D37" s="159"/>
      <c r="E37" s="160"/>
      <c r="F37" s="392"/>
      <c r="G37" s="160"/>
      <c r="H37" s="176"/>
      <c r="I37" s="176"/>
    </row>
    <row r="38" spans="1:9" ht="15.75">
      <c r="A38" s="158"/>
      <c r="B38" s="158"/>
      <c r="C38" s="158"/>
      <c r="D38" s="159"/>
      <c r="E38" s="160"/>
      <c r="F38" s="392"/>
      <c r="G38" s="160"/>
      <c r="H38" s="176"/>
      <c r="I38" s="176"/>
    </row>
    <row r="39" spans="1:9" ht="15.75">
      <c r="A39" s="158"/>
      <c r="B39" s="158"/>
      <c r="C39" s="158"/>
      <c r="D39" s="159"/>
      <c r="E39" s="160"/>
      <c r="F39" s="392"/>
      <c r="G39" s="160"/>
      <c r="H39" s="176"/>
      <c r="I39" s="176"/>
    </row>
    <row r="40" spans="1:9" ht="15.75">
      <c r="A40" s="158"/>
      <c r="B40" s="158"/>
      <c r="C40" s="158"/>
      <c r="D40" s="159"/>
      <c r="E40" s="160"/>
      <c r="F40" s="392"/>
      <c r="G40" s="160"/>
      <c r="H40" s="176"/>
      <c r="I40" s="176"/>
    </row>
    <row r="41" spans="1:9" ht="15.75">
      <c r="A41" s="158"/>
      <c r="B41" s="158"/>
      <c r="C41" s="158"/>
      <c r="D41" s="159"/>
      <c r="E41" s="160"/>
      <c r="F41" s="392"/>
      <c r="G41" s="160"/>
      <c r="H41" s="176"/>
      <c r="I41" s="176"/>
    </row>
    <row r="42" spans="1:9" ht="15.75">
      <c r="A42" s="158"/>
      <c r="B42" s="158"/>
      <c r="C42" s="158"/>
      <c r="D42" s="159"/>
      <c r="E42" s="160"/>
      <c r="F42" s="392"/>
      <c r="G42" s="160"/>
      <c r="H42" s="176"/>
      <c r="I42" s="176"/>
    </row>
    <row r="43" spans="1:9" ht="15.75">
      <c r="A43" s="158"/>
      <c r="B43" s="158"/>
      <c r="C43" s="158"/>
      <c r="D43" s="159"/>
      <c r="E43" s="160"/>
      <c r="F43" s="392"/>
      <c r="G43" s="160"/>
      <c r="H43" s="176"/>
      <c r="I43" s="176"/>
    </row>
    <row r="44" spans="1:9" ht="15.75">
      <c r="A44" s="158"/>
      <c r="B44" s="158"/>
      <c r="C44" s="158"/>
      <c r="D44" s="159"/>
      <c r="E44" s="160"/>
      <c r="F44" s="392"/>
      <c r="G44" s="160"/>
      <c r="H44" s="176"/>
      <c r="I44" s="176"/>
    </row>
    <row r="45" spans="1:9" ht="15.75">
      <c r="A45" s="158"/>
      <c r="B45" s="158"/>
      <c r="C45" s="158"/>
      <c r="D45" s="159"/>
      <c r="E45" s="160"/>
      <c r="F45" s="392"/>
      <c r="G45" s="160"/>
      <c r="H45" s="176"/>
      <c r="I45" s="176"/>
    </row>
    <row r="46" spans="1:9" ht="16.5" thickBot="1">
      <c r="A46" s="177"/>
      <c r="B46" s="177"/>
      <c r="C46" s="177"/>
      <c r="D46" s="206"/>
      <c r="E46" s="213"/>
      <c r="F46" s="71"/>
      <c r="H46" s="71"/>
      <c r="I46" s="9" t="s">
        <v>1001</v>
      </c>
    </row>
    <row r="47" spans="1:9">
      <c r="A47" s="339" t="s">
        <v>1</v>
      </c>
      <c r="B47" s="340" t="s">
        <v>2</v>
      </c>
      <c r="C47" s="75"/>
      <c r="D47" s="341"/>
      <c r="E47" s="342" t="s">
        <v>4</v>
      </c>
      <c r="F47" s="343" t="s">
        <v>5</v>
      </c>
      <c r="G47" s="342" t="s">
        <v>6</v>
      </c>
      <c r="H47" s="343" t="s">
        <v>7</v>
      </c>
      <c r="I47" s="344" t="s">
        <v>7</v>
      </c>
    </row>
    <row r="48" spans="1:9">
      <c r="A48" s="345" t="s">
        <v>8</v>
      </c>
      <c r="B48" s="346" t="s">
        <v>9</v>
      </c>
      <c r="C48" s="78" t="s">
        <v>449</v>
      </c>
      <c r="D48" s="347" t="s">
        <v>11</v>
      </c>
      <c r="E48" s="348" t="s">
        <v>12</v>
      </c>
      <c r="F48" s="349" t="s">
        <v>13</v>
      </c>
      <c r="G48" s="585" t="s">
        <v>833</v>
      </c>
      <c r="H48" s="349" t="s">
        <v>14</v>
      </c>
      <c r="I48" s="350" t="s">
        <v>15</v>
      </c>
    </row>
    <row r="49" spans="1:9" ht="15.75" thickBot="1">
      <c r="A49" s="351" t="s">
        <v>16</v>
      </c>
      <c r="B49" s="352" t="s">
        <v>17</v>
      </c>
      <c r="C49" s="83"/>
      <c r="D49" s="353"/>
      <c r="E49" s="586" t="s">
        <v>360</v>
      </c>
      <c r="F49" s="586" t="s">
        <v>360</v>
      </c>
      <c r="G49" s="354"/>
      <c r="H49" s="355"/>
      <c r="I49" s="356"/>
    </row>
    <row r="50" spans="1:9" s="582" customFormat="1" ht="15.75">
      <c r="A50" s="1541" t="s">
        <v>35</v>
      </c>
      <c r="B50" s="1542"/>
      <c r="C50" s="1542"/>
      <c r="D50" s="626"/>
      <c r="E50" s="363"/>
      <c r="F50" s="364"/>
      <c r="G50" s="365"/>
      <c r="H50" s="364"/>
      <c r="I50" s="366"/>
    </row>
    <row r="51" spans="1:9" s="582" customFormat="1" ht="14.25" customHeight="1">
      <c r="A51" s="357" t="s">
        <v>26</v>
      </c>
      <c r="B51" s="358" t="s">
        <v>559</v>
      </c>
      <c r="C51" s="627"/>
      <c r="D51" s="628"/>
      <c r="E51" s="141">
        <f>SUM(E52:E81)</f>
        <v>82198</v>
      </c>
      <c r="F51" s="375">
        <f>SUM(F52:F81)</f>
        <v>121838</v>
      </c>
      <c r="G51" s="560">
        <f>SUM(G52:G81)</f>
        <v>44702</v>
      </c>
      <c r="H51" s="558">
        <f t="shared" ref="H51" si="2">G51/E51*100</f>
        <v>54.383318328913113</v>
      </c>
      <c r="I51" s="559">
        <f t="shared" ref="I51" si="3">G51/F51*100</f>
        <v>36.689702720005251</v>
      </c>
    </row>
    <row r="52" spans="1:9" s="582" customFormat="1" ht="14.25" customHeight="1">
      <c r="A52" s="361"/>
      <c r="B52" s="301"/>
      <c r="C52" s="360" t="s">
        <v>231</v>
      </c>
      <c r="D52" s="360" t="s">
        <v>33</v>
      </c>
      <c r="E52" s="125">
        <v>25</v>
      </c>
      <c r="F52" s="700">
        <v>25</v>
      </c>
      <c r="G52" s="125">
        <v>19</v>
      </c>
      <c r="H52" s="593">
        <f>G52/E52*100</f>
        <v>76</v>
      </c>
      <c r="I52" s="594">
        <f>G52/F52*100</f>
        <v>76</v>
      </c>
    </row>
    <row r="53" spans="1:9" s="582" customFormat="1" ht="14.25" customHeight="1">
      <c r="A53" s="296"/>
      <c r="B53" s="301"/>
      <c r="C53" s="301" t="s">
        <v>283</v>
      </c>
      <c r="D53" s="301" t="s">
        <v>33</v>
      </c>
      <c r="E53" s="125">
        <v>1300</v>
      </c>
      <c r="F53" s="700">
        <v>600</v>
      </c>
      <c r="G53" s="125">
        <v>27</v>
      </c>
      <c r="H53" s="593">
        <f t="shared" ref="H53:H81" si="4">G53/E53*100</f>
        <v>2.0769230769230771</v>
      </c>
      <c r="I53" s="594">
        <f t="shared" ref="I53:I80" si="5">G53/F53*100</f>
        <v>4.5</v>
      </c>
    </row>
    <row r="54" spans="1:9" s="582" customFormat="1" ht="14.25" customHeight="1">
      <c r="A54" s="296"/>
      <c r="B54" s="301"/>
      <c r="C54" s="301" t="s">
        <v>368</v>
      </c>
      <c r="D54" s="301" t="s">
        <v>33</v>
      </c>
      <c r="E54" s="125">
        <v>423</v>
      </c>
      <c r="F54" s="700">
        <v>423</v>
      </c>
      <c r="G54" s="125">
        <v>54</v>
      </c>
      <c r="H54" s="593">
        <f t="shared" si="4"/>
        <v>12.76595744680851</v>
      </c>
      <c r="I54" s="594">
        <f t="shared" si="5"/>
        <v>12.76595744680851</v>
      </c>
    </row>
    <row r="55" spans="1:9" s="582" customFormat="1" ht="14.25" customHeight="1">
      <c r="A55" s="359"/>
      <c r="B55" s="310"/>
      <c r="C55" s="309" t="s">
        <v>827</v>
      </c>
      <c r="D55" s="360" t="s">
        <v>33</v>
      </c>
      <c r="E55" s="511">
        <v>73</v>
      </c>
      <c r="F55" s="700">
        <v>73</v>
      </c>
      <c r="G55" s="125">
        <v>73</v>
      </c>
      <c r="H55" s="593">
        <f t="shared" si="4"/>
        <v>100</v>
      </c>
      <c r="I55" s="594">
        <f t="shared" si="5"/>
        <v>100</v>
      </c>
    </row>
    <row r="56" spans="1:9" s="582" customFormat="1" ht="14.25" customHeight="1">
      <c r="A56" s="359"/>
      <c r="B56" s="310"/>
      <c r="C56" s="299" t="s">
        <v>284</v>
      </c>
      <c r="D56" s="301" t="s">
        <v>33</v>
      </c>
      <c r="E56" s="125">
        <v>190</v>
      </c>
      <c r="F56" s="700">
        <v>280</v>
      </c>
      <c r="G56" s="125">
        <v>278</v>
      </c>
      <c r="H56" s="593">
        <f t="shared" si="4"/>
        <v>146.31578947368422</v>
      </c>
      <c r="I56" s="594">
        <f t="shared" si="5"/>
        <v>99.285714285714292</v>
      </c>
    </row>
    <row r="57" spans="1:9" s="582" customFormat="1" ht="14.25" customHeight="1">
      <c r="A57" s="359"/>
      <c r="B57" s="310"/>
      <c r="C57" s="299" t="s">
        <v>285</v>
      </c>
      <c r="D57" s="301" t="s">
        <v>33</v>
      </c>
      <c r="E57" s="125">
        <v>1000</v>
      </c>
      <c r="F57" s="700">
        <v>538</v>
      </c>
      <c r="G57" s="125">
        <v>0</v>
      </c>
      <c r="H57" s="593">
        <f t="shared" si="4"/>
        <v>0</v>
      </c>
      <c r="I57" s="594">
        <f t="shared" si="5"/>
        <v>0</v>
      </c>
    </row>
    <row r="58" spans="1:9" s="582" customFormat="1" ht="14.25" customHeight="1">
      <c r="A58" s="274"/>
      <c r="B58" s="275"/>
      <c r="C58" s="276" t="s">
        <v>286</v>
      </c>
      <c r="D58" s="360" t="s">
        <v>33</v>
      </c>
      <c r="E58" s="512">
        <v>155</v>
      </c>
      <c r="F58" s="700">
        <v>155</v>
      </c>
      <c r="G58" s="125">
        <v>151</v>
      </c>
      <c r="H58" s="593">
        <f t="shared" si="4"/>
        <v>97.41935483870968</v>
      </c>
      <c r="I58" s="594">
        <f t="shared" si="5"/>
        <v>97.41935483870968</v>
      </c>
    </row>
    <row r="59" spans="1:9" s="582" customFormat="1" ht="14.25" customHeight="1">
      <c r="A59" s="274"/>
      <c r="B59" s="275"/>
      <c r="C59" s="276" t="s">
        <v>828</v>
      </c>
      <c r="D59" s="360" t="s">
        <v>33</v>
      </c>
      <c r="E59" s="512">
        <v>300</v>
      </c>
      <c r="F59" s="700">
        <v>300</v>
      </c>
      <c r="G59" s="125">
        <v>0</v>
      </c>
      <c r="H59" s="593">
        <f t="shared" si="4"/>
        <v>0</v>
      </c>
      <c r="I59" s="594">
        <f t="shared" si="5"/>
        <v>0</v>
      </c>
    </row>
    <row r="60" spans="1:9" s="582" customFormat="1" ht="14.25" customHeight="1">
      <c r="A60" s="274"/>
      <c r="B60" s="275"/>
      <c r="C60" s="276" t="s">
        <v>831</v>
      </c>
      <c r="D60" s="360" t="s">
        <v>33</v>
      </c>
      <c r="E60" s="512">
        <v>6000</v>
      </c>
      <c r="F60" s="700">
        <v>7850</v>
      </c>
      <c r="G60" s="125">
        <v>7794</v>
      </c>
      <c r="H60" s="593">
        <f t="shared" si="4"/>
        <v>129.9</v>
      </c>
      <c r="I60" s="594">
        <f t="shared" si="5"/>
        <v>99.28662420382166</v>
      </c>
    </row>
    <row r="61" spans="1:9" s="582" customFormat="1" ht="14.25" customHeight="1">
      <c r="A61" s="274"/>
      <c r="B61" s="275"/>
      <c r="C61" s="360" t="s">
        <v>287</v>
      </c>
      <c r="D61" s="360" t="s">
        <v>33</v>
      </c>
      <c r="E61" s="512">
        <v>22000</v>
      </c>
      <c r="F61" s="700">
        <v>22000</v>
      </c>
      <c r="G61" s="125">
        <v>17280</v>
      </c>
      <c r="H61" s="593">
        <f t="shared" si="4"/>
        <v>78.545454545454547</v>
      </c>
      <c r="I61" s="594">
        <f t="shared" si="5"/>
        <v>78.545454545454547</v>
      </c>
    </row>
    <row r="62" spans="1:9" s="582" customFormat="1" ht="14.25" customHeight="1">
      <c r="A62" s="274"/>
      <c r="B62" s="275"/>
      <c r="C62" s="301" t="s">
        <v>367</v>
      </c>
      <c r="D62" s="301" t="s">
        <v>33</v>
      </c>
      <c r="E62" s="512">
        <v>3000</v>
      </c>
      <c r="F62" s="700">
        <v>6000</v>
      </c>
      <c r="G62" s="125">
        <v>2476</v>
      </c>
      <c r="H62" s="593">
        <f t="shared" si="4"/>
        <v>82.533333333333331</v>
      </c>
      <c r="I62" s="594">
        <f t="shared" si="5"/>
        <v>41.266666666666666</v>
      </c>
    </row>
    <row r="63" spans="1:9" s="582" customFormat="1" ht="14.25" customHeight="1">
      <c r="A63" s="274"/>
      <c r="B63" s="275"/>
      <c r="C63" s="276" t="s">
        <v>288</v>
      </c>
      <c r="D63" s="360" t="s">
        <v>33</v>
      </c>
      <c r="E63" s="512">
        <v>7000</v>
      </c>
      <c r="F63" s="700">
        <v>7235</v>
      </c>
      <c r="G63" s="125">
        <v>7234</v>
      </c>
      <c r="H63" s="593">
        <f t="shared" si="4"/>
        <v>103.34285714285714</v>
      </c>
      <c r="I63" s="594">
        <f t="shared" si="5"/>
        <v>99.986178299930899</v>
      </c>
    </row>
    <row r="64" spans="1:9" s="582" customFormat="1" ht="14.25" customHeight="1">
      <c r="A64" s="274"/>
      <c r="B64" s="275"/>
      <c r="C64" s="276" t="s">
        <v>558</v>
      </c>
      <c r="D64" s="360" t="s">
        <v>33</v>
      </c>
      <c r="E64" s="512">
        <v>1500</v>
      </c>
      <c r="F64" s="700">
        <v>1500</v>
      </c>
      <c r="G64" s="125">
        <v>0</v>
      </c>
      <c r="H64" s="593">
        <f t="shared" si="4"/>
        <v>0</v>
      </c>
      <c r="I64" s="594">
        <f t="shared" si="5"/>
        <v>0</v>
      </c>
    </row>
    <row r="65" spans="1:9" s="582" customFormat="1" ht="14.25" customHeight="1">
      <c r="A65" s="274"/>
      <c r="B65" s="275"/>
      <c r="C65" s="276" t="s">
        <v>289</v>
      </c>
      <c r="D65" s="301" t="s">
        <v>33</v>
      </c>
      <c r="E65" s="512">
        <v>2000</v>
      </c>
      <c r="F65" s="700">
        <v>0</v>
      </c>
      <c r="G65" s="125">
        <v>0</v>
      </c>
      <c r="H65" s="593">
        <f t="shared" si="4"/>
        <v>0</v>
      </c>
      <c r="I65" s="594">
        <v>0</v>
      </c>
    </row>
    <row r="66" spans="1:9" s="582" customFormat="1" ht="14.25" customHeight="1">
      <c r="A66" s="274"/>
      <c r="B66" s="275"/>
      <c r="C66" s="276" t="s">
        <v>290</v>
      </c>
      <c r="D66" s="360" t="s">
        <v>33</v>
      </c>
      <c r="E66" s="512">
        <v>300</v>
      </c>
      <c r="F66" s="1010">
        <v>19371</v>
      </c>
      <c r="G66" s="125">
        <v>6486</v>
      </c>
      <c r="H66" s="593">
        <f t="shared" si="4"/>
        <v>2162</v>
      </c>
      <c r="I66" s="594">
        <f t="shared" si="5"/>
        <v>33.483041660213722</v>
      </c>
    </row>
    <row r="67" spans="1:9" s="582" customFormat="1" ht="14.25" customHeight="1">
      <c r="A67" s="274"/>
      <c r="B67" s="275"/>
      <c r="C67" s="276" t="s">
        <v>291</v>
      </c>
      <c r="D67" s="360" t="s">
        <v>33</v>
      </c>
      <c r="E67" s="512">
        <v>300</v>
      </c>
      <c r="F67" s="1010">
        <v>300</v>
      </c>
      <c r="G67" s="125">
        <v>0</v>
      </c>
      <c r="H67" s="593">
        <f t="shared" si="4"/>
        <v>0</v>
      </c>
      <c r="I67" s="594">
        <f t="shared" si="5"/>
        <v>0</v>
      </c>
    </row>
    <row r="68" spans="1:9" s="582" customFormat="1" ht="14.25" customHeight="1">
      <c r="A68" s="279"/>
      <c r="B68" s="275"/>
      <c r="C68" s="307" t="s">
        <v>369</v>
      </c>
      <c r="D68" s="307" t="s">
        <v>33</v>
      </c>
      <c r="E68" s="125">
        <v>32000</v>
      </c>
      <c r="F68" s="909">
        <v>5324</v>
      </c>
      <c r="G68" s="125">
        <v>1400</v>
      </c>
      <c r="H68" s="593">
        <f t="shared" si="4"/>
        <v>4.375</v>
      </c>
      <c r="I68" s="594">
        <f t="shared" si="5"/>
        <v>26.296018031555224</v>
      </c>
    </row>
    <row r="69" spans="1:9" s="582" customFormat="1" ht="14.25" customHeight="1">
      <c r="A69" s="279"/>
      <c r="B69" s="513"/>
      <c r="C69" s="307" t="s">
        <v>372</v>
      </c>
      <c r="D69" s="360" t="s">
        <v>33</v>
      </c>
      <c r="E69" s="125">
        <v>132</v>
      </c>
      <c r="F69" s="1010">
        <v>132</v>
      </c>
      <c r="G69" s="125">
        <v>132</v>
      </c>
      <c r="H69" s="593">
        <f t="shared" si="4"/>
        <v>100</v>
      </c>
      <c r="I69" s="594">
        <f t="shared" si="5"/>
        <v>100</v>
      </c>
    </row>
    <row r="70" spans="1:9" s="582" customFormat="1" ht="14.25" customHeight="1">
      <c r="A70" s="293"/>
      <c r="B70" s="280"/>
      <c r="C70" s="515" t="s">
        <v>370</v>
      </c>
      <c r="D70" s="913" t="s">
        <v>33</v>
      </c>
      <c r="E70" s="497">
        <v>1500</v>
      </c>
      <c r="F70" s="1012">
        <v>1500</v>
      </c>
      <c r="G70" s="125">
        <v>134</v>
      </c>
      <c r="H70" s="593">
        <f t="shared" si="4"/>
        <v>8.9333333333333336</v>
      </c>
      <c r="I70" s="594">
        <f t="shared" si="5"/>
        <v>8.9333333333333336</v>
      </c>
    </row>
    <row r="71" spans="1:9" s="582" customFormat="1" ht="14.25" customHeight="1">
      <c r="A71" s="293"/>
      <c r="B71" s="280"/>
      <c r="C71" s="703" t="s">
        <v>783</v>
      </c>
      <c r="D71" s="360" t="s">
        <v>33</v>
      </c>
      <c r="E71" s="512">
        <v>0</v>
      </c>
      <c r="F71" s="1010">
        <v>350</v>
      </c>
      <c r="G71" s="125">
        <v>0</v>
      </c>
      <c r="H71" s="593">
        <v>0</v>
      </c>
      <c r="I71" s="594">
        <f t="shared" si="5"/>
        <v>0</v>
      </c>
    </row>
    <row r="72" spans="1:9" s="582" customFormat="1" ht="14.25" customHeight="1">
      <c r="A72" s="293"/>
      <c r="B72" s="280"/>
      <c r="C72" s="703" t="s">
        <v>784</v>
      </c>
      <c r="D72" s="913" t="s">
        <v>33</v>
      </c>
      <c r="E72" s="512">
        <v>0</v>
      </c>
      <c r="F72" s="1010">
        <v>230</v>
      </c>
      <c r="G72" s="125">
        <v>230</v>
      </c>
      <c r="H72" s="593">
        <v>0</v>
      </c>
      <c r="I72" s="594">
        <f t="shared" si="5"/>
        <v>100</v>
      </c>
    </row>
    <row r="73" spans="1:9" s="582" customFormat="1" ht="14.25" customHeight="1">
      <c r="A73" s="293"/>
      <c r="B73" s="280"/>
      <c r="C73" s="703" t="s">
        <v>785</v>
      </c>
      <c r="D73" s="360" t="s">
        <v>33</v>
      </c>
      <c r="E73" s="512">
        <v>0</v>
      </c>
      <c r="F73" s="1010">
        <v>3500</v>
      </c>
      <c r="G73" s="125">
        <v>276</v>
      </c>
      <c r="H73" s="593">
        <v>0</v>
      </c>
      <c r="I73" s="594">
        <f t="shared" si="5"/>
        <v>7.8857142857142861</v>
      </c>
    </row>
    <row r="74" spans="1:9" s="582" customFormat="1" ht="14.25" customHeight="1">
      <c r="A74" s="293"/>
      <c r="B74" s="280"/>
      <c r="C74" s="703" t="s">
        <v>786</v>
      </c>
      <c r="D74" s="913" t="s">
        <v>33</v>
      </c>
      <c r="E74" s="512">
        <v>0</v>
      </c>
      <c r="F74" s="1010">
        <v>600.4</v>
      </c>
      <c r="G74" s="125">
        <v>206</v>
      </c>
      <c r="H74" s="593">
        <v>0</v>
      </c>
      <c r="I74" s="594">
        <f t="shared" si="5"/>
        <v>34.310459693537645</v>
      </c>
    </row>
    <row r="75" spans="1:9" s="582" customFormat="1" ht="14.25" customHeight="1">
      <c r="A75" s="293"/>
      <c r="B75" s="280"/>
      <c r="C75" s="703" t="s">
        <v>787</v>
      </c>
      <c r="D75" s="360" t="s">
        <v>33</v>
      </c>
      <c r="E75" s="512">
        <v>0</v>
      </c>
      <c r="F75" s="1010">
        <v>14000</v>
      </c>
      <c r="G75" s="125">
        <v>0</v>
      </c>
      <c r="H75" s="593">
        <v>0</v>
      </c>
      <c r="I75" s="594">
        <f t="shared" si="5"/>
        <v>0</v>
      </c>
    </row>
    <row r="76" spans="1:9" s="582" customFormat="1" ht="14.25" customHeight="1">
      <c r="A76" s="293"/>
      <c r="B76" s="280"/>
      <c r="C76" s="703" t="s">
        <v>788</v>
      </c>
      <c r="D76" s="913" t="s">
        <v>33</v>
      </c>
      <c r="E76" s="512">
        <v>0</v>
      </c>
      <c r="F76" s="1010">
        <v>108.6</v>
      </c>
      <c r="G76" s="125">
        <v>90</v>
      </c>
      <c r="H76" s="593">
        <v>0</v>
      </c>
      <c r="I76" s="594">
        <f t="shared" si="5"/>
        <v>82.872928176795583</v>
      </c>
    </row>
    <row r="77" spans="1:9" s="582" customFormat="1" ht="14.25" customHeight="1">
      <c r="A77" s="293"/>
      <c r="B77" s="280"/>
      <c r="C77" s="703" t="s">
        <v>789</v>
      </c>
      <c r="D77" s="360" t="s">
        <v>33</v>
      </c>
      <c r="E77" s="512">
        <v>0</v>
      </c>
      <c r="F77" s="1010">
        <v>5200</v>
      </c>
      <c r="G77" s="125">
        <v>0</v>
      </c>
      <c r="H77" s="593">
        <v>0</v>
      </c>
      <c r="I77" s="594">
        <f t="shared" si="5"/>
        <v>0</v>
      </c>
    </row>
    <row r="78" spans="1:9" s="582" customFormat="1" ht="14.25" customHeight="1">
      <c r="A78" s="293"/>
      <c r="B78" s="280"/>
      <c r="C78" s="515" t="s">
        <v>790</v>
      </c>
      <c r="D78" s="913" t="s">
        <v>33</v>
      </c>
      <c r="E78" s="512">
        <v>0</v>
      </c>
      <c r="F78" s="1013">
        <v>2281</v>
      </c>
      <c r="G78" s="125">
        <v>0</v>
      </c>
      <c r="H78" s="593">
        <v>0</v>
      </c>
      <c r="I78" s="594">
        <f t="shared" si="5"/>
        <v>0</v>
      </c>
    </row>
    <row r="79" spans="1:9" s="582" customFormat="1" ht="14.25" customHeight="1">
      <c r="A79" s="293"/>
      <c r="B79" s="280"/>
      <c r="C79" s="703" t="s">
        <v>533</v>
      </c>
      <c r="D79" s="301" t="s">
        <v>33</v>
      </c>
      <c r="E79" s="512">
        <v>0</v>
      </c>
      <c r="F79" s="1010">
        <v>462</v>
      </c>
      <c r="G79" s="125">
        <v>362</v>
      </c>
      <c r="H79" s="593">
        <v>0</v>
      </c>
      <c r="I79" s="594">
        <f t="shared" si="5"/>
        <v>78.354978354978357</v>
      </c>
    </row>
    <row r="80" spans="1:9" s="582" customFormat="1" ht="14.25" customHeight="1">
      <c r="A80" s="293"/>
      <c r="B80" s="280"/>
      <c r="C80" s="703" t="s">
        <v>791</v>
      </c>
      <c r="D80" s="301" t="s">
        <v>33</v>
      </c>
      <c r="E80" s="512">
        <v>0</v>
      </c>
      <c r="F80" s="1010">
        <v>21500</v>
      </c>
      <c r="G80" s="125">
        <v>0</v>
      </c>
      <c r="H80" s="593">
        <v>0</v>
      </c>
      <c r="I80" s="594">
        <f t="shared" si="5"/>
        <v>0</v>
      </c>
    </row>
    <row r="81" spans="1:10" s="582" customFormat="1" ht="14.25" customHeight="1">
      <c r="A81" s="359"/>
      <c r="B81" s="306"/>
      <c r="C81" s="728" t="s">
        <v>371</v>
      </c>
      <c r="D81" s="728" t="s">
        <v>33</v>
      </c>
      <c r="E81" s="914">
        <v>3000</v>
      </c>
      <c r="F81" s="1014">
        <v>0</v>
      </c>
      <c r="G81" s="125">
        <v>0</v>
      </c>
      <c r="H81" s="593">
        <f t="shared" si="4"/>
        <v>0</v>
      </c>
      <c r="I81" s="594">
        <v>0</v>
      </c>
    </row>
    <row r="82" spans="1:10" s="582" customFormat="1">
      <c r="A82" s="362"/>
      <c r="B82" s="306"/>
      <c r="C82" s="307"/>
      <c r="D82" s="307"/>
      <c r="E82" s="125"/>
      <c r="F82" s="700"/>
      <c r="G82" s="681"/>
      <c r="H82" s="591"/>
      <c r="I82" s="589" t="s">
        <v>127</v>
      </c>
    </row>
    <row r="83" spans="1:10" s="582" customFormat="1" ht="14.25" customHeight="1">
      <c r="A83" s="915" t="s">
        <v>792</v>
      </c>
      <c r="B83" s="358" t="s">
        <v>793</v>
      </c>
      <c r="C83" s="627"/>
      <c r="D83" s="307"/>
      <c r="E83" s="124">
        <f>SUM(E84)</f>
        <v>0</v>
      </c>
      <c r="F83" s="219">
        <f>SUM(F84)</f>
        <v>500</v>
      </c>
      <c r="G83" s="916">
        <v>0</v>
      </c>
      <c r="H83" s="849">
        <v>0</v>
      </c>
      <c r="I83" s="717">
        <f t="shared" ref="I83:I84" si="6">G83/F83*100</f>
        <v>0</v>
      </c>
    </row>
    <row r="84" spans="1:10" s="582" customFormat="1" ht="14.25" customHeight="1">
      <c r="A84" s="328"/>
      <c r="B84" s="917"/>
      <c r="C84" s="918" t="s">
        <v>794</v>
      </c>
      <c r="D84" s="557" t="s">
        <v>34</v>
      </c>
      <c r="E84" s="125">
        <v>0</v>
      </c>
      <c r="F84" s="700">
        <v>500</v>
      </c>
      <c r="G84" s="681">
        <f>SUM(G83)</f>
        <v>0</v>
      </c>
      <c r="H84" s="312">
        <v>0</v>
      </c>
      <c r="I84" s="504">
        <f t="shared" si="6"/>
        <v>0</v>
      </c>
    </row>
    <row r="85" spans="1:10" s="582" customFormat="1" ht="14.25" customHeight="1">
      <c r="A85" s="328"/>
      <c r="B85" s="917"/>
      <c r="C85" s="918"/>
      <c r="D85" s="307"/>
      <c r="E85" s="125"/>
      <c r="F85" s="700"/>
      <c r="G85" s="681"/>
      <c r="H85" s="591"/>
      <c r="I85" s="589"/>
    </row>
    <row r="86" spans="1:10" s="582" customFormat="1" ht="14.25" customHeight="1">
      <c r="A86" s="328" t="s">
        <v>795</v>
      </c>
      <c r="B86" s="917" t="s">
        <v>796</v>
      </c>
      <c r="C86" s="918"/>
      <c r="D86" s="307"/>
      <c r="E86" s="124">
        <f>SUM(E87:E90)</f>
        <v>0</v>
      </c>
      <c r="F86" s="219">
        <f>SUM(F87:F90)</f>
        <v>49000</v>
      </c>
      <c r="G86" s="916">
        <f>SUM(G87:G90)</f>
        <v>4553</v>
      </c>
      <c r="H86" s="849">
        <v>0</v>
      </c>
      <c r="I86" s="717">
        <f t="shared" ref="I86:I90" si="7">G86/F86*100</f>
        <v>9.2918367346938773</v>
      </c>
    </row>
    <row r="87" spans="1:10" s="582" customFormat="1" ht="14.25" customHeight="1">
      <c r="A87" s="328"/>
      <c r="B87" s="917"/>
      <c r="C87" s="918" t="s">
        <v>797</v>
      </c>
      <c r="D87" s="307" t="s">
        <v>33</v>
      </c>
      <c r="E87" s="125">
        <v>0</v>
      </c>
      <c r="F87" s="700">
        <v>35000</v>
      </c>
      <c r="G87" s="681">
        <v>35</v>
      </c>
      <c r="H87" s="591">
        <v>0</v>
      </c>
      <c r="I87" s="589">
        <f t="shared" si="7"/>
        <v>0.1</v>
      </c>
    </row>
    <row r="88" spans="1:10" s="582" customFormat="1" ht="14.25" customHeight="1">
      <c r="A88" s="328"/>
      <c r="B88" s="917"/>
      <c r="C88" s="918" t="s">
        <v>798</v>
      </c>
      <c r="D88" s="307" t="s">
        <v>33</v>
      </c>
      <c r="E88" s="125">
        <v>0</v>
      </c>
      <c r="F88" s="700">
        <v>8000</v>
      </c>
      <c r="G88" s="681">
        <v>3418</v>
      </c>
      <c r="H88" s="591">
        <v>0</v>
      </c>
      <c r="I88" s="589">
        <f t="shared" si="7"/>
        <v>42.725000000000001</v>
      </c>
    </row>
    <row r="89" spans="1:10" s="582" customFormat="1" ht="14.25" customHeight="1">
      <c r="A89" s="328"/>
      <c r="B89" s="917"/>
      <c r="C89" s="918" t="s">
        <v>799</v>
      </c>
      <c r="D89" s="307" t="s">
        <v>33</v>
      </c>
      <c r="E89" s="125">
        <v>0</v>
      </c>
      <c r="F89" s="700">
        <v>3000</v>
      </c>
      <c r="G89" s="681">
        <v>0</v>
      </c>
      <c r="H89" s="591">
        <v>0</v>
      </c>
      <c r="I89" s="589">
        <f t="shared" si="7"/>
        <v>0</v>
      </c>
    </row>
    <row r="90" spans="1:10" s="582" customFormat="1" ht="14.25" customHeight="1" thickBot="1">
      <c r="A90" s="328"/>
      <c r="B90" s="917"/>
      <c r="C90" s="919" t="s">
        <v>441</v>
      </c>
      <c r="D90" s="336" t="s">
        <v>33</v>
      </c>
      <c r="E90" s="920">
        <v>0</v>
      </c>
      <c r="F90" s="921">
        <v>3000</v>
      </c>
      <c r="G90" s="922">
        <v>1100</v>
      </c>
      <c r="H90" s="426">
        <v>0</v>
      </c>
      <c r="I90" s="923">
        <f t="shared" si="7"/>
        <v>36.666666666666664</v>
      </c>
    </row>
    <row r="91" spans="1:10" s="582" customFormat="1" ht="16.5" thickBot="1">
      <c r="A91" s="1543" t="s">
        <v>36</v>
      </c>
      <c r="B91" s="1544"/>
      <c r="C91" s="1544"/>
      <c r="D91" s="629"/>
      <c r="E91" s="319">
        <f>E51+E83+E86</f>
        <v>82198</v>
      </c>
      <c r="F91" s="320">
        <f>F51+F83+F86</f>
        <v>171338</v>
      </c>
      <c r="G91" s="319">
        <f>G51+G83+G86</f>
        <v>49255</v>
      </c>
      <c r="H91" s="272">
        <f>G91/E91*100</f>
        <v>59.922382539721163</v>
      </c>
      <c r="I91" s="273">
        <f>G91/F91*100</f>
        <v>28.74727147509601</v>
      </c>
    </row>
    <row r="92" spans="1:10" s="582" customFormat="1" ht="12" customHeight="1" thickBot="1">
      <c r="A92" s="380"/>
      <c r="B92" s="380"/>
      <c r="C92" s="380"/>
      <c r="D92" s="380"/>
      <c r="E92" s="380"/>
      <c r="F92" s="382"/>
      <c r="G92" s="379"/>
      <c r="H92" s="381"/>
      <c r="I92" s="381"/>
      <c r="J92" s="381"/>
    </row>
    <row r="93" spans="1:10" s="582" customFormat="1" ht="18" customHeight="1" thickBot="1">
      <c r="A93" s="1412" t="s">
        <v>37</v>
      </c>
      <c r="B93" s="1411"/>
      <c r="C93" s="372"/>
      <c r="D93" s="630"/>
      <c r="E93" s="373">
        <f>E23+E91</f>
        <v>131598</v>
      </c>
      <c r="F93" s="374">
        <f>F23+F91</f>
        <v>245616.8</v>
      </c>
      <c r="G93" s="321">
        <f>G23+G91</f>
        <v>105152</v>
      </c>
      <c r="H93" s="272">
        <f>G93/E93*100</f>
        <v>79.90394990805332</v>
      </c>
      <c r="I93" s="273">
        <f>G93/F93*100</f>
        <v>42.811403780197452</v>
      </c>
    </row>
    <row r="125" spans="7:7" ht="30.75" customHeight="1">
      <c r="G125" s="598"/>
    </row>
    <row r="129" spans="7:7" ht="27" customHeight="1">
      <c r="G129" s="598"/>
    </row>
  </sheetData>
  <mergeCells count="3">
    <mergeCell ref="A23:C23"/>
    <mergeCell ref="A50:C50"/>
    <mergeCell ref="A91:C91"/>
  </mergeCells>
  <pageMargins left="0.19685039370078741" right="0" top="0.39370078740157483" bottom="0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topLeftCell="A43" zoomScaleNormal="100" workbookViewId="0">
      <selection activeCell="N11" sqref="N11"/>
    </sheetView>
  </sheetViews>
  <sheetFormatPr defaultRowHeight="15"/>
  <cols>
    <col min="1" max="1" width="8" style="598" customWidth="1"/>
    <col min="2" max="2" width="10.28515625" style="598" customWidth="1"/>
    <col min="3" max="3" width="54.28515625" style="598" customWidth="1"/>
    <col min="4" max="4" width="38.5703125" style="598" customWidth="1"/>
    <col min="5" max="5" width="12.42578125" style="598" customWidth="1"/>
    <col min="6" max="6" width="15.7109375" style="598" customWidth="1"/>
    <col min="7" max="7" width="10.5703125" style="253" customWidth="1"/>
    <col min="8" max="8" width="8.5703125" style="598" customWidth="1"/>
    <col min="9" max="9" width="8" style="598" customWidth="1"/>
    <col min="10" max="16384" width="9.140625" style="598"/>
  </cols>
  <sheetData>
    <row r="2" spans="1:9" ht="15.75">
      <c r="A2" s="8" t="s">
        <v>38</v>
      </c>
      <c r="B2" s="1401"/>
      <c r="C2" s="1401"/>
    </row>
    <row r="3" spans="1:9" ht="16.5" thickBot="1">
      <c r="A3" s="71"/>
      <c r="B3" s="72"/>
      <c r="C3" s="71"/>
      <c r="D3" s="71"/>
      <c r="E3" s="73"/>
      <c r="F3" s="71"/>
      <c r="H3" s="71"/>
      <c r="I3" s="9" t="s">
        <v>1002</v>
      </c>
    </row>
    <row r="4" spans="1:9">
      <c r="A4" s="88" t="s">
        <v>1</v>
      </c>
      <c r="B4" s="584" t="s">
        <v>2</v>
      </c>
      <c r="C4" s="75"/>
      <c r="D4" s="584"/>
      <c r="E4" s="587" t="s">
        <v>4</v>
      </c>
      <c r="F4" s="584" t="s">
        <v>5</v>
      </c>
      <c r="G4" s="587" t="s">
        <v>6</v>
      </c>
      <c r="H4" s="584" t="s">
        <v>7</v>
      </c>
      <c r="I4" s="89" t="s">
        <v>7</v>
      </c>
    </row>
    <row r="5" spans="1:9">
      <c r="A5" s="90" t="s">
        <v>8</v>
      </c>
      <c r="B5" s="585" t="s">
        <v>9</v>
      </c>
      <c r="C5" s="78" t="s">
        <v>449</v>
      </c>
      <c r="D5" s="79" t="s">
        <v>11</v>
      </c>
      <c r="E5" s="588" t="s">
        <v>12</v>
      </c>
      <c r="F5" s="585" t="s">
        <v>13</v>
      </c>
      <c r="G5" s="585" t="s">
        <v>833</v>
      </c>
      <c r="H5" s="585" t="s">
        <v>14</v>
      </c>
      <c r="I5" s="91" t="s">
        <v>15</v>
      </c>
    </row>
    <row r="6" spans="1:9" ht="15.75" thickBot="1">
      <c r="A6" s="92" t="s">
        <v>16</v>
      </c>
      <c r="B6" s="586" t="s">
        <v>17</v>
      </c>
      <c r="C6" s="83"/>
      <c r="D6" s="84"/>
      <c r="E6" s="586" t="s">
        <v>360</v>
      </c>
      <c r="F6" s="586" t="s">
        <v>360</v>
      </c>
      <c r="G6" s="908"/>
      <c r="H6" s="85"/>
      <c r="I6" s="93"/>
    </row>
    <row r="7" spans="1:9" ht="15.75">
      <c r="A7" s="95" t="s">
        <v>18</v>
      </c>
      <c r="B7" s="632"/>
      <c r="C7" s="619"/>
      <c r="D7" s="464"/>
      <c r="E7" s="94"/>
      <c r="F7" s="94"/>
      <c r="G7" s="254"/>
      <c r="H7" s="94"/>
      <c r="I7" s="87"/>
    </row>
    <row r="8" spans="1:9">
      <c r="A8" s="151" t="s">
        <v>39</v>
      </c>
      <c r="B8" s="294" t="s">
        <v>40</v>
      </c>
      <c r="C8" s="209"/>
      <c r="D8" s="295"/>
      <c r="E8" s="169">
        <f>SUM(E9:E17)</f>
        <v>18900</v>
      </c>
      <c r="F8" s="221">
        <f>SUM(F9:F17)</f>
        <v>17981.5</v>
      </c>
      <c r="G8" s="169">
        <f>SUM(G9:G17)</f>
        <v>7175</v>
      </c>
      <c r="H8" s="111">
        <f t="shared" ref="H8:H17" si="0">G8/E8*100</f>
        <v>37.962962962962962</v>
      </c>
      <c r="I8" s="112">
        <f t="shared" ref="I8:I17" si="1">G8/F8*100</f>
        <v>39.902121625003481</v>
      </c>
    </row>
    <row r="9" spans="1:9" s="582" customFormat="1" ht="15" customHeight="1">
      <c r="A9" s="296"/>
      <c r="B9" s="297"/>
      <c r="C9" s="298" t="s">
        <v>41</v>
      </c>
      <c r="D9" s="299" t="s">
        <v>42</v>
      </c>
      <c r="E9" s="300">
        <v>7000</v>
      </c>
      <c r="F9" s="700">
        <v>9500</v>
      </c>
      <c r="G9" s="681">
        <v>2453</v>
      </c>
      <c r="H9" s="593">
        <f t="shared" si="0"/>
        <v>35.042857142857144</v>
      </c>
      <c r="I9" s="594">
        <f t="shared" si="1"/>
        <v>25.821052631578951</v>
      </c>
    </row>
    <row r="10" spans="1:9" ht="15" customHeight="1">
      <c r="A10" s="296"/>
      <c r="B10" s="303"/>
      <c r="C10" s="305" t="s">
        <v>30</v>
      </c>
      <c r="D10" s="301" t="s">
        <v>43</v>
      </c>
      <c r="E10" s="304">
        <v>2000</v>
      </c>
      <c r="F10" s="1010">
        <v>2752.5</v>
      </c>
      <c r="G10" s="681">
        <v>1947</v>
      </c>
      <c r="H10" s="593">
        <f t="shared" si="0"/>
        <v>97.350000000000009</v>
      </c>
      <c r="I10" s="594">
        <f t="shared" si="1"/>
        <v>70.735694822888291</v>
      </c>
    </row>
    <row r="11" spans="1:9" ht="15" customHeight="1">
      <c r="A11" s="296"/>
      <c r="B11" s="303"/>
      <c r="C11" s="924" t="s">
        <v>350</v>
      </c>
      <c r="D11" s="301" t="s">
        <v>43</v>
      </c>
      <c r="E11" s="304">
        <v>0</v>
      </c>
      <c r="F11" s="1010">
        <v>244</v>
      </c>
      <c r="G11" s="681">
        <v>241</v>
      </c>
      <c r="H11" s="593">
        <v>0</v>
      </c>
      <c r="I11" s="594">
        <f t="shared" si="1"/>
        <v>98.770491803278688</v>
      </c>
    </row>
    <row r="12" spans="1:9" s="582" customFormat="1" ht="15" customHeight="1">
      <c r="A12" s="296"/>
      <c r="B12" s="306"/>
      <c r="C12" s="308" t="s">
        <v>278</v>
      </c>
      <c r="D12" s="301" t="s">
        <v>43</v>
      </c>
      <c r="E12" s="300">
        <v>2000</v>
      </c>
      <c r="F12" s="700">
        <v>1556</v>
      </c>
      <c r="G12" s="681">
        <v>394</v>
      </c>
      <c r="H12" s="593">
        <f t="shared" si="0"/>
        <v>19.7</v>
      </c>
      <c r="I12" s="594">
        <f t="shared" si="1"/>
        <v>25.321336760925451</v>
      </c>
    </row>
    <row r="13" spans="1:9" s="582" customFormat="1" ht="15" customHeight="1">
      <c r="A13" s="296"/>
      <c r="B13" s="306"/>
      <c r="C13" s="308" t="s">
        <v>279</v>
      </c>
      <c r="D13" s="301" t="s">
        <v>43</v>
      </c>
      <c r="E13" s="300">
        <v>2000</v>
      </c>
      <c r="F13" s="700">
        <v>1785</v>
      </c>
      <c r="G13" s="681">
        <v>169</v>
      </c>
      <c r="H13" s="593">
        <f t="shared" si="0"/>
        <v>8.4500000000000011</v>
      </c>
      <c r="I13" s="594">
        <f t="shared" si="1"/>
        <v>9.4677871148459385</v>
      </c>
    </row>
    <row r="14" spans="1:9" s="582" customFormat="1" ht="15" customHeight="1">
      <c r="A14" s="296"/>
      <c r="B14" s="306"/>
      <c r="C14" s="308" t="s">
        <v>280</v>
      </c>
      <c r="D14" s="301" t="s">
        <v>43</v>
      </c>
      <c r="E14" s="300">
        <v>1700</v>
      </c>
      <c r="F14" s="700">
        <v>0</v>
      </c>
      <c r="G14" s="681">
        <v>0</v>
      </c>
      <c r="H14" s="593">
        <f t="shared" si="0"/>
        <v>0</v>
      </c>
      <c r="I14" s="594">
        <v>0</v>
      </c>
    </row>
    <row r="15" spans="1:9" s="582" customFormat="1" ht="15" customHeight="1">
      <c r="A15" s="296"/>
      <c r="B15" s="306"/>
      <c r="C15" s="509" t="s">
        <v>364</v>
      </c>
      <c r="D15" s="301" t="s">
        <v>43</v>
      </c>
      <c r="E15" s="300">
        <v>1000</v>
      </c>
      <c r="F15" s="700">
        <v>394</v>
      </c>
      <c r="G15" s="681">
        <v>345</v>
      </c>
      <c r="H15" s="593">
        <f t="shared" si="0"/>
        <v>34.5</v>
      </c>
      <c r="I15" s="594">
        <f t="shared" si="1"/>
        <v>87.563451776649742</v>
      </c>
    </row>
    <row r="16" spans="1:9" s="582" customFormat="1" ht="15" customHeight="1">
      <c r="A16" s="296"/>
      <c r="B16" s="306"/>
      <c r="C16" s="509" t="s">
        <v>365</v>
      </c>
      <c r="D16" s="301" t="s">
        <v>43</v>
      </c>
      <c r="E16" s="300">
        <v>2000</v>
      </c>
      <c r="F16" s="700">
        <v>1550</v>
      </c>
      <c r="G16" s="681">
        <v>1530</v>
      </c>
      <c r="H16" s="593">
        <f t="shared" si="0"/>
        <v>76.5</v>
      </c>
      <c r="I16" s="594">
        <f t="shared" si="1"/>
        <v>98.709677419354833</v>
      </c>
    </row>
    <row r="17" spans="1:9" s="582" customFormat="1" ht="15" customHeight="1" thickBot="1">
      <c r="A17" s="510"/>
      <c r="B17" s="306"/>
      <c r="C17" s="1406" t="s">
        <v>366</v>
      </c>
      <c r="D17" s="301" t="s">
        <v>43</v>
      </c>
      <c r="E17" s="1407">
        <v>1200</v>
      </c>
      <c r="F17" s="1408">
        <v>200</v>
      </c>
      <c r="G17" s="1409">
        <v>96</v>
      </c>
      <c r="H17" s="1410">
        <f t="shared" si="0"/>
        <v>8</v>
      </c>
      <c r="I17" s="906">
        <f t="shared" si="1"/>
        <v>48</v>
      </c>
    </row>
    <row r="18" spans="1:9" s="582" customFormat="1" ht="17.25" customHeight="1" thickBot="1">
      <c r="A18" s="1545" t="s">
        <v>23</v>
      </c>
      <c r="B18" s="1544"/>
      <c r="C18" s="1546"/>
      <c r="D18" s="318"/>
      <c r="E18" s="1413">
        <f>E8</f>
        <v>18900</v>
      </c>
      <c r="F18" s="1414">
        <f>F8</f>
        <v>17981.5</v>
      </c>
      <c r="G18" s="944">
        <f>G8</f>
        <v>7175</v>
      </c>
      <c r="H18" s="1415">
        <f>G18/E18*100</f>
        <v>37.962962962962962</v>
      </c>
      <c r="I18" s="946">
        <f>G18/F18*100</f>
        <v>39.902121625003481</v>
      </c>
    </row>
    <row r="19" spans="1:9" ht="28.5" customHeight="1" thickBot="1"/>
    <row r="20" spans="1:9">
      <c r="A20" s="339" t="s">
        <v>1</v>
      </c>
      <c r="B20" s="340" t="s">
        <v>2</v>
      </c>
      <c r="C20" s="75"/>
      <c r="D20" s="341"/>
      <c r="E20" s="342" t="s">
        <v>4</v>
      </c>
      <c r="F20" s="343" t="s">
        <v>5</v>
      </c>
      <c r="G20" s="342" t="s">
        <v>6</v>
      </c>
      <c r="H20" s="343" t="s">
        <v>7</v>
      </c>
      <c r="I20" s="344" t="s">
        <v>7</v>
      </c>
    </row>
    <row r="21" spans="1:9">
      <c r="A21" s="345" t="s">
        <v>8</v>
      </c>
      <c r="B21" s="346" t="s">
        <v>9</v>
      </c>
      <c r="C21" s="78" t="s">
        <v>449</v>
      </c>
      <c r="D21" s="347" t="s">
        <v>11</v>
      </c>
      <c r="E21" s="348" t="s">
        <v>12</v>
      </c>
      <c r="F21" s="349" t="s">
        <v>13</v>
      </c>
      <c r="G21" s="585" t="s">
        <v>833</v>
      </c>
      <c r="H21" s="349" t="s">
        <v>14</v>
      </c>
      <c r="I21" s="350" t="s">
        <v>15</v>
      </c>
    </row>
    <row r="22" spans="1:9" ht="15.75" thickBot="1">
      <c r="A22" s="351" t="s">
        <v>16</v>
      </c>
      <c r="B22" s="352" t="s">
        <v>17</v>
      </c>
      <c r="C22" s="83"/>
      <c r="D22" s="353"/>
      <c r="E22" s="586" t="s">
        <v>360</v>
      </c>
      <c r="F22" s="586" t="s">
        <v>360</v>
      </c>
      <c r="G22" s="354"/>
      <c r="H22" s="355"/>
      <c r="I22" s="356"/>
    </row>
    <row r="23" spans="1:9" ht="15.75">
      <c r="A23" s="1541" t="s">
        <v>35</v>
      </c>
      <c r="B23" s="1542"/>
      <c r="C23" s="1542"/>
      <c r="D23" s="626"/>
      <c r="E23" s="363"/>
      <c r="F23" s="364"/>
      <c r="G23" s="365"/>
      <c r="H23" s="364"/>
      <c r="I23" s="366"/>
    </row>
    <row r="24" spans="1:9">
      <c r="A24" s="357" t="s">
        <v>39</v>
      </c>
      <c r="B24" s="978" t="s">
        <v>40</v>
      </c>
      <c r="C24" s="631"/>
      <c r="D24" s="628"/>
      <c r="E24" s="560">
        <f>SUM(E25:E30)</f>
        <v>13200</v>
      </c>
      <c r="F24" s="1015">
        <f>SUM(F25:F32)</f>
        <v>56003.5</v>
      </c>
      <c r="G24" s="560">
        <f>SUM(G25:G32)</f>
        <v>5935</v>
      </c>
      <c r="H24" s="558">
        <f t="shared" ref="H24:H28" si="2">G24/E24*100</f>
        <v>44.962121212121211</v>
      </c>
      <c r="I24" s="559">
        <f t="shared" ref="I24:I32" si="3">G24/F24*100</f>
        <v>10.597551938718116</v>
      </c>
    </row>
    <row r="25" spans="1:9">
      <c r="A25" s="296"/>
      <c r="B25" s="301"/>
      <c r="C25" s="376" t="s">
        <v>992</v>
      </c>
      <c r="D25" s="556" t="s">
        <v>43</v>
      </c>
      <c r="E25" s="651">
        <v>3000</v>
      </c>
      <c r="F25" s="700">
        <v>4000</v>
      </c>
      <c r="G25" s="590">
        <v>2975</v>
      </c>
      <c r="H25" s="593">
        <f t="shared" si="2"/>
        <v>99.166666666666671</v>
      </c>
      <c r="I25" s="594">
        <f t="shared" si="3"/>
        <v>74.375</v>
      </c>
    </row>
    <row r="26" spans="1:9">
      <c r="A26" s="296"/>
      <c r="B26" s="301"/>
      <c r="C26" s="376" t="s">
        <v>450</v>
      </c>
      <c r="D26" s="556" t="s">
        <v>43</v>
      </c>
      <c r="E26" s="651">
        <v>2700</v>
      </c>
      <c r="F26" s="700">
        <v>36252.5</v>
      </c>
      <c r="G26" s="590">
        <v>2620</v>
      </c>
      <c r="H26" s="593">
        <f t="shared" si="2"/>
        <v>97.037037037037038</v>
      </c>
      <c r="I26" s="594">
        <f t="shared" si="3"/>
        <v>7.227087787049169</v>
      </c>
    </row>
    <row r="27" spans="1:9">
      <c r="A27" s="296"/>
      <c r="B27" s="301"/>
      <c r="C27" s="377" t="s">
        <v>292</v>
      </c>
      <c r="D27" s="556" t="s">
        <v>43</v>
      </c>
      <c r="E27" s="393">
        <v>500</v>
      </c>
      <c r="F27" s="700">
        <v>500</v>
      </c>
      <c r="G27" s="590">
        <v>0</v>
      </c>
      <c r="H27" s="593">
        <f t="shared" si="2"/>
        <v>0</v>
      </c>
      <c r="I27" s="594">
        <f t="shared" si="3"/>
        <v>0</v>
      </c>
    </row>
    <row r="28" spans="1:9">
      <c r="A28" s="359"/>
      <c r="B28" s="310"/>
      <c r="C28" s="360" t="s">
        <v>373</v>
      </c>
      <c r="D28" s="556" t="s">
        <v>43</v>
      </c>
      <c r="E28" s="300">
        <v>7000</v>
      </c>
      <c r="F28" s="700">
        <v>3500</v>
      </c>
      <c r="G28" s="590">
        <v>0</v>
      </c>
      <c r="H28" s="593">
        <f t="shared" si="2"/>
        <v>0</v>
      </c>
      <c r="I28" s="594">
        <f t="shared" si="3"/>
        <v>0</v>
      </c>
    </row>
    <row r="29" spans="1:9">
      <c r="A29" s="362"/>
      <c r="B29" s="310"/>
      <c r="C29" s="360" t="s">
        <v>800</v>
      </c>
      <c r="D29" s="556" t="s">
        <v>43</v>
      </c>
      <c r="E29" s="300">
        <v>0</v>
      </c>
      <c r="F29" s="700">
        <v>7000</v>
      </c>
      <c r="G29" s="590">
        <v>0</v>
      </c>
      <c r="H29" s="593">
        <v>0</v>
      </c>
      <c r="I29" s="594">
        <f t="shared" si="3"/>
        <v>0</v>
      </c>
    </row>
    <row r="30" spans="1:9">
      <c r="A30" s="362"/>
      <c r="B30" s="310"/>
      <c r="C30" s="360" t="s">
        <v>801</v>
      </c>
      <c r="D30" s="556" t="s">
        <v>43</v>
      </c>
      <c r="E30" s="300">
        <v>0</v>
      </c>
      <c r="F30" s="700">
        <v>1000</v>
      </c>
      <c r="G30" s="590">
        <v>340</v>
      </c>
      <c r="H30" s="593">
        <v>0</v>
      </c>
      <c r="I30" s="594">
        <f t="shared" si="3"/>
        <v>34</v>
      </c>
    </row>
    <row r="31" spans="1:9">
      <c r="A31" s="362"/>
      <c r="B31" s="310"/>
      <c r="C31" s="360" t="s">
        <v>931</v>
      </c>
      <c r="D31" s="556" t="s">
        <v>43</v>
      </c>
      <c r="E31" s="300">
        <v>0</v>
      </c>
      <c r="F31" s="700">
        <v>1331</v>
      </c>
      <c r="G31" s="590">
        <v>0</v>
      </c>
      <c r="H31" s="593">
        <v>0</v>
      </c>
      <c r="I31" s="594">
        <f t="shared" si="3"/>
        <v>0</v>
      </c>
    </row>
    <row r="32" spans="1:9">
      <c r="A32" s="362"/>
      <c r="B32" s="310"/>
      <c r="C32" s="360" t="s">
        <v>932</v>
      </c>
      <c r="D32" s="556" t="s">
        <v>43</v>
      </c>
      <c r="E32" s="300">
        <v>0</v>
      </c>
      <c r="F32" s="700">
        <v>2420</v>
      </c>
      <c r="G32" s="590">
        <v>0</v>
      </c>
      <c r="H32" s="593">
        <v>0</v>
      </c>
      <c r="I32" s="594">
        <f t="shared" si="3"/>
        <v>0</v>
      </c>
    </row>
    <row r="33" spans="1:10" s="582" customFormat="1" ht="15" customHeight="1">
      <c r="A33" s="925"/>
      <c r="B33" s="310"/>
      <c r="C33" s="926"/>
      <c r="D33" s="301"/>
      <c r="E33" s="300"/>
      <c r="F33" s="700"/>
      <c r="G33" s="897"/>
      <c r="H33" s="750"/>
      <c r="I33" s="589"/>
    </row>
    <row r="34" spans="1:10" s="582" customFormat="1" ht="15" customHeight="1">
      <c r="A34" s="151" t="s">
        <v>802</v>
      </c>
      <c r="B34" s="294" t="s">
        <v>803</v>
      </c>
      <c r="C34" s="209"/>
      <c r="D34" s="301"/>
      <c r="E34" s="409">
        <f>SUM(E35)</f>
        <v>0</v>
      </c>
      <c r="F34" s="219">
        <f>SUM(F35)</f>
        <v>8000</v>
      </c>
      <c r="G34" s="927">
        <f>SUM(G35)</f>
        <v>0</v>
      </c>
      <c r="H34" s="849">
        <v>0</v>
      </c>
      <c r="I34" s="717">
        <f t="shared" ref="I34:I35" si="4">G34/F34*100</f>
        <v>0</v>
      </c>
    </row>
    <row r="35" spans="1:10" s="582" customFormat="1" ht="15" customHeight="1" thickBot="1">
      <c r="A35" s="858"/>
      <c r="B35" s="514"/>
      <c r="C35" s="633" t="s">
        <v>804</v>
      </c>
      <c r="D35" s="301" t="s">
        <v>43</v>
      </c>
      <c r="E35" s="314">
        <v>0</v>
      </c>
      <c r="F35" s="1016">
        <v>8000</v>
      </c>
      <c r="G35" s="315">
        <v>0</v>
      </c>
      <c r="H35" s="316">
        <v>0</v>
      </c>
      <c r="I35" s="317">
        <f t="shared" si="4"/>
        <v>0</v>
      </c>
    </row>
    <row r="36" spans="1:10" ht="18" customHeight="1" thickBot="1">
      <c r="A36" s="1543" t="s">
        <v>36</v>
      </c>
      <c r="B36" s="1544"/>
      <c r="C36" s="1544"/>
      <c r="D36" s="629"/>
      <c r="E36" s="319">
        <f>E24+E34</f>
        <v>13200</v>
      </c>
      <c r="F36" s="320">
        <f>F24+F34</f>
        <v>64003.5</v>
      </c>
      <c r="G36" s="319">
        <f>G24+G34</f>
        <v>5935</v>
      </c>
      <c r="H36" s="272">
        <f>G36/E36*100</f>
        <v>44.962121212121211</v>
      </c>
      <c r="I36" s="273">
        <f>G36/F36*100</f>
        <v>9.2729303866194819</v>
      </c>
    </row>
    <row r="37" spans="1:10" ht="12" customHeight="1" thickBot="1">
      <c r="A37" s="650"/>
      <c r="B37" s="380"/>
      <c r="C37" s="380"/>
      <c r="D37" s="380"/>
      <c r="E37" s="380"/>
      <c r="F37" s="382"/>
      <c r="G37" s="379"/>
      <c r="H37" s="381"/>
      <c r="I37" s="381"/>
      <c r="J37" s="4"/>
    </row>
    <row r="38" spans="1:10" ht="18" customHeight="1" thickBot="1">
      <c r="A38" s="371" t="s">
        <v>37</v>
      </c>
      <c r="B38" s="372"/>
      <c r="C38" s="372"/>
      <c r="D38" s="630"/>
      <c r="E38" s="373">
        <f>E18+E36</f>
        <v>32100</v>
      </c>
      <c r="F38" s="374">
        <f>F18+F36</f>
        <v>81985</v>
      </c>
      <c r="G38" s="373">
        <f>G18+G36</f>
        <v>13110</v>
      </c>
      <c r="H38" s="272">
        <f>G38/E38*100</f>
        <v>40.841121495327101</v>
      </c>
      <c r="I38" s="273">
        <f>G38/F38*100</f>
        <v>15.990730011587488</v>
      </c>
    </row>
    <row r="40" spans="1:10" s="582" customFormat="1">
      <c r="A40" s="598"/>
      <c r="B40" s="598"/>
      <c r="C40" s="598"/>
      <c r="D40" s="598"/>
      <c r="E40" s="598"/>
      <c r="F40" s="598"/>
      <c r="G40" s="253"/>
      <c r="H40" s="598"/>
      <c r="I40" s="598"/>
      <c r="J40" s="598"/>
    </row>
    <row r="41" spans="1:10" s="582" customFormat="1">
      <c r="A41" s="598"/>
      <c r="B41" s="598"/>
      <c r="C41" s="598"/>
      <c r="D41" s="598"/>
      <c r="E41" s="598"/>
      <c r="F41" s="598"/>
      <c r="G41" s="253"/>
      <c r="H41" s="598"/>
      <c r="I41" s="598"/>
      <c r="J41" s="598"/>
    </row>
    <row r="42" spans="1:10" s="582" customFormat="1">
      <c r="A42" s="598"/>
      <c r="B42" s="598"/>
      <c r="C42" s="598"/>
      <c r="D42" s="598"/>
      <c r="E42" s="598"/>
      <c r="F42" s="598"/>
      <c r="G42" s="253"/>
      <c r="H42" s="598"/>
      <c r="I42" s="598"/>
      <c r="J42" s="598"/>
    </row>
    <row r="43" spans="1:10" s="582" customFormat="1">
      <c r="A43" s="598"/>
      <c r="B43" s="598"/>
      <c r="C43" s="598"/>
      <c r="D43" s="598"/>
      <c r="E43" s="598"/>
      <c r="F43" s="598"/>
      <c r="G43" s="253"/>
      <c r="H43" s="598"/>
      <c r="I43" s="598"/>
      <c r="J43" s="598"/>
    </row>
    <row r="44" spans="1:10" s="582" customFormat="1">
      <c r="A44" s="598"/>
      <c r="B44" s="598"/>
      <c r="C44" s="598"/>
      <c r="D44" s="598"/>
      <c r="E44" s="598"/>
      <c r="F44" s="598"/>
      <c r="G44" s="253"/>
      <c r="H44" s="598"/>
      <c r="I44" s="598"/>
      <c r="J44" s="598"/>
    </row>
    <row r="59" spans="1:9" s="582" customFormat="1">
      <c r="A59" s="380"/>
      <c r="B59" s="380"/>
      <c r="C59" s="380"/>
      <c r="D59" s="380"/>
      <c r="E59" s="380"/>
      <c r="F59" s="382"/>
      <c r="G59" s="379"/>
      <c r="H59" s="381"/>
      <c r="I59" s="381"/>
    </row>
    <row r="60" spans="1:9" ht="15.75">
      <c r="A60" s="383"/>
      <c r="B60" s="384"/>
      <c r="C60" s="384"/>
      <c r="D60" s="384"/>
      <c r="E60" s="385"/>
      <c r="F60" s="386"/>
      <c r="G60" s="387"/>
      <c r="H60" s="388"/>
      <c r="I60" s="388"/>
    </row>
  </sheetData>
  <mergeCells count="3">
    <mergeCell ref="A18:C18"/>
    <mergeCell ref="A23:C23"/>
    <mergeCell ref="A36:C36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6"/>
  <sheetViews>
    <sheetView topLeftCell="C451" zoomScaleNormal="100" workbookViewId="0">
      <selection activeCell="C315" sqref="A315:XFD315"/>
    </sheetView>
  </sheetViews>
  <sheetFormatPr defaultRowHeight="15"/>
  <cols>
    <col min="1" max="1" width="9.140625" style="598"/>
    <col min="2" max="2" width="14.42578125" style="598" customWidth="1"/>
    <col min="3" max="3" width="66" style="598" customWidth="1"/>
    <col min="4" max="4" width="54.28515625" style="598" customWidth="1"/>
    <col min="5" max="5" width="13.28515625" style="68" customWidth="1"/>
    <col min="6" max="6" width="16" style="68" customWidth="1"/>
    <col min="7" max="7" width="11.85546875" style="64" customWidth="1"/>
    <col min="8" max="8" width="8.42578125" style="68" customWidth="1"/>
    <col min="9" max="9" width="7.85546875" style="68" customWidth="1"/>
    <col min="10" max="41" width="9.140625" style="51"/>
    <col min="42" max="16384" width="9.140625" style="598"/>
  </cols>
  <sheetData>
    <row r="1" spans="1:9" ht="15.75">
      <c r="A1" s="17" t="s">
        <v>44</v>
      </c>
      <c r="B1" s="1404"/>
      <c r="C1" s="1404"/>
      <c r="D1" s="18"/>
      <c r="E1" s="100"/>
      <c r="F1" s="99"/>
      <c r="G1" s="255"/>
      <c r="H1" s="98"/>
      <c r="I1" s="98"/>
    </row>
    <row r="2" spans="1:9" ht="15.75" thickBot="1">
      <c r="A2" s="1402"/>
      <c r="B2" s="1403"/>
      <c r="C2" s="1403"/>
      <c r="D2" s="1403"/>
      <c r="E2" s="100"/>
      <c r="F2" s="99"/>
      <c r="G2" s="255"/>
      <c r="H2" s="98"/>
      <c r="I2" s="491" t="s">
        <v>1003</v>
      </c>
    </row>
    <row r="3" spans="1:9">
      <c r="A3" s="19" t="s">
        <v>1</v>
      </c>
      <c r="B3" s="20" t="s">
        <v>2</v>
      </c>
      <c r="C3" s="75"/>
      <c r="D3" s="21"/>
      <c r="E3" s="12" t="s">
        <v>4</v>
      </c>
      <c r="F3" s="10" t="s">
        <v>5</v>
      </c>
      <c r="G3" s="584" t="s">
        <v>6</v>
      </c>
      <c r="H3" s="22" t="s">
        <v>45</v>
      </c>
      <c r="I3" s="23" t="s">
        <v>45</v>
      </c>
    </row>
    <row r="4" spans="1:9">
      <c r="A4" s="24" t="s">
        <v>8</v>
      </c>
      <c r="B4" s="25" t="s">
        <v>9</v>
      </c>
      <c r="C4" s="78" t="s">
        <v>449</v>
      </c>
      <c r="D4" s="26" t="s">
        <v>11</v>
      </c>
      <c r="E4" s="13" t="s">
        <v>12</v>
      </c>
      <c r="F4" s="11" t="s">
        <v>13</v>
      </c>
      <c r="G4" s="585" t="s">
        <v>833</v>
      </c>
      <c r="H4" s="27" t="s">
        <v>46</v>
      </c>
      <c r="I4" s="28" t="s">
        <v>46</v>
      </c>
    </row>
    <row r="5" spans="1:9" ht="15.75" thickBot="1">
      <c r="A5" s="29" t="s">
        <v>16</v>
      </c>
      <c r="B5" s="30" t="s">
        <v>17</v>
      </c>
      <c r="C5" s="83"/>
      <c r="D5" s="208"/>
      <c r="E5" s="586" t="s">
        <v>360</v>
      </c>
      <c r="F5" s="586" t="s">
        <v>360</v>
      </c>
      <c r="G5" s="85"/>
      <c r="H5" s="31" t="s">
        <v>14</v>
      </c>
      <c r="I5" s="32" t="s">
        <v>15</v>
      </c>
    </row>
    <row r="6" spans="1:9" ht="15.75">
      <c r="A6" s="116" t="s">
        <v>18</v>
      </c>
      <c r="B6" s="117"/>
      <c r="C6" s="117"/>
      <c r="D6" s="117"/>
      <c r="E6" s="657"/>
      <c r="F6" s="656"/>
      <c r="G6" s="658"/>
      <c r="H6" s="656"/>
      <c r="I6" s="659"/>
    </row>
    <row r="7" spans="1:9" ht="15.75">
      <c r="A7" s="968" t="s">
        <v>47</v>
      </c>
      <c r="B7" s="180" t="s">
        <v>48</v>
      </c>
      <c r="C7" s="152"/>
      <c r="D7" s="634"/>
      <c r="E7" s="560">
        <f>E8+E78+E172+E174+E178+E176+E175</f>
        <v>178416</v>
      </c>
      <c r="F7" s="375">
        <f>F8+F78+F172+F174+F178+F176+F175+F180+F182</f>
        <v>293912.30000000005</v>
      </c>
      <c r="G7" s="560">
        <f>G8+G78+G172+G174+G178+G180+G182+G175</f>
        <v>287584.90000000002</v>
      </c>
      <c r="H7" s="111">
        <f>G7/E7*100</f>
        <v>161.18784189758767</v>
      </c>
      <c r="I7" s="112">
        <f>G7/F7*100</f>
        <v>97.847180944792029</v>
      </c>
    </row>
    <row r="8" spans="1:9">
      <c r="A8" s="181"/>
      <c r="B8" s="188"/>
      <c r="C8" s="193" t="s">
        <v>49</v>
      </c>
      <c r="D8" s="248"/>
      <c r="E8" s="409">
        <f>E9+E13+E16+E19+E22+E25+E28+E32+E35+E39+E43+E47+E50+E59+E63+E67+E70+E74</f>
        <v>33504</v>
      </c>
      <c r="F8" s="410">
        <f>F9+F13+F16+F19+F22+F25+F28+F32+F35+F39+F43+F47+F50+F59+F63+F67+F70+F74</f>
        <v>39538.1</v>
      </c>
      <c r="G8" s="409">
        <f>G9+G13+G16+G19+G22+G25+G28+G32+G35+G39+G43+G47+G50+G59+G63+G67+G70+G74</f>
        <v>39538</v>
      </c>
      <c r="H8" s="111">
        <f>G8/E8*100</f>
        <v>118.00978987583572</v>
      </c>
      <c r="I8" s="112">
        <f>G8/F8*100</f>
        <v>99.99974707939937</v>
      </c>
    </row>
    <row r="9" spans="1:9">
      <c r="A9" s="130"/>
      <c r="B9" s="189" t="s">
        <v>50</v>
      </c>
      <c r="C9" s="194" t="s">
        <v>374</v>
      </c>
      <c r="D9" s="556" t="s">
        <v>51</v>
      </c>
      <c r="E9" s="408">
        <v>4696</v>
      </c>
      <c r="F9" s="663">
        <v>5278.1</v>
      </c>
      <c r="G9" s="664">
        <v>5278</v>
      </c>
      <c r="H9" s="561">
        <f t="shared" ref="H9:H52" si="0">G9/E9*100</f>
        <v>112.39352640545144</v>
      </c>
      <c r="I9" s="652">
        <f t="shared" ref="I9:I52" si="1">G9/F9*100</f>
        <v>99.998105378829493</v>
      </c>
    </row>
    <row r="10" spans="1:9">
      <c r="A10" s="130"/>
      <c r="B10" s="189"/>
      <c r="C10" s="516" t="s">
        <v>375</v>
      </c>
      <c r="D10" s="556"/>
      <c r="E10" s="428">
        <v>1494</v>
      </c>
      <c r="F10" s="665">
        <v>1494</v>
      </c>
      <c r="G10" s="666">
        <v>1494</v>
      </c>
      <c r="H10" s="562">
        <f t="shared" si="0"/>
        <v>100</v>
      </c>
      <c r="I10" s="979">
        <f t="shared" si="1"/>
        <v>100</v>
      </c>
    </row>
    <row r="11" spans="1:9">
      <c r="A11" s="190"/>
      <c r="B11" s="189"/>
      <c r="C11" s="516" t="s">
        <v>376</v>
      </c>
      <c r="D11" s="556"/>
      <c r="E11" s="428">
        <v>1800</v>
      </c>
      <c r="F11" s="665">
        <v>1800</v>
      </c>
      <c r="G11" s="666">
        <v>1800</v>
      </c>
      <c r="H11" s="562">
        <f t="shared" si="0"/>
        <v>100</v>
      </c>
      <c r="I11" s="979">
        <f t="shared" si="1"/>
        <v>100</v>
      </c>
    </row>
    <row r="12" spans="1:9">
      <c r="A12" s="130"/>
      <c r="B12" s="189"/>
      <c r="C12" s="516" t="s">
        <v>377</v>
      </c>
      <c r="D12" s="556"/>
      <c r="E12" s="428">
        <v>52</v>
      </c>
      <c r="F12" s="665">
        <v>52.7</v>
      </c>
      <c r="G12" s="666">
        <v>53</v>
      </c>
      <c r="H12" s="562">
        <f t="shared" si="0"/>
        <v>101.92307692307692</v>
      </c>
      <c r="I12" s="979">
        <f t="shared" si="1"/>
        <v>100.56925996204933</v>
      </c>
    </row>
    <row r="13" spans="1:9">
      <c r="A13" s="190"/>
      <c r="B13" s="189" t="s">
        <v>52</v>
      </c>
      <c r="C13" s="195" t="s">
        <v>53</v>
      </c>
      <c r="D13" s="556" t="s">
        <v>51</v>
      </c>
      <c r="E13" s="520">
        <v>1458</v>
      </c>
      <c r="F13" s="667">
        <v>1535.7</v>
      </c>
      <c r="G13" s="668">
        <v>1536</v>
      </c>
      <c r="H13" s="563">
        <f t="shared" si="0"/>
        <v>105.34979423868313</v>
      </c>
      <c r="I13" s="652">
        <f t="shared" si="1"/>
        <v>100.01953506544245</v>
      </c>
    </row>
    <row r="14" spans="1:9">
      <c r="A14" s="130"/>
      <c r="B14" s="189"/>
      <c r="C14" s="516" t="s">
        <v>375</v>
      </c>
      <c r="D14" s="556"/>
      <c r="E14" s="521">
        <v>708</v>
      </c>
      <c r="F14" s="572">
        <v>708</v>
      </c>
      <c r="G14" s="524">
        <v>708</v>
      </c>
      <c r="H14" s="564">
        <f t="shared" si="0"/>
        <v>100</v>
      </c>
      <c r="I14" s="980">
        <f>G14/F14*100</f>
        <v>100</v>
      </c>
    </row>
    <row r="15" spans="1:9">
      <c r="A15" s="130"/>
      <c r="B15" s="189"/>
      <c r="C15" s="516" t="s">
        <v>377</v>
      </c>
      <c r="D15" s="556"/>
      <c r="E15" s="521">
        <v>0</v>
      </c>
      <c r="F15" s="572">
        <v>0</v>
      </c>
      <c r="G15" s="524">
        <v>0</v>
      </c>
      <c r="H15" s="564">
        <v>0</v>
      </c>
      <c r="I15" s="980">
        <v>0</v>
      </c>
    </row>
    <row r="16" spans="1:9">
      <c r="A16" s="130"/>
      <c r="B16" s="189" t="s">
        <v>54</v>
      </c>
      <c r="C16" s="196" t="s">
        <v>55</v>
      </c>
      <c r="D16" s="556" t="s">
        <v>51</v>
      </c>
      <c r="E16" s="520">
        <v>2215</v>
      </c>
      <c r="F16" s="667">
        <v>2406.6</v>
      </c>
      <c r="G16" s="668">
        <v>2407</v>
      </c>
      <c r="H16" s="563">
        <f t="shared" si="0"/>
        <v>108.66817155756208</v>
      </c>
      <c r="I16" s="652">
        <f t="shared" si="1"/>
        <v>100.01662095902934</v>
      </c>
    </row>
    <row r="17" spans="1:11">
      <c r="A17" s="190"/>
      <c r="B17" s="189"/>
      <c r="C17" s="516" t="s">
        <v>375</v>
      </c>
      <c r="D17" s="556"/>
      <c r="E17" s="521">
        <f>1006-11</f>
        <v>995</v>
      </c>
      <c r="F17" s="572">
        <v>995</v>
      </c>
      <c r="G17" s="524">
        <v>995</v>
      </c>
      <c r="H17" s="564">
        <f t="shared" si="0"/>
        <v>100</v>
      </c>
      <c r="I17" s="980">
        <f t="shared" si="1"/>
        <v>100</v>
      </c>
    </row>
    <row r="18" spans="1:11">
      <c r="A18" s="130"/>
      <c r="B18" s="189"/>
      <c r="C18" s="516" t="s">
        <v>377</v>
      </c>
      <c r="D18" s="556"/>
      <c r="E18" s="521">
        <v>20</v>
      </c>
      <c r="F18" s="572">
        <v>65.900000000000006</v>
      </c>
      <c r="G18" s="524">
        <v>66</v>
      </c>
      <c r="H18" s="564">
        <f t="shared" si="0"/>
        <v>330</v>
      </c>
      <c r="I18" s="980">
        <f t="shared" si="1"/>
        <v>100.15174506828528</v>
      </c>
    </row>
    <row r="19" spans="1:11">
      <c r="A19" s="190"/>
      <c r="B19" s="189" t="s">
        <v>56</v>
      </c>
      <c r="C19" s="195" t="s">
        <v>57</v>
      </c>
      <c r="D19" s="556" t="s">
        <v>51</v>
      </c>
      <c r="E19" s="520">
        <v>1482</v>
      </c>
      <c r="F19" s="667">
        <v>1633</v>
      </c>
      <c r="G19" s="668">
        <v>1633</v>
      </c>
      <c r="H19" s="563">
        <f t="shared" si="0"/>
        <v>110.18893387314439</v>
      </c>
      <c r="I19" s="652">
        <f t="shared" si="1"/>
        <v>100</v>
      </c>
    </row>
    <row r="20" spans="1:11">
      <c r="A20" s="130"/>
      <c r="B20" s="189"/>
      <c r="C20" s="516" t="s">
        <v>375</v>
      </c>
      <c r="D20" s="556"/>
      <c r="E20" s="521">
        <v>875</v>
      </c>
      <c r="F20" s="572">
        <v>875</v>
      </c>
      <c r="G20" s="524">
        <v>875</v>
      </c>
      <c r="H20" s="564">
        <f t="shared" si="0"/>
        <v>100</v>
      </c>
      <c r="I20" s="980">
        <f t="shared" si="1"/>
        <v>100</v>
      </c>
    </row>
    <row r="21" spans="1:11">
      <c r="A21" s="190"/>
      <c r="B21" s="189"/>
      <c r="C21" s="516" t="s">
        <v>377</v>
      </c>
      <c r="D21" s="556"/>
      <c r="E21" s="521">
        <v>7</v>
      </c>
      <c r="F21" s="572">
        <v>34.5</v>
      </c>
      <c r="G21" s="524">
        <v>35</v>
      </c>
      <c r="H21" s="564">
        <f t="shared" si="0"/>
        <v>500</v>
      </c>
      <c r="I21" s="980">
        <f t="shared" si="1"/>
        <v>101.44927536231884</v>
      </c>
    </row>
    <row r="22" spans="1:11">
      <c r="A22" s="130"/>
      <c r="B22" s="189" t="s">
        <v>58</v>
      </c>
      <c r="C22" s="195" t="s">
        <v>59</v>
      </c>
      <c r="D22" s="556" t="s">
        <v>51</v>
      </c>
      <c r="E22" s="520">
        <v>1218</v>
      </c>
      <c r="F22" s="667">
        <v>1546.8</v>
      </c>
      <c r="G22" s="668">
        <v>1547</v>
      </c>
      <c r="H22" s="563">
        <f t="shared" si="0"/>
        <v>127.01149425287358</v>
      </c>
      <c r="I22" s="652">
        <f t="shared" si="1"/>
        <v>100.01292991983451</v>
      </c>
    </row>
    <row r="23" spans="1:11">
      <c r="A23" s="130"/>
      <c r="B23" s="189"/>
      <c r="C23" s="516" t="s">
        <v>375</v>
      </c>
      <c r="D23" s="556"/>
      <c r="E23" s="521">
        <f>815-197</f>
        <v>618</v>
      </c>
      <c r="F23" s="572">
        <v>618</v>
      </c>
      <c r="G23" s="524">
        <v>618</v>
      </c>
      <c r="H23" s="564">
        <f t="shared" si="0"/>
        <v>100</v>
      </c>
      <c r="I23" s="980">
        <f t="shared" si="1"/>
        <v>100</v>
      </c>
    </row>
    <row r="24" spans="1:11">
      <c r="A24" s="130"/>
      <c r="B24" s="189"/>
      <c r="C24" s="516" t="s">
        <v>377</v>
      </c>
      <c r="D24" s="556"/>
      <c r="E24" s="521">
        <v>0</v>
      </c>
      <c r="F24" s="572">
        <v>0</v>
      </c>
      <c r="G24" s="524">
        <v>0</v>
      </c>
      <c r="H24" s="564">
        <v>0</v>
      </c>
      <c r="I24" s="980">
        <v>0</v>
      </c>
    </row>
    <row r="25" spans="1:11">
      <c r="A25" s="130"/>
      <c r="B25" s="189" t="s">
        <v>60</v>
      </c>
      <c r="C25" s="195" t="s">
        <v>61</v>
      </c>
      <c r="D25" s="556" t="s">
        <v>51</v>
      </c>
      <c r="E25" s="520">
        <v>1219</v>
      </c>
      <c r="F25" s="667">
        <v>1286.7</v>
      </c>
      <c r="G25" s="668">
        <v>1287</v>
      </c>
      <c r="H25" s="563">
        <f t="shared" si="0"/>
        <v>105.57834290401968</v>
      </c>
      <c r="I25" s="652">
        <f t="shared" si="1"/>
        <v>100.02331545814876</v>
      </c>
    </row>
    <row r="26" spans="1:11">
      <c r="A26" s="190"/>
      <c r="B26" s="189"/>
      <c r="C26" s="516" t="s">
        <v>375</v>
      </c>
      <c r="D26" s="556"/>
      <c r="E26" s="521">
        <f>773-154</f>
        <v>619</v>
      </c>
      <c r="F26" s="572">
        <v>619</v>
      </c>
      <c r="G26" s="524">
        <v>619</v>
      </c>
      <c r="H26" s="564">
        <f t="shared" si="0"/>
        <v>100</v>
      </c>
      <c r="I26" s="980">
        <f t="shared" si="1"/>
        <v>100</v>
      </c>
    </row>
    <row r="27" spans="1:11">
      <c r="A27" s="130"/>
      <c r="B27" s="189"/>
      <c r="C27" s="516" t="s">
        <v>377</v>
      </c>
      <c r="D27" s="556"/>
      <c r="E27" s="521">
        <v>0</v>
      </c>
      <c r="F27" s="572">
        <v>11.3</v>
      </c>
      <c r="G27" s="524">
        <v>11</v>
      </c>
      <c r="H27" s="564">
        <v>0</v>
      </c>
      <c r="I27" s="980">
        <v>0</v>
      </c>
      <c r="K27" s="449"/>
    </row>
    <row r="28" spans="1:11">
      <c r="A28" s="130"/>
      <c r="B28" s="189" t="s">
        <v>62</v>
      </c>
      <c r="C28" s="195" t="s">
        <v>63</v>
      </c>
      <c r="D28" s="556" t="s">
        <v>51</v>
      </c>
      <c r="E28" s="520">
        <v>2497</v>
      </c>
      <c r="F28" s="667">
        <v>2722.9</v>
      </c>
      <c r="G28" s="668">
        <v>2723</v>
      </c>
      <c r="H28" s="563">
        <f t="shared" si="0"/>
        <v>109.05086103323988</v>
      </c>
      <c r="I28" s="652">
        <f t="shared" si="1"/>
        <v>100.00367255499651</v>
      </c>
      <c r="K28" s="449"/>
    </row>
    <row r="29" spans="1:11">
      <c r="A29" s="130"/>
      <c r="B29" s="189"/>
      <c r="C29" s="516" t="s">
        <v>375</v>
      </c>
      <c r="D29" s="556"/>
      <c r="E29" s="521">
        <f>1147-10</f>
        <v>1137</v>
      </c>
      <c r="F29" s="572">
        <v>1137</v>
      </c>
      <c r="G29" s="524">
        <v>1137</v>
      </c>
      <c r="H29" s="564">
        <f t="shared" si="0"/>
        <v>100</v>
      </c>
      <c r="I29" s="980">
        <f t="shared" si="1"/>
        <v>100</v>
      </c>
      <c r="K29" s="449"/>
    </row>
    <row r="30" spans="1:11">
      <c r="A30" s="130"/>
      <c r="B30" s="189"/>
      <c r="C30" s="516" t="s">
        <v>378</v>
      </c>
      <c r="D30" s="556"/>
      <c r="E30" s="521">
        <v>63</v>
      </c>
      <c r="F30" s="572">
        <v>63</v>
      </c>
      <c r="G30" s="524">
        <v>63</v>
      </c>
      <c r="H30" s="564">
        <f t="shared" si="0"/>
        <v>100</v>
      </c>
      <c r="I30" s="980">
        <f t="shared" si="1"/>
        <v>100</v>
      </c>
    </row>
    <row r="31" spans="1:11">
      <c r="A31" s="130"/>
      <c r="B31" s="189"/>
      <c r="C31" s="516" t="s">
        <v>377</v>
      </c>
      <c r="D31" s="556"/>
      <c r="E31" s="521">
        <v>97</v>
      </c>
      <c r="F31" s="572">
        <v>96.8</v>
      </c>
      <c r="G31" s="524">
        <v>97</v>
      </c>
      <c r="H31" s="564">
        <f t="shared" si="0"/>
        <v>100</v>
      </c>
      <c r="I31" s="980">
        <f t="shared" si="1"/>
        <v>100.20661157024793</v>
      </c>
    </row>
    <row r="32" spans="1:11">
      <c r="A32" s="130"/>
      <c r="B32" s="189" t="s">
        <v>64</v>
      </c>
      <c r="C32" s="195" t="s">
        <v>65</v>
      </c>
      <c r="D32" s="556" t="s">
        <v>51</v>
      </c>
      <c r="E32" s="520">
        <v>1647</v>
      </c>
      <c r="F32" s="667">
        <v>1728.9</v>
      </c>
      <c r="G32" s="668">
        <v>1729</v>
      </c>
      <c r="H32" s="563">
        <f t="shared" si="0"/>
        <v>104.97874924104434</v>
      </c>
      <c r="I32" s="652">
        <f t="shared" si="1"/>
        <v>100.00578402452427</v>
      </c>
    </row>
    <row r="33" spans="1:9">
      <c r="A33" s="130"/>
      <c r="B33" s="189"/>
      <c r="C33" s="516" t="s">
        <v>375</v>
      </c>
      <c r="D33" s="556"/>
      <c r="E33" s="521">
        <f>933-70</f>
        <v>863</v>
      </c>
      <c r="F33" s="572">
        <v>863</v>
      </c>
      <c r="G33" s="524">
        <v>863</v>
      </c>
      <c r="H33" s="564">
        <f t="shared" si="0"/>
        <v>100</v>
      </c>
      <c r="I33" s="980">
        <f t="shared" si="1"/>
        <v>100</v>
      </c>
    </row>
    <row r="34" spans="1:9">
      <c r="A34" s="190"/>
      <c r="B34" s="189"/>
      <c r="C34" s="516" t="s">
        <v>377</v>
      </c>
      <c r="D34" s="556"/>
      <c r="E34" s="521">
        <v>33</v>
      </c>
      <c r="F34" s="572">
        <v>33</v>
      </c>
      <c r="G34" s="524">
        <v>33</v>
      </c>
      <c r="H34" s="564">
        <f t="shared" si="0"/>
        <v>100</v>
      </c>
      <c r="I34" s="980">
        <f t="shared" si="1"/>
        <v>100</v>
      </c>
    </row>
    <row r="35" spans="1:9">
      <c r="A35" s="130"/>
      <c r="B35" s="189" t="s">
        <v>66</v>
      </c>
      <c r="C35" s="195" t="s">
        <v>67</v>
      </c>
      <c r="D35" s="556" t="s">
        <v>51</v>
      </c>
      <c r="E35" s="520">
        <v>2020</v>
      </c>
      <c r="F35" s="667">
        <v>2767.2</v>
      </c>
      <c r="G35" s="668">
        <v>2767</v>
      </c>
      <c r="H35" s="563">
        <f t="shared" si="0"/>
        <v>136.980198019802</v>
      </c>
      <c r="I35" s="652">
        <f t="shared" si="1"/>
        <v>99.992772477594684</v>
      </c>
    </row>
    <row r="36" spans="1:9">
      <c r="A36" s="130"/>
      <c r="B36" s="189"/>
      <c r="C36" s="516" t="s">
        <v>379</v>
      </c>
      <c r="D36" s="556"/>
      <c r="E36" s="521">
        <v>133</v>
      </c>
      <c r="F36" s="572">
        <v>133</v>
      </c>
      <c r="G36" s="524">
        <v>133</v>
      </c>
      <c r="H36" s="564">
        <f t="shared" si="0"/>
        <v>100</v>
      </c>
      <c r="I36" s="980">
        <f t="shared" si="1"/>
        <v>100</v>
      </c>
    </row>
    <row r="37" spans="1:9">
      <c r="A37" s="130"/>
      <c r="B37" s="189"/>
      <c r="C37" s="516" t="s">
        <v>380</v>
      </c>
      <c r="D37" s="556"/>
      <c r="E37" s="521">
        <f>994-8</f>
        <v>986</v>
      </c>
      <c r="F37" s="572">
        <v>986</v>
      </c>
      <c r="G37" s="524">
        <v>986</v>
      </c>
      <c r="H37" s="564">
        <f t="shared" si="0"/>
        <v>100</v>
      </c>
      <c r="I37" s="980">
        <f t="shared" si="1"/>
        <v>100</v>
      </c>
    </row>
    <row r="38" spans="1:9">
      <c r="A38" s="130"/>
      <c r="B38" s="189"/>
      <c r="C38" s="516" t="s">
        <v>377</v>
      </c>
      <c r="D38" s="556"/>
      <c r="E38" s="521">
        <v>0</v>
      </c>
      <c r="F38" s="572">
        <v>0</v>
      </c>
      <c r="G38" s="524">
        <v>0</v>
      </c>
      <c r="H38" s="564">
        <v>0</v>
      </c>
      <c r="I38" s="980">
        <v>0</v>
      </c>
    </row>
    <row r="39" spans="1:9">
      <c r="A39" s="130"/>
      <c r="B39" s="189" t="s">
        <v>68</v>
      </c>
      <c r="C39" s="195" t="s">
        <v>69</v>
      </c>
      <c r="D39" s="556" t="s">
        <v>51</v>
      </c>
      <c r="E39" s="520">
        <v>1381</v>
      </c>
      <c r="F39" s="667">
        <v>2403.6999999999998</v>
      </c>
      <c r="G39" s="668">
        <v>2404</v>
      </c>
      <c r="H39" s="563">
        <f t="shared" si="0"/>
        <v>174.07675597393194</v>
      </c>
      <c r="I39" s="652">
        <f t="shared" si="1"/>
        <v>100.01248075883014</v>
      </c>
    </row>
    <row r="40" spans="1:9">
      <c r="A40" s="130"/>
      <c r="B40" s="189"/>
      <c r="C40" s="516" t="s">
        <v>379</v>
      </c>
      <c r="D40" s="556"/>
      <c r="E40" s="521">
        <v>229</v>
      </c>
      <c r="F40" s="572">
        <v>229</v>
      </c>
      <c r="G40" s="524">
        <v>229</v>
      </c>
      <c r="H40" s="564">
        <f t="shared" si="0"/>
        <v>100</v>
      </c>
      <c r="I40" s="980">
        <f t="shared" si="1"/>
        <v>100</v>
      </c>
    </row>
    <row r="41" spans="1:9">
      <c r="A41" s="130"/>
      <c r="B41" s="189"/>
      <c r="C41" s="516" t="s">
        <v>380</v>
      </c>
      <c r="D41" s="556"/>
      <c r="E41" s="521">
        <f>531-6</f>
        <v>525</v>
      </c>
      <c r="F41" s="572">
        <v>625</v>
      </c>
      <c r="G41" s="524">
        <v>625</v>
      </c>
      <c r="H41" s="564">
        <f t="shared" si="0"/>
        <v>119.04761904761905</v>
      </c>
      <c r="I41" s="980">
        <f t="shared" si="1"/>
        <v>100</v>
      </c>
    </row>
    <row r="42" spans="1:9">
      <c r="A42" s="130"/>
      <c r="B42" s="189"/>
      <c r="C42" s="516" t="s">
        <v>377</v>
      </c>
      <c r="D42" s="556"/>
      <c r="E42" s="521">
        <v>27</v>
      </c>
      <c r="F42" s="572">
        <v>348</v>
      </c>
      <c r="G42" s="524">
        <v>349</v>
      </c>
      <c r="H42" s="564">
        <f t="shared" si="0"/>
        <v>1292.5925925925926</v>
      </c>
      <c r="I42" s="980">
        <f t="shared" si="1"/>
        <v>100.28735632183907</v>
      </c>
    </row>
    <row r="43" spans="1:9">
      <c r="A43" s="130"/>
      <c r="B43" s="189" t="s">
        <v>70</v>
      </c>
      <c r="C43" s="195" t="s">
        <v>71</v>
      </c>
      <c r="D43" s="556" t="s">
        <v>51</v>
      </c>
      <c r="E43" s="520">
        <v>1187</v>
      </c>
      <c r="F43" s="667">
        <v>1491.4</v>
      </c>
      <c r="G43" s="668">
        <v>1491</v>
      </c>
      <c r="H43" s="563">
        <f t="shared" si="0"/>
        <v>125.61078348778435</v>
      </c>
      <c r="I43" s="652">
        <f t="shared" si="1"/>
        <v>99.973179562826857</v>
      </c>
    </row>
    <row r="44" spans="1:9">
      <c r="A44" s="130"/>
      <c r="B44" s="189"/>
      <c r="C44" s="516" t="s">
        <v>375</v>
      </c>
      <c r="D44" s="556"/>
      <c r="E44" s="521">
        <f>707-197</f>
        <v>510</v>
      </c>
      <c r="F44" s="572">
        <f>E44+72</f>
        <v>582</v>
      </c>
      <c r="G44" s="524">
        <v>454.5</v>
      </c>
      <c r="H44" s="564">
        <f t="shared" si="0"/>
        <v>89.117647058823536</v>
      </c>
      <c r="I44" s="980">
        <f t="shared" si="1"/>
        <v>78.092783505154642</v>
      </c>
    </row>
    <row r="45" spans="1:9">
      <c r="A45" s="130"/>
      <c r="B45" s="189"/>
      <c r="C45" s="516" t="s">
        <v>378</v>
      </c>
      <c r="D45" s="556"/>
      <c r="E45" s="521">
        <v>42</v>
      </c>
      <c r="F45" s="572">
        <v>42</v>
      </c>
      <c r="G45" s="524">
        <v>42</v>
      </c>
      <c r="H45" s="564">
        <f t="shared" si="0"/>
        <v>100</v>
      </c>
      <c r="I45" s="980">
        <f t="shared" si="1"/>
        <v>100</v>
      </c>
    </row>
    <row r="46" spans="1:9">
      <c r="A46" s="181"/>
      <c r="B46" s="189"/>
      <c r="C46" s="516" t="s">
        <v>377</v>
      </c>
      <c r="D46" s="556"/>
      <c r="E46" s="521">
        <v>34</v>
      </c>
      <c r="F46" s="572">
        <v>34.1</v>
      </c>
      <c r="G46" s="524">
        <v>34</v>
      </c>
      <c r="H46" s="564">
        <f t="shared" si="0"/>
        <v>100</v>
      </c>
      <c r="I46" s="980">
        <f t="shared" si="1"/>
        <v>99.706744868035187</v>
      </c>
    </row>
    <row r="47" spans="1:9">
      <c r="A47" s="181"/>
      <c r="B47" s="189" t="s">
        <v>72</v>
      </c>
      <c r="C47" s="195" t="s">
        <v>73</v>
      </c>
      <c r="D47" s="556" t="s">
        <v>51</v>
      </c>
      <c r="E47" s="520">
        <v>1814</v>
      </c>
      <c r="F47" s="667">
        <v>2020.4</v>
      </c>
      <c r="G47" s="668">
        <v>2020</v>
      </c>
      <c r="H47" s="563">
        <f t="shared" si="0"/>
        <v>111.35611907386991</v>
      </c>
      <c r="I47" s="652">
        <f t="shared" si="1"/>
        <v>99.980201940209852</v>
      </c>
    </row>
    <row r="48" spans="1:9">
      <c r="A48" s="130"/>
      <c r="B48" s="189"/>
      <c r="C48" s="516" t="s">
        <v>381</v>
      </c>
      <c r="D48" s="556"/>
      <c r="E48" s="521">
        <f>1078-14</f>
        <v>1064</v>
      </c>
      <c r="F48" s="572">
        <v>1064</v>
      </c>
      <c r="G48" s="524">
        <v>1064</v>
      </c>
      <c r="H48" s="564">
        <f t="shared" si="0"/>
        <v>100</v>
      </c>
      <c r="I48" s="980">
        <f t="shared" si="1"/>
        <v>100</v>
      </c>
    </row>
    <row r="49" spans="1:9">
      <c r="A49" s="130"/>
      <c r="B49" s="189"/>
      <c r="C49" s="516" t="s">
        <v>377</v>
      </c>
      <c r="D49" s="556"/>
      <c r="E49" s="521">
        <v>0</v>
      </c>
      <c r="F49" s="572">
        <v>0</v>
      </c>
      <c r="G49" s="524">
        <v>0</v>
      </c>
      <c r="H49" s="564">
        <v>0</v>
      </c>
      <c r="I49" s="980">
        <v>0</v>
      </c>
    </row>
    <row r="50" spans="1:9">
      <c r="A50" s="210"/>
      <c r="B50" s="189" t="s">
        <v>74</v>
      </c>
      <c r="C50" s="195" t="s">
        <v>75</v>
      </c>
      <c r="D50" s="556" t="s">
        <v>51</v>
      </c>
      <c r="E50" s="520">
        <v>1316</v>
      </c>
      <c r="F50" s="667">
        <v>1561.5</v>
      </c>
      <c r="G50" s="668">
        <v>1562</v>
      </c>
      <c r="H50" s="563">
        <f t="shared" si="0"/>
        <v>118.69300911854104</v>
      </c>
      <c r="I50" s="652">
        <f t="shared" si="1"/>
        <v>100.0320204931156</v>
      </c>
    </row>
    <row r="51" spans="1:9">
      <c r="A51" s="181"/>
      <c r="B51" s="189"/>
      <c r="C51" s="516" t="s">
        <v>375</v>
      </c>
      <c r="D51" s="556"/>
      <c r="E51" s="521">
        <f>678-7</f>
        <v>671</v>
      </c>
      <c r="F51" s="572">
        <v>771</v>
      </c>
      <c r="G51" s="524">
        <v>771</v>
      </c>
      <c r="H51" s="564">
        <f t="shared" si="0"/>
        <v>114.90312965722802</v>
      </c>
      <c r="I51" s="980">
        <f t="shared" si="1"/>
        <v>100</v>
      </c>
    </row>
    <row r="52" spans="1:9">
      <c r="A52" s="130"/>
      <c r="B52" s="189"/>
      <c r="C52" s="516" t="s">
        <v>378</v>
      </c>
      <c r="D52" s="556"/>
      <c r="E52" s="521">
        <v>45</v>
      </c>
      <c r="F52" s="572">
        <v>45</v>
      </c>
      <c r="G52" s="524">
        <v>45</v>
      </c>
      <c r="H52" s="564">
        <f t="shared" si="0"/>
        <v>100</v>
      </c>
      <c r="I52" s="980">
        <f t="shared" si="1"/>
        <v>100</v>
      </c>
    </row>
    <row r="53" spans="1:9" ht="15.75" thickBot="1">
      <c r="A53" s="192"/>
      <c r="B53" s="517"/>
      <c r="C53" s="518" t="s">
        <v>377</v>
      </c>
      <c r="D53" s="207"/>
      <c r="E53" s="522">
        <v>0</v>
      </c>
      <c r="F53" s="669">
        <v>0</v>
      </c>
      <c r="G53" s="670">
        <v>0</v>
      </c>
      <c r="H53" s="565">
        <v>0</v>
      </c>
      <c r="I53" s="981">
        <v>0</v>
      </c>
    </row>
    <row r="54" spans="1:9" ht="15.75" thickBot="1">
      <c r="A54" s="33"/>
      <c r="B54" s="484"/>
      <c r="C54" s="485"/>
      <c r="D54" s="486"/>
      <c r="E54" s="487"/>
      <c r="F54" s="488"/>
      <c r="G54" s="489"/>
      <c r="H54" s="490"/>
      <c r="I54" s="491" t="s">
        <v>1004</v>
      </c>
    </row>
    <row r="55" spans="1:9">
      <c r="A55" s="34" t="s">
        <v>1</v>
      </c>
      <c r="B55" s="35" t="s">
        <v>2</v>
      </c>
      <c r="C55" s="75"/>
      <c r="D55" s="37"/>
      <c r="E55" s="12" t="s">
        <v>4</v>
      </c>
      <c r="F55" s="53" t="s">
        <v>5</v>
      </c>
      <c r="G55" s="584" t="s">
        <v>6</v>
      </c>
      <c r="H55" s="22" t="s">
        <v>45</v>
      </c>
      <c r="I55" s="23" t="s">
        <v>45</v>
      </c>
    </row>
    <row r="56" spans="1:9">
      <c r="A56" s="38" t="s">
        <v>8</v>
      </c>
      <c r="B56" s="39" t="s">
        <v>9</v>
      </c>
      <c r="C56" s="78" t="s">
        <v>449</v>
      </c>
      <c r="D56" s="41" t="s">
        <v>11</v>
      </c>
      <c r="E56" s="13" t="s">
        <v>12</v>
      </c>
      <c r="F56" s="54" t="s">
        <v>13</v>
      </c>
      <c r="G56" s="585" t="s">
        <v>833</v>
      </c>
      <c r="H56" s="27" t="s">
        <v>46</v>
      </c>
      <c r="I56" s="28" t="s">
        <v>46</v>
      </c>
    </row>
    <row r="57" spans="1:9" ht="15.75" thickBot="1">
      <c r="A57" s="42" t="s">
        <v>16</v>
      </c>
      <c r="B57" s="43" t="s">
        <v>17</v>
      </c>
      <c r="C57" s="83"/>
      <c r="D57" s="45"/>
      <c r="E57" s="586" t="s">
        <v>360</v>
      </c>
      <c r="F57" s="571" t="s">
        <v>360</v>
      </c>
      <c r="G57" s="85"/>
      <c r="H57" s="31" t="s">
        <v>14</v>
      </c>
      <c r="I57" s="32" t="s">
        <v>15</v>
      </c>
    </row>
    <row r="58" spans="1:9">
      <c r="A58" s="526"/>
      <c r="B58" s="610"/>
      <c r="C58" s="611" t="s">
        <v>49</v>
      </c>
      <c r="D58" s="612"/>
      <c r="E58" s="613"/>
      <c r="F58" s="614"/>
      <c r="G58" s="615"/>
      <c r="H58" s="616"/>
      <c r="I58" s="653"/>
    </row>
    <row r="59" spans="1:9">
      <c r="A59" s="608"/>
      <c r="B59" s="243" t="s">
        <v>76</v>
      </c>
      <c r="C59" s="609" t="s">
        <v>77</v>
      </c>
      <c r="D59" s="157" t="s">
        <v>51</v>
      </c>
      <c r="E59" s="408">
        <v>1304</v>
      </c>
      <c r="F59" s="663">
        <v>1806.3</v>
      </c>
      <c r="G59" s="664">
        <v>1806</v>
      </c>
      <c r="H59" s="561">
        <f t="shared" ref="H59:H123" si="2">G59/E59*100</f>
        <v>138.49693251533745</v>
      </c>
      <c r="I59" s="654">
        <f t="shared" ref="I59:I120" si="3">G59/F59*100</f>
        <v>99.983391463212087</v>
      </c>
    </row>
    <row r="60" spans="1:9">
      <c r="A60" s="527"/>
      <c r="B60" s="178"/>
      <c r="C60" s="528" t="s">
        <v>375</v>
      </c>
      <c r="D60" s="556"/>
      <c r="E60" s="521">
        <f>648-3</f>
        <v>645</v>
      </c>
      <c r="F60" s="572">
        <v>645</v>
      </c>
      <c r="G60" s="524">
        <v>645</v>
      </c>
      <c r="H60" s="564">
        <f t="shared" si="2"/>
        <v>100</v>
      </c>
      <c r="I60" s="980">
        <f t="shared" si="3"/>
        <v>100</v>
      </c>
    </row>
    <row r="61" spans="1:9">
      <c r="A61" s="527"/>
      <c r="B61" s="178"/>
      <c r="C61" s="528" t="s">
        <v>378</v>
      </c>
      <c r="D61" s="556"/>
      <c r="E61" s="521">
        <v>58</v>
      </c>
      <c r="F61" s="572">
        <v>58</v>
      </c>
      <c r="G61" s="524">
        <v>58</v>
      </c>
      <c r="H61" s="564">
        <f t="shared" si="2"/>
        <v>100</v>
      </c>
      <c r="I61" s="980">
        <f t="shared" si="3"/>
        <v>100</v>
      </c>
    </row>
    <row r="62" spans="1:9">
      <c r="A62" s="527"/>
      <c r="B62" s="178"/>
      <c r="C62" s="528" t="s">
        <v>377</v>
      </c>
      <c r="D62" s="556"/>
      <c r="E62" s="521">
        <v>0</v>
      </c>
      <c r="F62" s="572">
        <v>0</v>
      </c>
      <c r="G62" s="524">
        <v>0</v>
      </c>
      <c r="H62" s="564">
        <v>0</v>
      </c>
      <c r="I62" s="980">
        <v>0</v>
      </c>
    </row>
    <row r="63" spans="1:9">
      <c r="A63" s="527"/>
      <c r="B63" s="178" t="s">
        <v>78</v>
      </c>
      <c r="C63" s="191" t="s">
        <v>79</v>
      </c>
      <c r="D63" s="556" t="s">
        <v>51</v>
      </c>
      <c r="E63" s="520">
        <v>1984</v>
      </c>
      <c r="F63" s="667">
        <v>2335.8000000000002</v>
      </c>
      <c r="G63" s="668">
        <v>2336</v>
      </c>
      <c r="H63" s="563">
        <f t="shared" si="2"/>
        <v>117.74193548387098</v>
      </c>
      <c r="I63" s="652">
        <f t="shared" si="3"/>
        <v>100.00856237691582</v>
      </c>
    </row>
    <row r="64" spans="1:9">
      <c r="A64" s="527"/>
      <c r="B64" s="178"/>
      <c r="C64" s="528" t="s">
        <v>375</v>
      </c>
      <c r="D64" s="556"/>
      <c r="E64" s="521">
        <f>898-7</f>
        <v>891</v>
      </c>
      <c r="F64" s="572">
        <v>966</v>
      </c>
      <c r="G64" s="524">
        <v>966</v>
      </c>
      <c r="H64" s="564">
        <f t="shared" si="2"/>
        <v>108.41750841750842</v>
      </c>
      <c r="I64" s="980">
        <f t="shared" si="3"/>
        <v>100</v>
      </c>
    </row>
    <row r="65" spans="1:41">
      <c r="A65" s="527"/>
      <c r="B65" s="178"/>
      <c r="C65" s="528" t="s">
        <v>378</v>
      </c>
      <c r="D65" s="556"/>
      <c r="E65" s="521">
        <v>42</v>
      </c>
      <c r="F65" s="572">
        <v>42</v>
      </c>
      <c r="G65" s="524">
        <v>42</v>
      </c>
      <c r="H65" s="564">
        <f t="shared" si="2"/>
        <v>100</v>
      </c>
      <c r="I65" s="980">
        <f t="shared" si="3"/>
        <v>100</v>
      </c>
    </row>
    <row r="66" spans="1:41">
      <c r="A66" s="527"/>
      <c r="B66" s="178"/>
      <c r="C66" s="528" t="s">
        <v>377</v>
      </c>
      <c r="D66" s="556"/>
      <c r="E66" s="521">
        <v>0</v>
      </c>
      <c r="F66" s="572">
        <v>0</v>
      </c>
      <c r="G66" s="524">
        <v>0</v>
      </c>
      <c r="H66" s="564">
        <v>0</v>
      </c>
      <c r="I66" s="980">
        <v>0</v>
      </c>
    </row>
    <row r="67" spans="1:41">
      <c r="A67" s="527"/>
      <c r="B67" s="178" t="s">
        <v>80</v>
      </c>
      <c r="C67" s="191" t="s">
        <v>81</v>
      </c>
      <c r="D67" s="556" t="s">
        <v>51</v>
      </c>
      <c r="E67" s="520">
        <v>1670</v>
      </c>
      <c r="F67" s="667">
        <v>1777.5</v>
      </c>
      <c r="G67" s="668">
        <v>1777</v>
      </c>
      <c r="H67" s="563">
        <f t="shared" si="2"/>
        <v>106.40718562874252</v>
      </c>
      <c r="I67" s="652">
        <f t="shared" si="3"/>
        <v>99.971870604781998</v>
      </c>
    </row>
    <row r="68" spans="1:41">
      <c r="A68" s="527"/>
      <c r="B68" s="178"/>
      <c r="C68" s="528" t="s">
        <v>375</v>
      </c>
      <c r="D68" s="556"/>
      <c r="E68" s="521">
        <f>928-8</f>
        <v>920</v>
      </c>
      <c r="F68" s="572">
        <v>920</v>
      </c>
      <c r="G68" s="524">
        <v>920</v>
      </c>
      <c r="H68" s="564">
        <f t="shared" si="2"/>
        <v>100</v>
      </c>
      <c r="I68" s="980">
        <f t="shared" si="3"/>
        <v>100</v>
      </c>
    </row>
    <row r="69" spans="1:41">
      <c r="A69" s="527"/>
      <c r="B69" s="178"/>
      <c r="C69" s="528" t="s">
        <v>377</v>
      </c>
      <c r="D69" s="556"/>
      <c r="E69" s="521">
        <v>0</v>
      </c>
      <c r="F69" s="572">
        <v>0</v>
      </c>
      <c r="G69" s="524">
        <v>0</v>
      </c>
      <c r="H69" s="564">
        <v>0</v>
      </c>
      <c r="I69" s="980">
        <v>0</v>
      </c>
    </row>
    <row r="70" spans="1:41">
      <c r="A70" s="527"/>
      <c r="B70" s="178" t="s">
        <v>82</v>
      </c>
      <c r="C70" s="191" t="s">
        <v>83</v>
      </c>
      <c r="D70" s="556" t="s">
        <v>51</v>
      </c>
      <c r="E70" s="520">
        <v>1379</v>
      </c>
      <c r="F70" s="667">
        <v>1572.2</v>
      </c>
      <c r="G70" s="668">
        <v>1572</v>
      </c>
      <c r="H70" s="563">
        <f t="shared" si="2"/>
        <v>113.99564902102972</v>
      </c>
      <c r="I70" s="652">
        <f t="shared" si="3"/>
        <v>99.987278972140942</v>
      </c>
    </row>
    <row r="71" spans="1:41">
      <c r="A71" s="527"/>
      <c r="B71" s="178"/>
      <c r="C71" s="528" t="s">
        <v>375</v>
      </c>
      <c r="D71" s="556"/>
      <c r="E71" s="521">
        <f>409-49</f>
        <v>360</v>
      </c>
      <c r="F71" s="572">
        <v>460</v>
      </c>
      <c r="G71" s="524">
        <v>460</v>
      </c>
      <c r="H71" s="564">
        <f t="shared" si="2"/>
        <v>127.77777777777777</v>
      </c>
      <c r="I71" s="980">
        <f t="shared" si="3"/>
        <v>100</v>
      </c>
    </row>
    <row r="72" spans="1:41">
      <c r="A72" s="527"/>
      <c r="B72" s="178"/>
      <c r="C72" s="528" t="s">
        <v>382</v>
      </c>
      <c r="D72" s="556"/>
      <c r="E72" s="520">
        <v>250</v>
      </c>
      <c r="F72" s="667">
        <v>250</v>
      </c>
      <c r="G72" s="524">
        <v>250</v>
      </c>
      <c r="H72" s="563">
        <f t="shared" si="2"/>
        <v>100</v>
      </c>
      <c r="I72" s="652">
        <f t="shared" si="3"/>
        <v>100</v>
      </c>
    </row>
    <row r="73" spans="1:41" s="555" customFormat="1">
      <c r="A73" s="552"/>
      <c r="B73" s="553"/>
      <c r="C73" s="528" t="s">
        <v>377</v>
      </c>
      <c r="D73" s="499"/>
      <c r="E73" s="428">
        <v>19</v>
      </c>
      <c r="F73" s="665">
        <v>39</v>
      </c>
      <c r="G73" s="524">
        <v>39</v>
      </c>
      <c r="H73" s="562">
        <f t="shared" si="2"/>
        <v>205.26315789473685</v>
      </c>
      <c r="I73" s="979">
        <f t="shared" si="3"/>
        <v>100</v>
      </c>
      <c r="J73" s="554"/>
      <c r="K73" s="554"/>
      <c r="L73" s="554"/>
      <c r="M73" s="554"/>
      <c r="N73" s="554"/>
      <c r="O73" s="554"/>
      <c r="P73" s="554"/>
      <c r="Q73" s="554"/>
      <c r="R73" s="554"/>
      <c r="S73" s="554"/>
      <c r="T73" s="554"/>
      <c r="U73" s="554"/>
      <c r="V73" s="554"/>
      <c r="W73" s="554"/>
      <c r="X73" s="554"/>
      <c r="Y73" s="554"/>
      <c r="Z73" s="554"/>
      <c r="AA73" s="554"/>
      <c r="AB73" s="554"/>
      <c r="AC73" s="554"/>
      <c r="AD73" s="554"/>
      <c r="AE73" s="554"/>
      <c r="AF73" s="554"/>
      <c r="AG73" s="554"/>
      <c r="AH73" s="554"/>
      <c r="AI73" s="554"/>
      <c r="AJ73" s="554"/>
      <c r="AK73" s="554"/>
      <c r="AL73" s="554"/>
      <c r="AM73" s="554"/>
      <c r="AN73" s="554"/>
      <c r="AO73" s="554"/>
    </row>
    <row r="74" spans="1:41">
      <c r="A74" s="527"/>
      <c r="B74" s="178" t="s">
        <v>84</v>
      </c>
      <c r="C74" s="191" t="s">
        <v>85</v>
      </c>
      <c r="D74" s="556" t="s">
        <v>51</v>
      </c>
      <c r="E74" s="520">
        <v>3017</v>
      </c>
      <c r="F74" s="667">
        <v>3663.4</v>
      </c>
      <c r="G74" s="668">
        <v>3663</v>
      </c>
      <c r="H74" s="563">
        <f t="shared" si="2"/>
        <v>121.41199867417964</v>
      </c>
      <c r="I74" s="652">
        <f t="shared" si="3"/>
        <v>99.989081181416168</v>
      </c>
    </row>
    <row r="75" spans="1:41">
      <c r="A75" s="527"/>
      <c r="B75" s="178"/>
      <c r="C75" s="528" t="s">
        <v>375</v>
      </c>
      <c r="D75" s="556"/>
      <c r="E75" s="524">
        <f>1192-5</f>
        <v>1187</v>
      </c>
      <c r="F75" s="572">
        <v>1293</v>
      </c>
      <c r="G75" s="524">
        <v>1293</v>
      </c>
      <c r="H75" s="566">
        <f t="shared" si="2"/>
        <v>108.93007582139849</v>
      </c>
      <c r="I75" s="982">
        <f t="shared" si="3"/>
        <v>100</v>
      </c>
    </row>
    <row r="76" spans="1:41">
      <c r="A76" s="527"/>
      <c r="B76" s="178"/>
      <c r="C76" s="528" t="s">
        <v>383</v>
      </c>
      <c r="D76" s="556"/>
      <c r="E76" s="524">
        <v>261</v>
      </c>
      <c r="F76" s="572">
        <v>261</v>
      </c>
      <c r="G76" s="524">
        <v>261</v>
      </c>
      <c r="H76" s="566">
        <f t="shared" si="2"/>
        <v>100</v>
      </c>
      <c r="I76" s="982">
        <f t="shared" si="3"/>
        <v>100</v>
      </c>
    </row>
    <row r="77" spans="1:41">
      <c r="A77" s="527"/>
      <c r="B77" s="178"/>
      <c r="C77" s="528" t="s">
        <v>384</v>
      </c>
      <c r="D77" s="556"/>
      <c r="E77" s="524">
        <v>368</v>
      </c>
      <c r="F77" s="572">
        <v>406.3</v>
      </c>
      <c r="G77" s="524">
        <v>406</v>
      </c>
      <c r="H77" s="566">
        <f t="shared" si="2"/>
        <v>110.32608695652173</v>
      </c>
      <c r="I77" s="982">
        <f t="shared" si="3"/>
        <v>99.926162933792767</v>
      </c>
    </row>
    <row r="78" spans="1:41">
      <c r="A78" s="204"/>
      <c r="B78" s="205"/>
      <c r="C78" s="450" t="s">
        <v>86</v>
      </c>
      <c r="D78" s="525"/>
      <c r="E78" s="539">
        <f>E79+E84+E89+E94+E99+E113+E118+E123+E128+E133+E138+E144+E149+E154+E167</f>
        <v>90112</v>
      </c>
      <c r="F78" s="573">
        <f>F79+F84+F89+F94+F99+F113+F118+F123+F128+F133+F138+F144+F149+F154+F167</f>
        <v>146943.6</v>
      </c>
      <c r="G78" s="539">
        <f>G79+G84+G89+G94+G99+G113+G118+G123+G128+G133+G138+G144+G149+G154+G167</f>
        <v>146692.9</v>
      </c>
      <c r="H78" s="567">
        <f t="shared" si="2"/>
        <v>162.78952858664772</v>
      </c>
      <c r="I78" s="983">
        <f t="shared" si="3"/>
        <v>99.82939032390658</v>
      </c>
    </row>
    <row r="79" spans="1:41">
      <c r="A79" s="197"/>
      <c r="B79" s="198" t="s">
        <v>87</v>
      </c>
      <c r="C79" s="195" t="s">
        <v>88</v>
      </c>
      <c r="D79" s="556" t="s">
        <v>89</v>
      </c>
      <c r="E79" s="530">
        <v>5527</v>
      </c>
      <c r="F79" s="671">
        <v>10890</v>
      </c>
      <c r="G79" s="672">
        <v>10890</v>
      </c>
      <c r="H79" s="568">
        <f t="shared" si="2"/>
        <v>197.03274832639767</v>
      </c>
      <c r="I79" s="655">
        <f t="shared" si="3"/>
        <v>100</v>
      </c>
    </row>
    <row r="80" spans="1:41">
      <c r="A80" s="197"/>
      <c r="B80" s="198"/>
      <c r="C80" s="534" t="s">
        <v>381</v>
      </c>
      <c r="D80" s="499"/>
      <c r="E80" s="531">
        <v>2926</v>
      </c>
      <c r="F80" s="673">
        <v>2926</v>
      </c>
      <c r="G80" s="674">
        <v>2926</v>
      </c>
      <c r="H80" s="569">
        <f t="shared" si="2"/>
        <v>100</v>
      </c>
      <c r="I80" s="984">
        <f t="shared" si="3"/>
        <v>100</v>
      </c>
    </row>
    <row r="81" spans="1:41">
      <c r="A81" s="197"/>
      <c r="B81" s="198"/>
      <c r="C81" s="534" t="s">
        <v>378</v>
      </c>
      <c r="D81" s="499"/>
      <c r="E81" s="531">
        <v>229</v>
      </c>
      <c r="F81" s="673">
        <v>229</v>
      </c>
      <c r="G81" s="674">
        <v>229</v>
      </c>
      <c r="H81" s="569">
        <f t="shared" si="2"/>
        <v>100</v>
      </c>
      <c r="I81" s="984">
        <f t="shared" si="3"/>
        <v>100</v>
      </c>
    </row>
    <row r="82" spans="1:41">
      <c r="A82" s="197"/>
      <c r="B82" s="198"/>
      <c r="C82" s="516" t="s">
        <v>385</v>
      </c>
      <c r="D82" s="499"/>
      <c r="E82" s="531">
        <v>69</v>
      </c>
      <c r="F82" s="673">
        <v>69</v>
      </c>
      <c r="G82" s="674">
        <v>69</v>
      </c>
      <c r="H82" s="569">
        <f t="shared" si="2"/>
        <v>100</v>
      </c>
      <c r="I82" s="984">
        <f t="shared" si="3"/>
        <v>100</v>
      </c>
    </row>
    <row r="83" spans="1:41">
      <c r="A83" s="197"/>
      <c r="B83" s="198"/>
      <c r="C83" s="516" t="s">
        <v>377</v>
      </c>
      <c r="D83" s="499"/>
      <c r="E83" s="531">
        <v>159</v>
      </c>
      <c r="F83" s="673">
        <f>E83+2373.8</f>
        <v>2532.8000000000002</v>
      </c>
      <c r="G83" s="674">
        <v>1605.5</v>
      </c>
      <c r="H83" s="569">
        <f t="shared" si="2"/>
        <v>1009.748427672956</v>
      </c>
      <c r="I83" s="984">
        <f t="shared" si="3"/>
        <v>63.388344914718886</v>
      </c>
    </row>
    <row r="84" spans="1:41">
      <c r="A84" s="197"/>
      <c r="B84" s="198" t="s">
        <v>90</v>
      </c>
      <c r="C84" s="195" t="s">
        <v>91</v>
      </c>
      <c r="D84" s="556" t="s">
        <v>89</v>
      </c>
      <c r="E84" s="530">
        <v>4567</v>
      </c>
      <c r="F84" s="671">
        <v>7950.1</v>
      </c>
      <c r="G84" s="672">
        <v>7950</v>
      </c>
      <c r="H84" s="568">
        <f t="shared" si="2"/>
        <v>174.07488504488725</v>
      </c>
      <c r="I84" s="655">
        <f t="shared" si="3"/>
        <v>99.998742154186743</v>
      </c>
    </row>
    <row r="85" spans="1:41">
      <c r="A85" s="197"/>
      <c r="B85" s="198"/>
      <c r="C85" s="534" t="s">
        <v>381</v>
      </c>
      <c r="D85" s="556"/>
      <c r="E85" s="531">
        <v>1913</v>
      </c>
      <c r="F85" s="673">
        <v>1913</v>
      </c>
      <c r="G85" s="674">
        <v>1913</v>
      </c>
      <c r="H85" s="569">
        <f t="shared" si="2"/>
        <v>100</v>
      </c>
      <c r="I85" s="984">
        <f t="shared" si="3"/>
        <v>100</v>
      </c>
    </row>
    <row r="86" spans="1:41">
      <c r="A86" s="197"/>
      <c r="B86" s="198"/>
      <c r="C86" s="534" t="s">
        <v>378</v>
      </c>
      <c r="D86" s="556"/>
      <c r="E86" s="531">
        <v>182</v>
      </c>
      <c r="F86" s="673">
        <v>182</v>
      </c>
      <c r="G86" s="674">
        <v>182</v>
      </c>
      <c r="H86" s="569">
        <f t="shared" si="2"/>
        <v>100</v>
      </c>
      <c r="I86" s="984">
        <f t="shared" si="3"/>
        <v>100</v>
      </c>
    </row>
    <row r="87" spans="1:41">
      <c r="A87" s="197"/>
      <c r="B87" s="198"/>
      <c r="C87" s="516" t="s">
        <v>385</v>
      </c>
      <c r="D87" s="556"/>
      <c r="E87" s="531">
        <v>63</v>
      </c>
      <c r="F87" s="673">
        <v>63</v>
      </c>
      <c r="G87" s="674">
        <v>63</v>
      </c>
      <c r="H87" s="569">
        <f t="shared" si="2"/>
        <v>100</v>
      </c>
      <c r="I87" s="984">
        <f t="shared" si="3"/>
        <v>100</v>
      </c>
    </row>
    <row r="88" spans="1:41">
      <c r="A88" s="197"/>
      <c r="B88" s="198"/>
      <c r="C88" s="516" t="s">
        <v>377</v>
      </c>
      <c r="D88" s="556"/>
      <c r="E88" s="531">
        <v>0</v>
      </c>
      <c r="F88" s="673">
        <v>0</v>
      </c>
      <c r="G88" s="674">
        <v>0</v>
      </c>
      <c r="H88" s="569">
        <v>0</v>
      </c>
      <c r="I88" s="984">
        <v>0</v>
      </c>
    </row>
    <row r="89" spans="1:41">
      <c r="A89" s="197"/>
      <c r="B89" s="198" t="s">
        <v>92</v>
      </c>
      <c r="C89" s="195" t="s">
        <v>93</v>
      </c>
      <c r="D89" s="556" t="s">
        <v>89</v>
      </c>
      <c r="E89" s="530">
        <v>4587</v>
      </c>
      <c r="F89" s="671">
        <v>8212</v>
      </c>
      <c r="G89" s="672">
        <v>8212</v>
      </c>
      <c r="H89" s="568">
        <f t="shared" si="2"/>
        <v>179.027686941356</v>
      </c>
      <c r="I89" s="655">
        <f t="shared" si="3"/>
        <v>100</v>
      </c>
    </row>
    <row r="90" spans="1:41">
      <c r="A90" s="197"/>
      <c r="B90" s="198"/>
      <c r="C90" s="534" t="s">
        <v>381</v>
      </c>
      <c r="D90" s="556"/>
      <c r="E90" s="531">
        <v>1756</v>
      </c>
      <c r="F90" s="673">
        <v>1756</v>
      </c>
      <c r="G90" s="674">
        <v>1756</v>
      </c>
      <c r="H90" s="569">
        <f t="shared" si="2"/>
        <v>100</v>
      </c>
      <c r="I90" s="984">
        <f t="shared" si="3"/>
        <v>100</v>
      </c>
    </row>
    <row r="91" spans="1:41">
      <c r="A91" s="197"/>
      <c r="B91" s="198"/>
      <c r="C91" s="534" t="s">
        <v>378</v>
      </c>
      <c r="D91" s="556"/>
      <c r="E91" s="531">
        <v>91</v>
      </c>
      <c r="F91" s="673">
        <v>91</v>
      </c>
      <c r="G91" s="674">
        <v>91</v>
      </c>
      <c r="H91" s="569">
        <f t="shared" si="2"/>
        <v>100</v>
      </c>
      <c r="I91" s="984">
        <f t="shared" si="3"/>
        <v>100</v>
      </c>
    </row>
    <row r="92" spans="1:41" s="582" customFormat="1">
      <c r="A92" s="225"/>
      <c r="B92" s="198"/>
      <c r="C92" s="516" t="s">
        <v>385</v>
      </c>
      <c r="D92" s="556"/>
      <c r="E92" s="531">
        <v>69</v>
      </c>
      <c r="F92" s="673">
        <v>69</v>
      </c>
      <c r="G92" s="674">
        <v>69</v>
      </c>
      <c r="H92" s="569">
        <f t="shared" si="2"/>
        <v>100</v>
      </c>
      <c r="I92" s="984">
        <f t="shared" si="3"/>
        <v>100</v>
      </c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</row>
    <row r="93" spans="1:41">
      <c r="A93" s="197"/>
      <c r="B93" s="198"/>
      <c r="C93" s="516" t="s">
        <v>377</v>
      </c>
      <c r="D93" s="556"/>
      <c r="E93" s="531">
        <v>82</v>
      </c>
      <c r="F93" s="673">
        <v>1244.5999999999999</v>
      </c>
      <c r="G93" s="674">
        <v>1245</v>
      </c>
      <c r="H93" s="569">
        <f t="shared" si="2"/>
        <v>1518.2926829268292</v>
      </c>
      <c r="I93" s="984">
        <f t="shared" si="3"/>
        <v>100.0321388397879</v>
      </c>
    </row>
    <row r="94" spans="1:41">
      <c r="A94" s="197"/>
      <c r="B94" s="198" t="s">
        <v>94</v>
      </c>
      <c r="C94" s="195" t="s">
        <v>95</v>
      </c>
      <c r="D94" s="556" t="s">
        <v>89</v>
      </c>
      <c r="E94" s="530">
        <v>4177</v>
      </c>
      <c r="F94" s="671">
        <v>6759.7</v>
      </c>
      <c r="G94" s="672">
        <v>6760</v>
      </c>
      <c r="H94" s="568">
        <f t="shared" si="2"/>
        <v>161.83864017237249</v>
      </c>
      <c r="I94" s="655">
        <f t="shared" si="3"/>
        <v>100.00443806677812</v>
      </c>
    </row>
    <row r="95" spans="1:41">
      <c r="A95" s="197"/>
      <c r="B95" s="198"/>
      <c r="C95" s="534" t="s">
        <v>381</v>
      </c>
      <c r="D95" s="556"/>
      <c r="E95" s="531">
        <v>1933</v>
      </c>
      <c r="F95" s="673">
        <v>1933</v>
      </c>
      <c r="G95" s="674">
        <v>1933</v>
      </c>
      <c r="H95" s="569">
        <f t="shared" si="2"/>
        <v>100</v>
      </c>
      <c r="I95" s="984">
        <f t="shared" si="3"/>
        <v>100</v>
      </c>
    </row>
    <row r="96" spans="1:41">
      <c r="A96" s="197"/>
      <c r="B96" s="198"/>
      <c r="C96" s="534" t="s">
        <v>378</v>
      </c>
      <c r="D96" s="556"/>
      <c r="E96" s="531">
        <v>44</v>
      </c>
      <c r="F96" s="673">
        <v>44</v>
      </c>
      <c r="G96" s="674">
        <v>44</v>
      </c>
      <c r="H96" s="569">
        <f t="shared" si="2"/>
        <v>100</v>
      </c>
      <c r="I96" s="984">
        <f t="shared" si="3"/>
        <v>100</v>
      </c>
    </row>
    <row r="97" spans="1:9">
      <c r="A97" s="197"/>
      <c r="B97" s="198"/>
      <c r="C97" s="516" t="s">
        <v>385</v>
      </c>
      <c r="D97" s="556"/>
      <c r="E97" s="531">
        <v>59</v>
      </c>
      <c r="F97" s="673">
        <v>59</v>
      </c>
      <c r="G97" s="674">
        <v>59</v>
      </c>
      <c r="H97" s="569">
        <f t="shared" si="2"/>
        <v>100</v>
      </c>
      <c r="I97" s="984">
        <f t="shared" si="3"/>
        <v>100</v>
      </c>
    </row>
    <row r="98" spans="1:9">
      <c r="A98" s="197"/>
      <c r="B98" s="198"/>
      <c r="C98" s="516" t="s">
        <v>377</v>
      </c>
      <c r="D98" s="556"/>
      <c r="E98" s="531">
        <v>171</v>
      </c>
      <c r="F98" s="673">
        <v>403.8</v>
      </c>
      <c r="G98" s="674">
        <v>404</v>
      </c>
      <c r="H98" s="569">
        <f t="shared" si="2"/>
        <v>236.25730994152048</v>
      </c>
      <c r="I98" s="984">
        <f t="shared" si="3"/>
        <v>100.04952947003467</v>
      </c>
    </row>
    <row r="99" spans="1:9">
      <c r="A99" s="197"/>
      <c r="B99" s="198" t="s">
        <v>96</v>
      </c>
      <c r="C99" s="195" t="s">
        <v>97</v>
      </c>
      <c r="D99" s="556" t="s">
        <v>89</v>
      </c>
      <c r="E99" s="530">
        <v>8267</v>
      </c>
      <c r="F99" s="671">
        <v>16248.9</v>
      </c>
      <c r="G99" s="672">
        <v>16249</v>
      </c>
      <c r="H99" s="568">
        <f t="shared" si="2"/>
        <v>196.55255836458207</v>
      </c>
      <c r="I99" s="655">
        <f t="shared" si="3"/>
        <v>100.000615426275</v>
      </c>
    </row>
    <row r="100" spans="1:9">
      <c r="A100" s="197"/>
      <c r="B100" s="198"/>
      <c r="C100" s="534" t="s">
        <v>381</v>
      </c>
      <c r="D100" s="556"/>
      <c r="E100" s="531">
        <v>2553</v>
      </c>
      <c r="F100" s="673">
        <v>2553</v>
      </c>
      <c r="G100" s="674">
        <v>2553</v>
      </c>
      <c r="H100" s="569">
        <f t="shared" si="2"/>
        <v>100</v>
      </c>
      <c r="I100" s="984">
        <f t="shared" si="3"/>
        <v>100</v>
      </c>
    </row>
    <row r="101" spans="1:9">
      <c r="A101" s="197"/>
      <c r="B101" s="198"/>
      <c r="C101" s="534" t="s">
        <v>378</v>
      </c>
      <c r="D101" s="556"/>
      <c r="E101" s="531">
        <v>1079</v>
      </c>
      <c r="F101" s="673">
        <v>1079</v>
      </c>
      <c r="G101" s="674">
        <v>1079</v>
      </c>
      <c r="H101" s="569">
        <f t="shared" si="2"/>
        <v>100</v>
      </c>
      <c r="I101" s="984">
        <f t="shared" si="3"/>
        <v>100</v>
      </c>
    </row>
    <row r="102" spans="1:9">
      <c r="A102" s="197"/>
      <c r="B102" s="198"/>
      <c r="C102" s="516" t="s">
        <v>385</v>
      </c>
      <c r="D102" s="556"/>
      <c r="E102" s="531">
        <v>97</v>
      </c>
      <c r="F102" s="673">
        <v>97</v>
      </c>
      <c r="G102" s="674">
        <v>97</v>
      </c>
      <c r="H102" s="569">
        <f t="shared" si="2"/>
        <v>100</v>
      </c>
      <c r="I102" s="984">
        <f t="shared" si="3"/>
        <v>100</v>
      </c>
    </row>
    <row r="103" spans="1:9" ht="15.75" thickBot="1">
      <c r="A103" s="599"/>
      <c r="B103" s="600"/>
      <c r="C103" s="518" t="s">
        <v>377</v>
      </c>
      <c r="D103" s="207"/>
      <c r="E103" s="601">
        <v>7</v>
      </c>
      <c r="F103" s="675">
        <v>203.5</v>
      </c>
      <c r="G103" s="676">
        <v>204</v>
      </c>
      <c r="H103" s="602">
        <f t="shared" si="2"/>
        <v>2914.2857142857142</v>
      </c>
      <c r="I103" s="985">
        <f t="shared" si="3"/>
        <v>100.24570024570025</v>
      </c>
    </row>
    <row r="104" spans="1:9">
      <c r="A104" s="603"/>
      <c r="B104" s="604"/>
      <c r="C104" s="519"/>
      <c r="D104" s="459"/>
      <c r="E104" s="605"/>
      <c r="F104" s="759"/>
      <c r="G104" s="760"/>
      <c r="H104" s="607"/>
      <c r="I104" s="607"/>
    </row>
    <row r="105" spans="1:9">
      <c r="A105" s="603"/>
      <c r="B105" s="604"/>
      <c r="C105" s="519"/>
      <c r="D105" s="459"/>
      <c r="E105" s="605"/>
      <c r="F105" s="759"/>
      <c r="G105" s="760"/>
      <c r="H105" s="607"/>
      <c r="I105" s="607"/>
    </row>
    <row r="106" spans="1:9">
      <c r="A106" s="603"/>
      <c r="B106" s="604"/>
      <c r="C106" s="519"/>
      <c r="D106" s="459"/>
      <c r="E106" s="605"/>
      <c r="F106" s="759"/>
      <c r="G106" s="760"/>
      <c r="H106" s="607"/>
      <c r="I106" s="607"/>
    </row>
    <row r="107" spans="1:9">
      <c r="A107" s="603"/>
      <c r="B107" s="604"/>
      <c r="C107" s="519"/>
      <c r="D107" s="459"/>
      <c r="E107" s="605"/>
      <c r="F107" s="759"/>
      <c r="G107" s="760"/>
      <c r="H107" s="607"/>
      <c r="I107" s="607"/>
    </row>
    <row r="108" spans="1:9" ht="15.75" thickBot="1">
      <c r="A108" s="603"/>
      <c r="B108" s="604"/>
      <c r="C108" s="519"/>
      <c r="D108" s="459"/>
      <c r="E108" s="605"/>
      <c r="F108" s="606"/>
      <c r="G108" s="605"/>
      <c r="H108" s="607"/>
      <c r="I108" s="1417" t="s">
        <v>1005</v>
      </c>
    </row>
    <row r="109" spans="1:9">
      <c r="A109" s="34" t="s">
        <v>1</v>
      </c>
      <c r="B109" s="35" t="s">
        <v>2</v>
      </c>
      <c r="C109" s="75"/>
      <c r="D109" s="37"/>
      <c r="E109" s="12" t="s">
        <v>4</v>
      </c>
      <c r="F109" s="10" t="s">
        <v>5</v>
      </c>
      <c r="G109" s="584" t="s">
        <v>6</v>
      </c>
      <c r="H109" s="22" t="s">
        <v>45</v>
      </c>
      <c r="I109" s="23" t="s">
        <v>45</v>
      </c>
    </row>
    <row r="110" spans="1:9">
      <c r="A110" s="38" t="s">
        <v>8</v>
      </c>
      <c r="B110" s="39" t="s">
        <v>9</v>
      </c>
      <c r="C110" s="78" t="s">
        <v>449</v>
      </c>
      <c r="D110" s="41" t="s">
        <v>11</v>
      </c>
      <c r="E110" s="13" t="s">
        <v>12</v>
      </c>
      <c r="F110" s="473" t="s">
        <v>13</v>
      </c>
      <c r="G110" s="585" t="s">
        <v>833</v>
      </c>
      <c r="H110" s="474" t="s">
        <v>46</v>
      </c>
      <c r="I110" s="28" t="s">
        <v>46</v>
      </c>
    </row>
    <row r="111" spans="1:9" ht="15.75" thickBot="1">
      <c r="A111" s="42" t="s">
        <v>16</v>
      </c>
      <c r="B111" s="43" t="s">
        <v>17</v>
      </c>
      <c r="C111" s="83"/>
      <c r="D111" s="45"/>
      <c r="E111" s="586" t="s">
        <v>360</v>
      </c>
      <c r="F111" s="586" t="s">
        <v>360</v>
      </c>
      <c r="G111" s="85"/>
      <c r="H111" s="31" t="s">
        <v>14</v>
      </c>
      <c r="I111" s="32" t="s">
        <v>15</v>
      </c>
    </row>
    <row r="112" spans="1:9">
      <c r="A112" s="526"/>
      <c r="B112" s="610"/>
      <c r="C112" s="611" t="s">
        <v>86</v>
      </c>
      <c r="D112" s="612"/>
      <c r="E112" s="613"/>
      <c r="F112" s="613"/>
      <c r="G112" s="617"/>
      <c r="H112" s="616"/>
      <c r="I112" s="653"/>
    </row>
    <row r="113" spans="1:41">
      <c r="A113" s="204"/>
      <c r="B113" s="529" t="s">
        <v>98</v>
      </c>
      <c r="C113" s="523" t="s">
        <v>99</v>
      </c>
      <c r="D113" s="157" t="s">
        <v>89</v>
      </c>
      <c r="E113" s="532">
        <v>3108</v>
      </c>
      <c r="F113" s="671">
        <v>5747.2</v>
      </c>
      <c r="G113" s="672">
        <v>5747</v>
      </c>
      <c r="H113" s="570">
        <f t="shared" si="2"/>
        <v>184.90990990990991</v>
      </c>
      <c r="I113" s="660">
        <f t="shared" si="3"/>
        <v>99.996520044543431</v>
      </c>
    </row>
    <row r="114" spans="1:41">
      <c r="A114" s="197"/>
      <c r="B114" s="198"/>
      <c r="C114" s="534" t="s">
        <v>381</v>
      </c>
      <c r="D114" s="556"/>
      <c r="E114" s="531">
        <v>1553</v>
      </c>
      <c r="F114" s="673">
        <v>1553</v>
      </c>
      <c r="G114" s="674">
        <v>1553</v>
      </c>
      <c r="H114" s="569">
        <f t="shared" si="2"/>
        <v>100</v>
      </c>
      <c r="I114" s="984">
        <f t="shared" si="3"/>
        <v>100</v>
      </c>
    </row>
    <row r="115" spans="1:41">
      <c r="A115" s="199"/>
      <c r="B115" s="198"/>
      <c r="C115" s="534" t="s">
        <v>378</v>
      </c>
      <c r="D115" s="556"/>
      <c r="E115" s="531">
        <v>223</v>
      </c>
      <c r="F115" s="673">
        <v>223</v>
      </c>
      <c r="G115" s="674">
        <v>223</v>
      </c>
      <c r="H115" s="569">
        <f t="shared" si="2"/>
        <v>100</v>
      </c>
      <c r="I115" s="984">
        <f t="shared" si="3"/>
        <v>100</v>
      </c>
    </row>
    <row r="116" spans="1:41">
      <c r="A116" s="199"/>
      <c r="B116" s="198"/>
      <c r="C116" s="516" t="s">
        <v>385</v>
      </c>
      <c r="D116" s="556"/>
      <c r="E116" s="531">
        <v>38</v>
      </c>
      <c r="F116" s="673">
        <v>38</v>
      </c>
      <c r="G116" s="674">
        <v>38</v>
      </c>
      <c r="H116" s="569">
        <f t="shared" si="2"/>
        <v>100</v>
      </c>
      <c r="I116" s="984">
        <f t="shared" si="3"/>
        <v>100</v>
      </c>
    </row>
    <row r="117" spans="1:41" s="582" customFormat="1">
      <c r="A117" s="227"/>
      <c r="B117" s="198"/>
      <c r="C117" s="516" t="s">
        <v>377</v>
      </c>
      <c r="D117" s="556"/>
      <c r="E117" s="531">
        <v>0</v>
      </c>
      <c r="F117" s="673">
        <v>595.6</v>
      </c>
      <c r="G117" s="674">
        <v>596</v>
      </c>
      <c r="H117" s="569">
        <v>0</v>
      </c>
      <c r="I117" s="984">
        <f t="shared" si="3"/>
        <v>100.06715916722632</v>
      </c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</row>
    <row r="118" spans="1:41">
      <c r="A118" s="197"/>
      <c r="B118" s="198" t="s">
        <v>100</v>
      </c>
      <c r="C118" s="195" t="s">
        <v>257</v>
      </c>
      <c r="D118" s="556" t="s">
        <v>89</v>
      </c>
      <c r="E118" s="530">
        <v>7085</v>
      </c>
      <c r="F118" s="671">
        <v>10618.9</v>
      </c>
      <c r="G118" s="672">
        <v>10619</v>
      </c>
      <c r="H118" s="568">
        <f t="shared" si="2"/>
        <v>149.88002822865207</v>
      </c>
      <c r="I118" s="655">
        <f t="shared" si="3"/>
        <v>100.00094171712701</v>
      </c>
    </row>
    <row r="119" spans="1:41">
      <c r="A119" s="197"/>
      <c r="B119" s="198"/>
      <c r="C119" s="534" t="s">
        <v>381</v>
      </c>
      <c r="D119" s="556"/>
      <c r="E119" s="531">
        <v>2301</v>
      </c>
      <c r="F119" s="673">
        <v>2301</v>
      </c>
      <c r="G119" s="674">
        <v>2301</v>
      </c>
      <c r="H119" s="569">
        <f t="shared" si="2"/>
        <v>100</v>
      </c>
      <c r="I119" s="984">
        <f t="shared" si="3"/>
        <v>100</v>
      </c>
    </row>
    <row r="120" spans="1:41">
      <c r="A120" s="199"/>
      <c r="B120" s="198"/>
      <c r="C120" s="534" t="s">
        <v>378</v>
      </c>
      <c r="D120" s="556"/>
      <c r="E120" s="531">
        <v>601</v>
      </c>
      <c r="F120" s="673">
        <v>601</v>
      </c>
      <c r="G120" s="674">
        <v>601</v>
      </c>
      <c r="H120" s="569">
        <f t="shared" si="2"/>
        <v>100</v>
      </c>
      <c r="I120" s="984">
        <f t="shared" si="3"/>
        <v>100</v>
      </c>
    </row>
    <row r="121" spans="1:41">
      <c r="A121" s="197"/>
      <c r="B121" s="198"/>
      <c r="C121" s="516" t="s">
        <v>385</v>
      </c>
      <c r="D121" s="556"/>
      <c r="E121" s="531">
        <v>87</v>
      </c>
      <c r="F121" s="673">
        <v>87</v>
      </c>
      <c r="G121" s="674">
        <v>87</v>
      </c>
      <c r="H121" s="569">
        <f t="shared" si="2"/>
        <v>100</v>
      </c>
      <c r="I121" s="984">
        <f>G121/F121*100</f>
        <v>100</v>
      </c>
    </row>
    <row r="122" spans="1:41">
      <c r="A122" s="197"/>
      <c r="B122" s="533"/>
      <c r="C122" s="516" t="s">
        <v>377</v>
      </c>
      <c r="D122" s="556"/>
      <c r="E122" s="531">
        <v>439</v>
      </c>
      <c r="F122" s="673">
        <v>449.9</v>
      </c>
      <c r="G122" s="674">
        <v>450</v>
      </c>
      <c r="H122" s="569">
        <f t="shared" si="2"/>
        <v>102.50569476082005</v>
      </c>
      <c r="I122" s="984">
        <f t="shared" ref="I122:I158" si="4">G122/F122*100</f>
        <v>100.02222716159146</v>
      </c>
    </row>
    <row r="123" spans="1:41">
      <c r="A123" s="197"/>
      <c r="B123" s="529" t="s">
        <v>101</v>
      </c>
      <c r="C123" s="523" t="s">
        <v>102</v>
      </c>
      <c r="D123" s="556" t="s">
        <v>89</v>
      </c>
      <c r="E123" s="532">
        <v>6179</v>
      </c>
      <c r="F123" s="677">
        <v>8684.7999999999993</v>
      </c>
      <c r="G123" s="678">
        <v>8685</v>
      </c>
      <c r="H123" s="570">
        <f t="shared" si="2"/>
        <v>140.55672438905972</v>
      </c>
      <c r="I123" s="660">
        <f t="shared" si="4"/>
        <v>100.00230287398675</v>
      </c>
    </row>
    <row r="124" spans="1:41">
      <c r="A124" s="197"/>
      <c r="B124" s="198"/>
      <c r="C124" s="534" t="s">
        <v>381</v>
      </c>
      <c r="D124" s="556"/>
      <c r="E124" s="531">
        <v>2022</v>
      </c>
      <c r="F124" s="673">
        <v>2022</v>
      </c>
      <c r="G124" s="674">
        <v>2022</v>
      </c>
      <c r="H124" s="569">
        <f t="shared" ref="H124:H158" si="5">G124/E124*100</f>
        <v>100</v>
      </c>
      <c r="I124" s="984">
        <f t="shared" si="4"/>
        <v>100</v>
      </c>
    </row>
    <row r="125" spans="1:41">
      <c r="A125" s="197"/>
      <c r="B125" s="198"/>
      <c r="C125" s="534" t="s">
        <v>378</v>
      </c>
      <c r="D125" s="556"/>
      <c r="E125" s="531">
        <v>91</v>
      </c>
      <c r="F125" s="673">
        <v>91</v>
      </c>
      <c r="G125" s="674">
        <v>91</v>
      </c>
      <c r="H125" s="569">
        <f t="shared" si="5"/>
        <v>100</v>
      </c>
      <c r="I125" s="984">
        <f t="shared" si="4"/>
        <v>100</v>
      </c>
    </row>
    <row r="126" spans="1:41">
      <c r="A126" s="197"/>
      <c r="B126" s="198"/>
      <c r="C126" s="516" t="s">
        <v>385</v>
      </c>
      <c r="D126" s="556"/>
      <c r="E126" s="531">
        <v>94</v>
      </c>
      <c r="F126" s="673">
        <v>94</v>
      </c>
      <c r="G126" s="674">
        <v>94</v>
      </c>
      <c r="H126" s="569">
        <f t="shared" si="5"/>
        <v>100</v>
      </c>
      <c r="I126" s="984">
        <f t="shared" si="4"/>
        <v>100</v>
      </c>
    </row>
    <row r="127" spans="1:41">
      <c r="A127" s="197"/>
      <c r="B127" s="198"/>
      <c r="C127" s="516" t="s">
        <v>377</v>
      </c>
      <c r="D127" s="556"/>
      <c r="E127" s="531">
        <v>199</v>
      </c>
      <c r="F127" s="673">
        <v>200</v>
      </c>
      <c r="G127" s="674">
        <v>200</v>
      </c>
      <c r="H127" s="569">
        <f t="shared" si="5"/>
        <v>100.50251256281406</v>
      </c>
      <c r="I127" s="984">
        <f t="shared" si="4"/>
        <v>100</v>
      </c>
    </row>
    <row r="128" spans="1:41">
      <c r="A128" s="197"/>
      <c r="B128" s="198" t="s">
        <v>103</v>
      </c>
      <c r="C128" s="195" t="s">
        <v>104</v>
      </c>
      <c r="D128" s="556" t="s">
        <v>89</v>
      </c>
      <c r="E128" s="530">
        <v>5115</v>
      </c>
      <c r="F128" s="671">
        <v>9552.1</v>
      </c>
      <c r="G128" s="672">
        <v>9552</v>
      </c>
      <c r="H128" s="568">
        <f t="shared" si="5"/>
        <v>186.74486803519062</v>
      </c>
      <c r="I128" s="655">
        <f t="shared" si="4"/>
        <v>99.998953109787365</v>
      </c>
    </row>
    <row r="129" spans="1:41">
      <c r="A129" s="199"/>
      <c r="B129" s="198"/>
      <c r="C129" s="534" t="s">
        <v>381</v>
      </c>
      <c r="D129" s="556"/>
      <c r="E129" s="531">
        <v>2164</v>
      </c>
      <c r="F129" s="673">
        <f>E129+400</f>
        <v>2564</v>
      </c>
      <c r="G129" s="674">
        <v>2564</v>
      </c>
      <c r="H129" s="569">
        <f t="shared" si="5"/>
        <v>118.48428835489833</v>
      </c>
      <c r="I129" s="984">
        <f t="shared" si="4"/>
        <v>100</v>
      </c>
    </row>
    <row r="130" spans="1:41">
      <c r="A130" s="197"/>
      <c r="B130" s="198"/>
      <c r="C130" s="534" t="s">
        <v>378</v>
      </c>
      <c r="D130" s="556"/>
      <c r="E130" s="531">
        <v>67</v>
      </c>
      <c r="F130" s="673">
        <v>67</v>
      </c>
      <c r="G130" s="674">
        <v>67</v>
      </c>
      <c r="H130" s="569">
        <f t="shared" si="5"/>
        <v>100</v>
      </c>
      <c r="I130" s="984">
        <f t="shared" si="4"/>
        <v>100</v>
      </c>
      <c r="J130" s="500"/>
    </row>
    <row r="131" spans="1:41">
      <c r="A131" s="197"/>
      <c r="B131" s="198"/>
      <c r="C131" s="516" t="s">
        <v>385</v>
      </c>
      <c r="D131" s="556"/>
      <c r="E131" s="531">
        <v>62</v>
      </c>
      <c r="F131" s="673">
        <v>62</v>
      </c>
      <c r="G131" s="674">
        <v>62</v>
      </c>
      <c r="H131" s="569">
        <f t="shared" si="5"/>
        <v>100</v>
      </c>
      <c r="I131" s="984">
        <f t="shared" si="4"/>
        <v>100</v>
      </c>
    </row>
    <row r="132" spans="1:41" s="582" customFormat="1">
      <c r="A132" s="227"/>
      <c r="B132" s="198"/>
      <c r="C132" s="516" t="s">
        <v>377</v>
      </c>
      <c r="D132" s="556"/>
      <c r="E132" s="531">
        <v>158</v>
      </c>
      <c r="F132" s="673">
        <v>1683.4</v>
      </c>
      <c r="G132" s="674">
        <v>1683</v>
      </c>
      <c r="H132" s="569">
        <f t="shared" si="5"/>
        <v>1065.1898734177216</v>
      </c>
      <c r="I132" s="984">
        <f t="shared" si="4"/>
        <v>99.976238564809307</v>
      </c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</row>
    <row r="133" spans="1:41" s="582" customFormat="1">
      <c r="A133" s="197"/>
      <c r="B133" s="198" t="s">
        <v>105</v>
      </c>
      <c r="C133" s="191" t="s">
        <v>106</v>
      </c>
      <c r="D133" s="129" t="s">
        <v>89</v>
      </c>
      <c r="E133" s="530">
        <v>4613</v>
      </c>
      <c r="F133" s="671">
        <v>7314.6</v>
      </c>
      <c r="G133" s="672">
        <v>7315</v>
      </c>
      <c r="H133" s="568">
        <f t="shared" si="5"/>
        <v>158.57359635811835</v>
      </c>
      <c r="I133" s="655">
        <f t="shared" si="4"/>
        <v>100.00546851502475</v>
      </c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</row>
    <row r="134" spans="1:41" s="582" customFormat="1">
      <c r="A134" s="197"/>
      <c r="B134" s="198"/>
      <c r="C134" s="534" t="s">
        <v>381</v>
      </c>
      <c r="D134" s="556"/>
      <c r="E134" s="531">
        <v>1736</v>
      </c>
      <c r="F134" s="673">
        <v>2036</v>
      </c>
      <c r="G134" s="674">
        <v>2036</v>
      </c>
      <c r="H134" s="569">
        <f t="shared" si="5"/>
        <v>117.2811059907834</v>
      </c>
      <c r="I134" s="984">
        <f t="shared" si="4"/>
        <v>100</v>
      </c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</row>
    <row r="135" spans="1:41" s="582" customFormat="1">
      <c r="A135" s="227"/>
      <c r="B135" s="198"/>
      <c r="C135" s="534" t="s">
        <v>378</v>
      </c>
      <c r="D135" s="556"/>
      <c r="E135" s="531">
        <v>441</v>
      </c>
      <c r="F135" s="673">
        <v>441</v>
      </c>
      <c r="G135" s="674">
        <v>441</v>
      </c>
      <c r="H135" s="569">
        <f t="shared" si="5"/>
        <v>100</v>
      </c>
      <c r="I135" s="984">
        <f t="shared" si="4"/>
        <v>100</v>
      </c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</row>
    <row r="136" spans="1:41" s="582" customFormat="1">
      <c r="A136" s="197"/>
      <c r="B136" s="198"/>
      <c r="C136" s="516" t="s">
        <v>385</v>
      </c>
      <c r="D136" s="556"/>
      <c r="E136" s="531">
        <v>56</v>
      </c>
      <c r="F136" s="673">
        <v>56</v>
      </c>
      <c r="G136" s="674">
        <v>56</v>
      </c>
      <c r="H136" s="569">
        <f t="shared" si="5"/>
        <v>100</v>
      </c>
      <c r="I136" s="984">
        <f t="shared" si="4"/>
        <v>100</v>
      </c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</row>
    <row r="137" spans="1:41" s="582" customFormat="1">
      <c r="A137" s="197"/>
      <c r="B137" s="198"/>
      <c r="C137" s="516" t="s">
        <v>377</v>
      </c>
      <c r="D137" s="556"/>
      <c r="E137" s="531">
        <v>356</v>
      </c>
      <c r="F137" s="673">
        <v>380</v>
      </c>
      <c r="G137" s="674">
        <v>380</v>
      </c>
      <c r="H137" s="569">
        <f t="shared" si="5"/>
        <v>106.74157303370787</v>
      </c>
      <c r="I137" s="984">
        <f t="shared" si="4"/>
        <v>100</v>
      </c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</row>
    <row r="138" spans="1:41" s="582" customFormat="1">
      <c r="A138" s="227"/>
      <c r="B138" s="198" t="s">
        <v>107</v>
      </c>
      <c r="C138" s="195" t="s">
        <v>108</v>
      </c>
      <c r="D138" s="556" t="s">
        <v>89</v>
      </c>
      <c r="E138" s="530">
        <v>6434</v>
      </c>
      <c r="F138" s="671">
        <v>8713.4</v>
      </c>
      <c r="G138" s="672">
        <v>8713</v>
      </c>
      <c r="H138" s="568">
        <f t="shared" si="5"/>
        <v>135.42119987566053</v>
      </c>
      <c r="I138" s="655">
        <f t="shared" si="4"/>
        <v>99.995409369476903</v>
      </c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</row>
    <row r="139" spans="1:41" s="582" customFormat="1">
      <c r="A139" s="197"/>
      <c r="B139" s="198"/>
      <c r="C139" s="534" t="s">
        <v>381</v>
      </c>
      <c r="D139" s="556"/>
      <c r="E139" s="531">
        <v>2659</v>
      </c>
      <c r="F139" s="673">
        <v>2659</v>
      </c>
      <c r="G139" s="674">
        <v>2659</v>
      </c>
      <c r="H139" s="569">
        <f t="shared" si="5"/>
        <v>100</v>
      </c>
      <c r="I139" s="984">
        <f t="shared" si="4"/>
        <v>100</v>
      </c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</row>
    <row r="140" spans="1:41" s="582" customFormat="1">
      <c r="A140" s="197"/>
      <c r="B140" s="198"/>
      <c r="C140" s="534" t="s">
        <v>378</v>
      </c>
      <c r="D140" s="556"/>
      <c r="E140" s="531">
        <v>152</v>
      </c>
      <c r="F140" s="673">
        <v>152</v>
      </c>
      <c r="G140" s="674">
        <v>152</v>
      </c>
      <c r="H140" s="569">
        <f t="shared" si="5"/>
        <v>100</v>
      </c>
      <c r="I140" s="984">
        <f t="shared" si="4"/>
        <v>100</v>
      </c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</row>
    <row r="141" spans="1:41" s="582" customFormat="1">
      <c r="A141" s="227"/>
      <c r="B141" s="198"/>
      <c r="C141" s="516" t="s">
        <v>385</v>
      </c>
      <c r="D141" s="556"/>
      <c r="E141" s="531">
        <v>90</v>
      </c>
      <c r="F141" s="673">
        <v>90</v>
      </c>
      <c r="G141" s="674">
        <v>90</v>
      </c>
      <c r="H141" s="569">
        <f t="shared" si="5"/>
        <v>100</v>
      </c>
      <c r="I141" s="984">
        <f t="shared" si="4"/>
        <v>100</v>
      </c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</row>
    <row r="142" spans="1:41" s="582" customFormat="1">
      <c r="A142" s="197"/>
      <c r="B142" s="198"/>
      <c r="C142" s="516" t="s">
        <v>386</v>
      </c>
      <c r="D142" s="556"/>
      <c r="E142" s="531">
        <v>300</v>
      </c>
      <c r="F142" s="673">
        <v>300</v>
      </c>
      <c r="G142" s="674">
        <v>300</v>
      </c>
      <c r="H142" s="569">
        <f t="shared" si="5"/>
        <v>100</v>
      </c>
      <c r="I142" s="984">
        <f t="shared" si="4"/>
        <v>100</v>
      </c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</row>
    <row r="143" spans="1:41" s="582" customFormat="1">
      <c r="A143" s="197"/>
      <c r="B143" s="198"/>
      <c r="C143" s="516" t="s">
        <v>377</v>
      </c>
      <c r="D143" s="556"/>
      <c r="E143" s="531">
        <v>0</v>
      </c>
      <c r="F143" s="673">
        <v>25.4</v>
      </c>
      <c r="G143" s="674">
        <v>25</v>
      </c>
      <c r="H143" s="569">
        <v>0</v>
      </c>
      <c r="I143" s="984">
        <v>0</v>
      </c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</row>
    <row r="144" spans="1:41" s="582" customFormat="1">
      <c r="A144" s="227"/>
      <c r="B144" s="198" t="s">
        <v>109</v>
      </c>
      <c r="C144" s="195" t="s">
        <v>110</v>
      </c>
      <c r="D144" s="556" t="s">
        <v>89</v>
      </c>
      <c r="E144" s="530">
        <v>4439</v>
      </c>
      <c r="F144" s="671">
        <v>10574.6</v>
      </c>
      <c r="G144" s="672">
        <v>10574</v>
      </c>
      <c r="H144" s="568">
        <f t="shared" si="5"/>
        <v>238.20680333408424</v>
      </c>
      <c r="I144" s="655">
        <f t="shared" si="4"/>
        <v>99.994326026516362</v>
      </c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</row>
    <row r="145" spans="1:41" s="582" customFormat="1">
      <c r="A145" s="197"/>
      <c r="B145" s="198"/>
      <c r="C145" s="534" t="s">
        <v>381</v>
      </c>
      <c r="D145" s="556"/>
      <c r="E145" s="531">
        <v>1590</v>
      </c>
      <c r="F145" s="673">
        <v>1790</v>
      </c>
      <c r="G145" s="674">
        <v>1790</v>
      </c>
      <c r="H145" s="569">
        <f t="shared" si="5"/>
        <v>112.57861635220125</v>
      </c>
      <c r="I145" s="984">
        <f t="shared" si="4"/>
        <v>100</v>
      </c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</row>
    <row r="146" spans="1:41" s="582" customFormat="1">
      <c r="A146" s="197"/>
      <c r="B146" s="198"/>
      <c r="C146" s="534" t="s">
        <v>378</v>
      </c>
      <c r="D146" s="556"/>
      <c r="E146" s="531">
        <v>55</v>
      </c>
      <c r="F146" s="673">
        <v>55</v>
      </c>
      <c r="G146" s="674">
        <v>55</v>
      </c>
      <c r="H146" s="569">
        <f t="shared" si="5"/>
        <v>100</v>
      </c>
      <c r="I146" s="984">
        <f t="shared" si="4"/>
        <v>100</v>
      </c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</row>
    <row r="147" spans="1:41" s="582" customFormat="1">
      <c r="A147" s="227"/>
      <c r="B147" s="198"/>
      <c r="C147" s="516" t="s">
        <v>385</v>
      </c>
      <c r="D147" s="556"/>
      <c r="E147" s="531">
        <v>73</v>
      </c>
      <c r="F147" s="673">
        <v>73</v>
      </c>
      <c r="G147" s="674">
        <v>73</v>
      </c>
      <c r="H147" s="569">
        <f t="shared" si="5"/>
        <v>100</v>
      </c>
      <c r="I147" s="984">
        <f t="shared" si="4"/>
        <v>100</v>
      </c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</row>
    <row r="148" spans="1:41" s="582" customFormat="1">
      <c r="A148" s="197"/>
      <c r="B148" s="198"/>
      <c r="C148" s="516" t="s">
        <v>377</v>
      </c>
      <c r="D148" s="556"/>
      <c r="E148" s="531">
        <v>110</v>
      </c>
      <c r="F148" s="673">
        <v>2513.1999999999998</v>
      </c>
      <c r="G148" s="674">
        <v>2513</v>
      </c>
      <c r="H148" s="569">
        <f t="shared" si="5"/>
        <v>2284.5454545454545</v>
      </c>
      <c r="I148" s="984">
        <f t="shared" si="4"/>
        <v>99.992042018144204</v>
      </c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</row>
    <row r="149" spans="1:41" s="582" customFormat="1">
      <c r="A149" s="197"/>
      <c r="B149" s="198" t="s">
        <v>111</v>
      </c>
      <c r="C149" s="195" t="s">
        <v>112</v>
      </c>
      <c r="D149" s="556" t="s">
        <v>89</v>
      </c>
      <c r="E149" s="530">
        <v>10319</v>
      </c>
      <c r="F149" s="671">
        <v>12580.7</v>
      </c>
      <c r="G149" s="672">
        <v>12581</v>
      </c>
      <c r="H149" s="568">
        <f t="shared" si="5"/>
        <v>121.92072875278612</v>
      </c>
      <c r="I149" s="655">
        <f t="shared" si="4"/>
        <v>100.00238460499018</v>
      </c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</row>
    <row r="150" spans="1:41" s="582" customFormat="1">
      <c r="A150" s="227"/>
      <c r="B150" s="198"/>
      <c r="C150" s="534" t="s">
        <v>381</v>
      </c>
      <c r="D150" s="556"/>
      <c r="E150" s="531">
        <v>3670</v>
      </c>
      <c r="F150" s="673">
        <v>3670</v>
      </c>
      <c r="G150" s="674">
        <v>3670</v>
      </c>
      <c r="H150" s="569">
        <f t="shared" si="5"/>
        <v>100</v>
      </c>
      <c r="I150" s="984">
        <f t="shared" si="4"/>
        <v>100</v>
      </c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</row>
    <row r="151" spans="1:41" s="582" customFormat="1">
      <c r="A151" s="197"/>
      <c r="B151" s="198"/>
      <c r="C151" s="534" t="s">
        <v>378</v>
      </c>
      <c r="D151" s="556"/>
      <c r="E151" s="531">
        <v>0</v>
      </c>
      <c r="F151" s="673">
        <v>0</v>
      </c>
      <c r="G151" s="674">
        <f t="shared" ref="G151:G153" si="6">F151*0.75</f>
        <v>0</v>
      </c>
      <c r="H151" s="569">
        <v>0</v>
      </c>
      <c r="I151" s="984">
        <v>0</v>
      </c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</row>
    <row r="152" spans="1:41" s="582" customFormat="1">
      <c r="A152" s="197"/>
      <c r="B152" s="198"/>
      <c r="C152" s="516" t="s">
        <v>385</v>
      </c>
      <c r="D152" s="556"/>
      <c r="E152" s="531">
        <v>87</v>
      </c>
      <c r="F152" s="673">
        <v>87</v>
      </c>
      <c r="G152" s="674">
        <v>87</v>
      </c>
      <c r="H152" s="569">
        <f t="shared" si="5"/>
        <v>100</v>
      </c>
      <c r="I152" s="984">
        <f t="shared" si="4"/>
        <v>100</v>
      </c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</row>
    <row r="153" spans="1:41" s="582" customFormat="1">
      <c r="A153" s="197"/>
      <c r="B153" s="198"/>
      <c r="C153" s="516" t="s">
        <v>377</v>
      </c>
      <c r="D153" s="556"/>
      <c r="E153" s="531">
        <v>2530</v>
      </c>
      <c r="F153" s="673">
        <v>2530</v>
      </c>
      <c r="G153" s="674">
        <f t="shared" si="6"/>
        <v>1897.5</v>
      </c>
      <c r="H153" s="569">
        <f t="shared" si="5"/>
        <v>75</v>
      </c>
      <c r="I153" s="984">
        <f t="shared" si="4"/>
        <v>75</v>
      </c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</row>
    <row r="154" spans="1:41" s="582" customFormat="1">
      <c r="A154" s="227"/>
      <c r="B154" s="198" t="s">
        <v>113</v>
      </c>
      <c r="C154" s="195" t="s">
        <v>114</v>
      </c>
      <c r="D154" s="556" t="s">
        <v>89</v>
      </c>
      <c r="E154" s="530">
        <v>7655</v>
      </c>
      <c r="F154" s="671">
        <v>11752.4</v>
      </c>
      <c r="G154" s="672">
        <v>11752</v>
      </c>
      <c r="H154" s="568">
        <f t="shared" si="5"/>
        <v>153.52057478772045</v>
      </c>
      <c r="I154" s="655">
        <f t="shared" si="4"/>
        <v>99.996596439876114</v>
      </c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</row>
    <row r="155" spans="1:41" s="582" customFormat="1">
      <c r="A155" s="197"/>
      <c r="B155" s="198"/>
      <c r="C155" s="534" t="s">
        <v>381</v>
      </c>
      <c r="D155" s="556"/>
      <c r="E155" s="531">
        <v>2600</v>
      </c>
      <c r="F155" s="673">
        <f>E155+900</f>
        <v>3500</v>
      </c>
      <c r="G155" s="674">
        <v>3500</v>
      </c>
      <c r="H155" s="569">
        <f t="shared" si="5"/>
        <v>134.61538461538461</v>
      </c>
      <c r="I155" s="984">
        <f t="shared" si="4"/>
        <v>100</v>
      </c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</row>
    <row r="156" spans="1:41" s="582" customFormat="1">
      <c r="A156" s="197"/>
      <c r="B156" s="198"/>
      <c r="C156" s="534" t="s">
        <v>378</v>
      </c>
      <c r="D156" s="556"/>
      <c r="E156" s="531">
        <v>386</v>
      </c>
      <c r="F156" s="673">
        <v>386</v>
      </c>
      <c r="G156" s="674">
        <v>386</v>
      </c>
      <c r="H156" s="569">
        <f t="shared" si="5"/>
        <v>100</v>
      </c>
      <c r="I156" s="984">
        <f t="shared" si="4"/>
        <v>100</v>
      </c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</row>
    <row r="157" spans="1:41" s="582" customFormat="1">
      <c r="A157" s="227"/>
      <c r="B157" s="198"/>
      <c r="C157" s="516" t="s">
        <v>385</v>
      </c>
      <c r="D157" s="556"/>
      <c r="E157" s="531">
        <v>114</v>
      </c>
      <c r="F157" s="673">
        <v>114</v>
      </c>
      <c r="G157" s="674">
        <v>114</v>
      </c>
      <c r="H157" s="569">
        <f t="shared" si="5"/>
        <v>100</v>
      </c>
      <c r="I157" s="984">
        <f t="shared" si="4"/>
        <v>100</v>
      </c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</row>
    <row r="158" spans="1:41" s="582" customFormat="1" ht="15.75" thickBot="1">
      <c r="A158" s="599"/>
      <c r="B158" s="600"/>
      <c r="C158" s="518" t="s">
        <v>377</v>
      </c>
      <c r="D158" s="207"/>
      <c r="E158" s="601">
        <v>234</v>
      </c>
      <c r="F158" s="675">
        <v>343</v>
      </c>
      <c r="G158" s="676">
        <v>343</v>
      </c>
      <c r="H158" s="602">
        <f t="shared" si="5"/>
        <v>146.58119658119656</v>
      </c>
      <c r="I158" s="985">
        <f t="shared" si="4"/>
        <v>100</v>
      </c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</row>
    <row r="159" spans="1:41" s="582" customFormat="1">
      <c r="A159" s="603"/>
      <c r="B159" s="604"/>
      <c r="C159" s="519"/>
      <c r="D159" s="459"/>
      <c r="E159" s="605"/>
      <c r="F159" s="759"/>
      <c r="G159" s="760"/>
      <c r="H159" s="607"/>
      <c r="I159" s="607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</row>
    <row r="160" spans="1:41" s="582" customFormat="1">
      <c r="A160" s="603"/>
      <c r="B160" s="604"/>
      <c r="C160" s="519"/>
      <c r="D160" s="459"/>
      <c r="E160" s="605"/>
      <c r="F160" s="759"/>
      <c r="G160" s="760"/>
      <c r="H160" s="607"/>
      <c r="I160" s="607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</row>
    <row r="161" spans="1:41" s="582" customFormat="1">
      <c r="A161" s="603"/>
      <c r="B161" s="604"/>
      <c r="C161" s="519"/>
      <c r="D161" s="459"/>
      <c r="E161" s="605"/>
      <c r="F161" s="759"/>
      <c r="G161" s="760"/>
      <c r="H161" s="607"/>
      <c r="I161" s="607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</row>
    <row r="162" spans="1:41" s="582" customFormat="1" ht="15.75" thickBot="1">
      <c r="A162" s="603"/>
      <c r="B162" s="604"/>
      <c r="C162" s="519"/>
      <c r="D162" s="459"/>
      <c r="E162" s="605"/>
      <c r="F162" s="606"/>
      <c r="G162" s="605"/>
      <c r="H162" s="607"/>
      <c r="I162" s="97" t="s">
        <v>1006</v>
      </c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</row>
    <row r="163" spans="1:41" s="582" customFormat="1">
      <c r="A163" s="34" t="s">
        <v>1</v>
      </c>
      <c r="B163" s="35" t="s">
        <v>2</v>
      </c>
      <c r="C163" s="75"/>
      <c r="D163" s="37"/>
      <c r="E163" s="12" t="s">
        <v>4</v>
      </c>
      <c r="F163" s="10" t="s">
        <v>5</v>
      </c>
      <c r="G163" s="584" t="s">
        <v>6</v>
      </c>
      <c r="H163" s="22" t="s">
        <v>45</v>
      </c>
      <c r="I163" s="23" t="s">
        <v>45</v>
      </c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</row>
    <row r="164" spans="1:41" s="582" customFormat="1">
      <c r="A164" s="38" t="s">
        <v>8</v>
      </c>
      <c r="B164" s="39" t="s">
        <v>9</v>
      </c>
      <c r="C164" s="78" t="s">
        <v>449</v>
      </c>
      <c r="D164" s="41" t="s">
        <v>11</v>
      </c>
      <c r="E164" s="13" t="s">
        <v>12</v>
      </c>
      <c r="F164" s="473" t="s">
        <v>13</v>
      </c>
      <c r="G164" s="585" t="s">
        <v>833</v>
      </c>
      <c r="H164" s="474" t="s">
        <v>46</v>
      </c>
      <c r="I164" s="28" t="s">
        <v>46</v>
      </c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</row>
    <row r="165" spans="1:41" s="582" customFormat="1" ht="15.75" thickBot="1">
      <c r="A165" s="42" t="s">
        <v>16</v>
      </c>
      <c r="B165" s="43" t="s">
        <v>17</v>
      </c>
      <c r="C165" s="83"/>
      <c r="D165" s="45"/>
      <c r="E165" s="586" t="s">
        <v>360</v>
      </c>
      <c r="F165" s="586" t="s">
        <v>360</v>
      </c>
      <c r="G165" s="85"/>
      <c r="H165" s="31" t="s">
        <v>14</v>
      </c>
      <c r="I165" s="32" t="s">
        <v>15</v>
      </c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</row>
    <row r="166" spans="1:41" s="582" customFormat="1">
      <c r="A166" s="34"/>
      <c r="B166" s="799"/>
      <c r="C166" s="611" t="s">
        <v>86</v>
      </c>
      <c r="D166" s="800"/>
      <c r="E166" s="584"/>
      <c r="F166" s="584"/>
      <c r="G166" s="801"/>
      <c r="H166" s="22"/>
      <c r="I166" s="23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</row>
    <row r="167" spans="1:41" s="68" customFormat="1">
      <c r="A167" s="197"/>
      <c r="B167" s="198" t="s">
        <v>115</v>
      </c>
      <c r="C167" s="195" t="s">
        <v>116</v>
      </c>
      <c r="D167" s="556" t="s">
        <v>89</v>
      </c>
      <c r="E167" s="530">
        <v>8040</v>
      </c>
      <c r="F167" s="671">
        <v>11344.2</v>
      </c>
      <c r="G167" s="672">
        <v>11093.9</v>
      </c>
      <c r="H167" s="568">
        <f t="shared" ref="H167:H171" si="7">G167/E167*100</f>
        <v>137.98383084577114</v>
      </c>
      <c r="I167" s="655">
        <f t="shared" ref="I167:I171" si="8">G167/F167*100</f>
        <v>97.793586149750524</v>
      </c>
      <c r="J167" s="498"/>
      <c r="K167" s="498"/>
      <c r="L167" s="498"/>
      <c r="M167" s="498"/>
      <c r="N167" s="498"/>
      <c r="O167" s="498"/>
      <c r="P167" s="498"/>
      <c r="Q167" s="498"/>
      <c r="R167" s="498"/>
      <c r="S167" s="498"/>
      <c r="T167" s="498"/>
      <c r="U167" s="498"/>
      <c r="V167" s="498"/>
      <c r="W167" s="498"/>
      <c r="X167" s="498"/>
      <c r="Y167" s="498"/>
      <c r="Z167" s="498"/>
      <c r="AA167" s="498"/>
      <c r="AB167" s="498"/>
      <c r="AC167" s="498"/>
      <c r="AD167" s="498"/>
      <c r="AE167" s="498"/>
      <c r="AF167" s="498"/>
      <c r="AG167" s="498"/>
      <c r="AH167" s="498"/>
      <c r="AI167" s="498"/>
      <c r="AJ167" s="498"/>
      <c r="AK167" s="498"/>
      <c r="AL167" s="498"/>
      <c r="AM167" s="498"/>
      <c r="AN167" s="498"/>
      <c r="AO167" s="498"/>
    </row>
    <row r="168" spans="1:41">
      <c r="A168" s="197"/>
      <c r="B168" s="198"/>
      <c r="C168" s="534" t="s">
        <v>381</v>
      </c>
      <c r="D168" s="556"/>
      <c r="E168" s="531">
        <v>3236</v>
      </c>
      <c r="F168" s="673">
        <v>3736</v>
      </c>
      <c r="G168" s="674">
        <v>3736</v>
      </c>
      <c r="H168" s="569">
        <f t="shared" si="7"/>
        <v>115.45117428924598</v>
      </c>
      <c r="I168" s="984">
        <f t="shared" si="8"/>
        <v>100</v>
      </c>
    </row>
    <row r="169" spans="1:41">
      <c r="A169" s="199"/>
      <c r="B169" s="198"/>
      <c r="C169" s="534" t="s">
        <v>378</v>
      </c>
      <c r="D169" s="556"/>
      <c r="E169" s="531">
        <v>68</v>
      </c>
      <c r="F169" s="673">
        <v>68</v>
      </c>
      <c r="G169" s="674">
        <v>68</v>
      </c>
      <c r="H169" s="569">
        <f t="shared" si="7"/>
        <v>100</v>
      </c>
      <c r="I169" s="984">
        <f t="shared" si="8"/>
        <v>100</v>
      </c>
    </row>
    <row r="170" spans="1:41">
      <c r="A170" s="197"/>
      <c r="B170" s="198"/>
      <c r="C170" s="516" t="s">
        <v>385</v>
      </c>
      <c r="D170" s="556"/>
      <c r="E170" s="531">
        <v>118</v>
      </c>
      <c r="F170" s="673">
        <v>118</v>
      </c>
      <c r="G170" s="674">
        <v>118</v>
      </c>
      <c r="H170" s="569">
        <f t="shared" si="7"/>
        <v>100</v>
      </c>
      <c r="I170" s="984">
        <f t="shared" si="8"/>
        <v>100</v>
      </c>
    </row>
    <row r="171" spans="1:41">
      <c r="A171" s="197"/>
      <c r="B171" s="198"/>
      <c r="C171" s="516" t="s">
        <v>377</v>
      </c>
      <c r="D171" s="556"/>
      <c r="E171" s="531">
        <v>1</v>
      </c>
      <c r="F171" s="673">
        <v>11.9</v>
      </c>
      <c r="G171" s="674">
        <v>12</v>
      </c>
      <c r="H171" s="569">
        <f t="shared" si="7"/>
        <v>1200</v>
      </c>
      <c r="I171" s="984">
        <f t="shared" si="8"/>
        <v>100.84033613445378</v>
      </c>
    </row>
    <row r="172" spans="1:41">
      <c r="A172" s="536"/>
      <c r="B172" s="240"/>
      <c r="C172" s="537" t="s">
        <v>117</v>
      </c>
      <c r="D172" s="535" t="s">
        <v>89</v>
      </c>
      <c r="E172" s="1584">
        <v>4000</v>
      </c>
      <c r="F172" s="1586">
        <v>8762.1</v>
      </c>
      <c r="G172" s="1588">
        <v>2833</v>
      </c>
      <c r="H172" s="1590">
        <f>G172/E172*100</f>
        <v>70.825000000000003</v>
      </c>
      <c r="I172" s="1591">
        <f>G172/F172*100</f>
        <v>32.33243172298878</v>
      </c>
    </row>
    <row r="173" spans="1:41">
      <c r="A173" s="204"/>
      <c r="B173" s="234"/>
      <c r="C173" s="235"/>
      <c r="D173" s="203" t="s">
        <v>118</v>
      </c>
      <c r="E173" s="1585"/>
      <c r="F173" s="1587"/>
      <c r="G173" s="1589"/>
      <c r="H173" s="1587"/>
      <c r="I173" s="1592"/>
    </row>
    <row r="174" spans="1:41">
      <c r="A174" s="1466"/>
      <c r="B174" s="1467" t="s">
        <v>451</v>
      </c>
      <c r="C174" s="1389" t="s">
        <v>452</v>
      </c>
      <c r="D174" s="1389" t="s">
        <v>120</v>
      </c>
      <c r="E174" s="1416">
        <v>0</v>
      </c>
      <c r="F174" s="680">
        <v>1560.7</v>
      </c>
      <c r="G174" s="1416">
        <v>1517</v>
      </c>
      <c r="H174" s="1482">
        <v>0</v>
      </c>
      <c r="I174" s="1446">
        <f t="shared" ref="I174" si="9">G174/F174*100</f>
        <v>97.199974370474791</v>
      </c>
    </row>
    <row r="175" spans="1:41">
      <c r="A175" s="233"/>
      <c r="B175" s="229"/>
      <c r="C175" s="237" t="s">
        <v>119</v>
      </c>
      <c r="D175" s="232" t="s">
        <v>120</v>
      </c>
      <c r="E175" s="1547">
        <v>1800</v>
      </c>
      <c r="F175" s="1549">
        <v>1103</v>
      </c>
      <c r="G175" s="1551">
        <v>1102</v>
      </c>
      <c r="H175" s="1553">
        <f>G175/E175*100</f>
        <v>61.222222222222221</v>
      </c>
      <c r="I175" s="1554">
        <f>G175/F175*100</f>
        <v>99.909338168630995</v>
      </c>
    </row>
    <row r="176" spans="1:41">
      <c r="A176" s="236"/>
      <c r="B176" s="230"/>
      <c r="C176" s="238"/>
      <c r="D176" s="203" t="s">
        <v>121</v>
      </c>
      <c r="E176" s="1548"/>
      <c r="F176" s="1550"/>
      <c r="G176" s="1552"/>
      <c r="H176" s="1550"/>
      <c r="I176" s="1555"/>
    </row>
    <row r="177" spans="1:9">
      <c r="A177" s="218"/>
      <c r="B177" s="229" t="s">
        <v>122</v>
      </c>
      <c r="C177" s="231" t="s">
        <v>258</v>
      </c>
      <c r="D177" s="452" t="s">
        <v>259</v>
      </c>
      <c r="E177" s="1199"/>
      <c r="F177" s="1468"/>
      <c r="G177" s="1469"/>
      <c r="H177" s="1470"/>
      <c r="I177" s="1471"/>
    </row>
    <row r="178" spans="1:9">
      <c r="A178" s="239"/>
      <c r="B178" s="240"/>
      <c r="C178" s="241" t="s">
        <v>260</v>
      </c>
      <c r="D178" s="453" t="s">
        <v>261</v>
      </c>
      <c r="E178" s="1472">
        <v>49000</v>
      </c>
      <c r="F178" s="1473">
        <v>95611.3</v>
      </c>
      <c r="G178" s="1474">
        <v>95509</v>
      </c>
      <c r="H178" s="1475">
        <f>G178/E178*100</f>
        <v>194.91632653061225</v>
      </c>
      <c r="I178" s="1476">
        <f>G178/F178*100</f>
        <v>99.893004278782954</v>
      </c>
    </row>
    <row r="179" spans="1:9">
      <c r="A179" s="968"/>
      <c r="B179" s="234"/>
      <c r="C179" s="242"/>
      <c r="D179" s="454" t="s">
        <v>262</v>
      </c>
      <c r="E179" s="1477"/>
      <c r="F179" s="1478"/>
      <c r="G179" s="1479"/>
      <c r="H179" s="1480"/>
      <c r="I179" s="1481"/>
    </row>
    <row r="180" spans="1:9">
      <c r="A180" s="780"/>
      <c r="B180" s="781"/>
      <c r="C180" s="782"/>
      <c r="D180" s="232" t="s">
        <v>739</v>
      </c>
      <c r="E180" s="1576">
        <v>0</v>
      </c>
      <c r="F180" s="1578">
        <v>393.4</v>
      </c>
      <c r="G180" s="1580">
        <v>393</v>
      </c>
      <c r="H180" s="1582">
        <v>0</v>
      </c>
      <c r="I180" s="1564">
        <f t="shared" ref="I180" si="10">G180/F180*100</f>
        <v>99.898322318251161</v>
      </c>
    </row>
    <row r="181" spans="1:9">
      <c r="A181" s="780"/>
      <c r="B181" s="781"/>
      <c r="C181" s="782"/>
      <c r="D181" s="454" t="s">
        <v>740</v>
      </c>
      <c r="E181" s="1577"/>
      <c r="F181" s="1579"/>
      <c r="G181" s="1581"/>
      <c r="H181" s="1583"/>
      <c r="I181" s="1565"/>
    </row>
    <row r="182" spans="1:9">
      <c r="A182" s="1566"/>
      <c r="B182" s="1568"/>
      <c r="C182" s="1570"/>
      <c r="D182" s="535" t="s">
        <v>741</v>
      </c>
      <c r="E182" s="1572">
        <v>0</v>
      </c>
      <c r="F182" s="1574">
        <v>0.1</v>
      </c>
      <c r="G182" s="1576">
        <v>0</v>
      </c>
      <c r="H182" s="1582">
        <v>0</v>
      </c>
      <c r="I182" s="1564">
        <v>0</v>
      </c>
    </row>
    <row r="183" spans="1:9">
      <c r="A183" s="1567"/>
      <c r="B183" s="1569"/>
      <c r="C183" s="1571"/>
      <c r="D183" s="682" t="s">
        <v>447</v>
      </c>
      <c r="E183" s="1573"/>
      <c r="F183" s="1575"/>
      <c r="G183" s="1577"/>
      <c r="H183" s="1583"/>
      <c r="I183" s="1565"/>
    </row>
    <row r="184" spans="1:9" ht="9" customHeight="1">
      <c r="A184" s="968"/>
      <c r="B184" s="549"/>
      <c r="C184" s="202"/>
      <c r="D184" s="454"/>
      <c r="E184" s="496"/>
      <c r="F184" s="494"/>
      <c r="G184" s="550"/>
      <c r="H184" s="551"/>
      <c r="I184" s="55"/>
    </row>
    <row r="185" spans="1:9">
      <c r="A185" s="968" t="s">
        <v>268</v>
      </c>
      <c r="B185" s="1556" t="s">
        <v>342</v>
      </c>
      <c r="C185" s="1557"/>
      <c r="D185" s="635"/>
      <c r="E185" s="433">
        <f>SUM(E186:E186)</f>
        <v>0</v>
      </c>
      <c r="F185" s="434">
        <f>SUM(F186:F186)</f>
        <v>13476.3</v>
      </c>
      <c r="G185" s="433">
        <f>SUM(G186:G186)</f>
        <v>9323</v>
      </c>
      <c r="H185" s="111">
        <v>0</v>
      </c>
      <c r="I185" s="112">
        <f>G185/F185*100</f>
        <v>69.180709838753955</v>
      </c>
    </row>
    <row r="186" spans="1:9">
      <c r="A186" s="968"/>
      <c r="B186" s="200"/>
      <c r="C186" s="202" t="s">
        <v>556</v>
      </c>
      <c r="D186" s="228" t="s">
        <v>269</v>
      </c>
      <c r="E186" s="493">
        <v>0</v>
      </c>
      <c r="F186" s="494">
        <v>13476.3</v>
      </c>
      <c r="G186" s="590">
        <v>9323</v>
      </c>
      <c r="H186" s="113">
        <v>0</v>
      </c>
      <c r="I186" s="108">
        <f t="shared" ref="I186" si="11">G186/F186*100</f>
        <v>69.180709838753955</v>
      </c>
    </row>
    <row r="187" spans="1:9" ht="8.25" customHeight="1">
      <c r="A187" s="172"/>
      <c r="B187" s="201"/>
      <c r="C187" s="202"/>
      <c r="D187" s="952"/>
      <c r="E187" s="367"/>
      <c r="F187" s="542"/>
      <c r="G187" s="592"/>
      <c r="H187" s="109"/>
      <c r="I187" s="110"/>
    </row>
    <row r="188" spans="1:9">
      <c r="A188" s="540" t="s">
        <v>303</v>
      </c>
      <c r="B188" s="121" t="s">
        <v>272</v>
      </c>
      <c r="C188" s="636"/>
      <c r="D188" s="637"/>
      <c r="E188" s="252">
        <f>SUM(E190:E194)</f>
        <v>200</v>
      </c>
      <c r="F188" s="683">
        <f>SUM(F190:F194)</f>
        <v>0</v>
      </c>
      <c r="G188" s="252">
        <f>SUM(G190:G194)</f>
        <v>85</v>
      </c>
      <c r="H188" s="109">
        <f t="shared" ref="H188" si="12">G188/E188*100</f>
        <v>42.5</v>
      </c>
      <c r="I188" s="110">
        <v>0</v>
      </c>
    </row>
    <row r="189" spans="1:9">
      <c r="A189" s="540"/>
      <c r="B189" s="121"/>
      <c r="C189" s="121" t="s">
        <v>387</v>
      </c>
      <c r="D189" s="499"/>
      <c r="E189" s="1017"/>
      <c r="F189" s="1018"/>
      <c r="G189" s="897"/>
      <c r="H189" s="109"/>
      <c r="I189" s="110"/>
    </row>
    <row r="190" spans="1:9" ht="26.25">
      <c r="A190" s="953"/>
      <c r="B190" s="543"/>
      <c r="C190" s="544" t="s">
        <v>388</v>
      </c>
      <c r="D190" s="122" t="s">
        <v>89</v>
      </c>
      <c r="E190" s="1017">
        <v>50</v>
      </c>
      <c r="F190" s="1019">
        <v>0</v>
      </c>
      <c r="G190" s="897">
        <v>0</v>
      </c>
      <c r="H190" s="109">
        <f t="shared" ref="H190:H193" si="13">G190/E190*100</f>
        <v>0</v>
      </c>
      <c r="I190" s="110">
        <v>0</v>
      </c>
    </row>
    <row r="191" spans="1:9" ht="26.25">
      <c r="A191" s="953"/>
      <c r="B191" s="543"/>
      <c r="C191" s="544" t="s">
        <v>389</v>
      </c>
      <c r="D191" s="122" t="s">
        <v>89</v>
      </c>
      <c r="E191" s="1017">
        <v>50</v>
      </c>
      <c r="F191" s="1019">
        <v>0</v>
      </c>
      <c r="G191" s="897">
        <v>0</v>
      </c>
      <c r="H191" s="109">
        <f t="shared" si="13"/>
        <v>0</v>
      </c>
      <c r="I191" s="110">
        <v>0</v>
      </c>
    </row>
    <row r="192" spans="1:9" ht="26.25">
      <c r="A192" s="953"/>
      <c r="B192" s="543"/>
      <c r="C192" s="544" t="s">
        <v>390</v>
      </c>
      <c r="D192" s="556" t="s">
        <v>51</v>
      </c>
      <c r="E192" s="1017">
        <v>50</v>
      </c>
      <c r="F192" s="1019">
        <v>0</v>
      </c>
      <c r="G192" s="897">
        <v>0</v>
      </c>
      <c r="H192" s="109">
        <f t="shared" si="13"/>
        <v>0</v>
      </c>
      <c r="I192" s="110">
        <v>0</v>
      </c>
    </row>
    <row r="193" spans="1:9" ht="26.25">
      <c r="A193" s="953"/>
      <c r="B193" s="954"/>
      <c r="C193" s="955" t="s">
        <v>391</v>
      </c>
      <c r="D193" s="556" t="s">
        <v>51</v>
      </c>
      <c r="E193" s="538">
        <v>50</v>
      </c>
      <c r="F193" s="1020">
        <v>0</v>
      </c>
      <c r="G193" s="492">
        <v>0</v>
      </c>
      <c r="H193" s="431">
        <f t="shared" si="13"/>
        <v>0</v>
      </c>
      <c r="I193" s="662">
        <v>0</v>
      </c>
    </row>
    <row r="194" spans="1:9" ht="15.75" thickBot="1">
      <c r="A194" s="953"/>
      <c r="B194" s="954"/>
      <c r="C194" s="955" t="s">
        <v>987</v>
      </c>
      <c r="D194" s="146" t="s">
        <v>742</v>
      </c>
      <c r="E194" s="538">
        <v>0</v>
      </c>
      <c r="F194" s="1020">
        <v>0</v>
      </c>
      <c r="G194" s="492">
        <v>85</v>
      </c>
      <c r="H194" s="431">
        <v>0</v>
      </c>
      <c r="I194" s="662">
        <v>0</v>
      </c>
    </row>
    <row r="195" spans="1:9" ht="16.5" thickBot="1">
      <c r="A195" s="966" t="s">
        <v>23</v>
      </c>
      <c r="B195" s="967"/>
      <c r="C195" s="967"/>
      <c r="D195" s="134"/>
      <c r="E195" s="138">
        <f>E188+E178+E175+E174+E172+E78+E8</f>
        <v>178616</v>
      </c>
      <c r="F195" s="223">
        <f>F188+F185+F178+F182+F182+F180+F175+F174+F172+F78+F8</f>
        <v>307388.7</v>
      </c>
      <c r="G195" s="138">
        <f>G188+G185+G178+G182+G182+G180+G175+G174+G172+G78+G8</f>
        <v>296992.90000000002</v>
      </c>
      <c r="H195" s="114">
        <f>G195/E195*100</f>
        <v>166.27452187933892</v>
      </c>
      <c r="I195" s="115">
        <f>G195/F195*100</f>
        <v>96.618027923602924</v>
      </c>
    </row>
    <row r="196" spans="1:9" ht="15.75">
      <c r="A196" s="158"/>
      <c r="B196" s="158"/>
      <c r="C196" s="158"/>
      <c r="D196" s="159"/>
      <c r="E196" s="160"/>
      <c r="F196" s="986"/>
      <c r="G196" s="160"/>
      <c r="H196" s="176"/>
      <c r="I196" s="176"/>
    </row>
    <row r="197" spans="1:9" ht="15.75">
      <c r="A197" s="158"/>
      <c r="B197" s="158"/>
      <c r="C197" s="158"/>
      <c r="D197" s="159"/>
      <c r="E197" s="160"/>
      <c r="F197" s="986"/>
      <c r="G197" s="160"/>
      <c r="H197" s="176"/>
      <c r="I197" s="176"/>
    </row>
    <row r="198" spans="1:9" ht="15.75">
      <c r="A198" s="158"/>
      <c r="B198" s="158"/>
      <c r="C198" s="158"/>
      <c r="D198" s="159"/>
      <c r="E198" s="160"/>
      <c r="F198" s="986"/>
      <c r="G198" s="160"/>
      <c r="H198" s="176"/>
      <c r="I198" s="176"/>
    </row>
    <row r="199" spans="1:9" ht="15.75">
      <c r="A199" s="158"/>
      <c r="B199" s="158"/>
      <c r="C199" s="158"/>
      <c r="D199" s="159"/>
      <c r="E199" s="160"/>
      <c r="F199" s="986"/>
      <c r="G199" s="160"/>
      <c r="H199" s="176"/>
      <c r="I199" s="176"/>
    </row>
    <row r="200" spans="1:9" ht="15.75">
      <c r="A200" s="158"/>
      <c r="B200" s="158"/>
      <c r="C200" s="158"/>
      <c r="D200" s="159"/>
      <c r="E200" s="160"/>
      <c r="F200" s="986"/>
      <c r="G200" s="160"/>
      <c r="H200" s="176"/>
      <c r="I200" s="176"/>
    </row>
    <row r="201" spans="1:9" ht="15.75">
      <c r="A201" s="158"/>
      <c r="B201" s="158"/>
      <c r="C201" s="158"/>
      <c r="D201" s="159"/>
      <c r="E201" s="160"/>
      <c r="F201" s="986"/>
      <c r="G201" s="160"/>
      <c r="H201" s="176"/>
      <c r="I201" s="176"/>
    </row>
    <row r="202" spans="1:9" ht="15.75">
      <c r="A202" s="158"/>
      <c r="B202" s="158"/>
      <c r="C202" s="158"/>
      <c r="D202" s="159"/>
      <c r="E202" s="160"/>
      <c r="F202" s="986"/>
      <c r="G202" s="160"/>
      <c r="H202" s="176"/>
      <c r="I202" s="176"/>
    </row>
    <row r="203" spans="1:9" ht="15.75">
      <c r="A203" s="158"/>
      <c r="B203" s="158"/>
      <c r="C203" s="158"/>
      <c r="D203" s="159"/>
      <c r="E203" s="160"/>
      <c r="F203" s="986"/>
      <c r="G203" s="160"/>
      <c r="H203" s="176"/>
      <c r="I203" s="176"/>
    </row>
    <row r="204" spans="1:9" ht="15.75">
      <c r="A204" s="158"/>
      <c r="B204" s="158"/>
      <c r="C204" s="158"/>
      <c r="D204" s="159"/>
      <c r="E204" s="160"/>
      <c r="F204" s="986"/>
      <c r="G204" s="160"/>
      <c r="H204" s="176"/>
      <c r="I204" s="176"/>
    </row>
    <row r="205" spans="1:9" ht="15.75">
      <c r="A205" s="158"/>
      <c r="B205" s="158"/>
      <c r="C205" s="158"/>
      <c r="D205" s="159"/>
      <c r="E205" s="160"/>
      <c r="F205" s="986"/>
      <c r="G205" s="160"/>
      <c r="H205" s="176"/>
      <c r="I205" s="176"/>
    </row>
    <row r="206" spans="1:9" ht="15.75">
      <c r="A206" s="158"/>
      <c r="B206" s="158"/>
      <c r="C206" s="158"/>
      <c r="D206" s="159"/>
      <c r="E206" s="160"/>
      <c r="F206" s="986"/>
      <c r="G206" s="160"/>
      <c r="H206" s="176"/>
      <c r="I206" s="176"/>
    </row>
    <row r="207" spans="1:9" ht="15.75">
      <c r="A207" s="158"/>
      <c r="B207" s="158"/>
      <c r="C207" s="158"/>
      <c r="D207" s="159"/>
      <c r="E207" s="160"/>
      <c r="F207" s="986"/>
      <c r="G207" s="160"/>
      <c r="H207" s="176"/>
      <c r="I207" s="176"/>
    </row>
    <row r="208" spans="1:9" ht="15.75">
      <c r="A208" s="158"/>
      <c r="B208" s="158"/>
      <c r="C208" s="158"/>
      <c r="D208" s="159"/>
      <c r="E208" s="160"/>
      <c r="F208" s="986"/>
      <c r="G208" s="160"/>
      <c r="H208" s="176"/>
      <c r="I208" s="176"/>
    </row>
    <row r="209" spans="1:9" ht="15.75">
      <c r="A209" s="158"/>
      <c r="B209" s="158"/>
      <c r="C209" s="158"/>
      <c r="D209" s="159"/>
      <c r="E209" s="160"/>
      <c r="F209" s="986"/>
      <c r="G209" s="160"/>
      <c r="H209" s="176"/>
      <c r="I209" s="176"/>
    </row>
    <row r="210" spans="1:9" ht="15.75">
      <c r="A210" s="158"/>
      <c r="B210" s="158"/>
      <c r="C210" s="158"/>
      <c r="D210" s="159"/>
      <c r="E210" s="160"/>
      <c r="F210" s="986"/>
      <c r="G210" s="160"/>
      <c r="H210" s="176"/>
      <c r="I210" s="176"/>
    </row>
    <row r="211" spans="1:9" ht="15.75">
      <c r="A211" s="158"/>
      <c r="B211" s="158"/>
      <c r="C211" s="158"/>
      <c r="D211" s="159"/>
      <c r="E211" s="160"/>
      <c r="F211" s="986"/>
      <c r="G211" s="160"/>
      <c r="H211" s="176"/>
      <c r="I211" s="176"/>
    </row>
    <row r="212" spans="1:9" ht="15.75">
      <c r="A212" s="158"/>
      <c r="B212" s="158"/>
      <c r="C212" s="158"/>
      <c r="D212" s="159"/>
      <c r="E212" s="160"/>
      <c r="F212" s="986"/>
      <c r="G212" s="160"/>
      <c r="H212" s="176"/>
      <c r="I212" s="176"/>
    </row>
    <row r="213" spans="1:9" ht="15" customHeight="1" thickBot="1">
      <c r="A213" s="67"/>
      <c r="B213" s="106"/>
      <c r="C213" s="105"/>
      <c r="D213" s="104"/>
      <c r="E213" s="102"/>
      <c r="F213" s="103"/>
      <c r="G213" s="258"/>
      <c r="H213" s="101"/>
      <c r="I213" s="97" t="s">
        <v>1007</v>
      </c>
    </row>
    <row r="214" spans="1:9" ht="15" customHeight="1">
      <c r="A214" s="34" t="s">
        <v>1</v>
      </c>
      <c r="B214" s="35" t="s">
        <v>2</v>
      </c>
      <c r="C214" s="75"/>
      <c r="D214" s="37"/>
      <c r="E214" s="12" t="s">
        <v>4</v>
      </c>
      <c r="F214" s="10" t="s">
        <v>5</v>
      </c>
      <c r="G214" s="584" t="s">
        <v>6</v>
      </c>
      <c r="H214" s="22" t="s">
        <v>45</v>
      </c>
      <c r="I214" s="23" t="s">
        <v>45</v>
      </c>
    </row>
    <row r="215" spans="1:9" ht="15" customHeight="1">
      <c r="A215" s="38" t="s">
        <v>8</v>
      </c>
      <c r="B215" s="39" t="s">
        <v>9</v>
      </c>
      <c r="C215" s="78" t="s">
        <v>449</v>
      </c>
      <c r="D215" s="41" t="s">
        <v>11</v>
      </c>
      <c r="E215" s="13" t="s">
        <v>12</v>
      </c>
      <c r="F215" s="11" t="s">
        <v>13</v>
      </c>
      <c r="G215" s="585" t="s">
        <v>833</v>
      </c>
      <c r="H215" s="27" t="s">
        <v>46</v>
      </c>
      <c r="I215" s="28" t="s">
        <v>46</v>
      </c>
    </row>
    <row r="216" spans="1:9" ht="15" customHeight="1" thickBot="1">
      <c r="A216" s="42" t="s">
        <v>16</v>
      </c>
      <c r="B216" s="43" t="s">
        <v>17</v>
      </c>
      <c r="C216" s="83"/>
      <c r="D216" s="45"/>
      <c r="E216" s="586" t="s">
        <v>360</v>
      </c>
      <c r="F216" s="586" t="s">
        <v>360</v>
      </c>
      <c r="G216" s="85"/>
      <c r="H216" s="31" t="s">
        <v>14</v>
      </c>
      <c r="I216" s="32" t="s">
        <v>15</v>
      </c>
    </row>
    <row r="217" spans="1:9" ht="15.75">
      <c r="A217" s="1558" t="s">
        <v>35</v>
      </c>
      <c r="B217" s="1559"/>
      <c r="C217" s="1559"/>
      <c r="D217" s="638"/>
      <c r="E217" s="1021"/>
      <c r="F217" s="617"/>
      <c r="G217" s="1022"/>
      <c r="H217" s="617"/>
      <c r="I217" s="1023"/>
    </row>
    <row r="218" spans="1:9" ht="15.75">
      <c r="A218" s="957" t="s">
        <v>392</v>
      </c>
      <c r="B218" s="958" t="s">
        <v>559</v>
      </c>
      <c r="C218" s="964"/>
      <c r="D218" s="965"/>
      <c r="E218" s="539">
        <f>SUM(E219:E219)</f>
        <v>5000</v>
      </c>
      <c r="F218" s="573">
        <f>SUM(F219:F221)</f>
        <v>13600</v>
      </c>
      <c r="G218" s="803">
        <f>SUM(G219:G221)</f>
        <v>4984</v>
      </c>
      <c r="H218" s="111">
        <f>G218/E218*100</f>
        <v>99.68</v>
      </c>
      <c r="I218" s="112">
        <f>G218/F218*100</f>
        <v>36.647058823529413</v>
      </c>
    </row>
    <row r="219" spans="1:9" ht="15" customHeight="1">
      <c r="A219" s="961"/>
      <c r="B219" s="959"/>
      <c r="C219" s="962" t="s">
        <v>538</v>
      </c>
      <c r="D219" s="960" t="s">
        <v>33</v>
      </c>
      <c r="E219" s="1024">
        <v>5000</v>
      </c>
      <c r="F219" s="1025">
        <v>5000</v>
      </c>
      <c r="G219" s="493">
        <v>4984</v>
      </c>
      <c r="H219" s="113">
        <f t="shared" ref="H219" si="14">G219/E219*100</f>
        <v>99.68</v>
      </c>
      <c r="I219" s="108">
        <f t="shared" ref="I219" si="15">G219/F219*100</f>
        <v>99.68</v>
      </c>
    </row>
    <row r="220" spans="1:9" ht="15" customHeight="1">
      <c r="A220" s="961"/>
      <c r="B220" s="963"/>
      <c r="C220" s="544" t="s">
        <v>933</v>
      </c>
      <c r="D220" s="952" t="s">
        <v>33</v>
      </c>
      <c r="E220" s="937">
        <v>0</v>
      </c>
      <c r="F220" s="1026">
        <v>600</v>
      </c>
      <c r="G220" s="1027">
        <v>0</v>
      </c>
      <c r="H220" s="109">
        <v>0</v>
      </c>
      <c r="I220" s="110">
        <v>0</v>
      </c>
    </row>
    <row r="221" spans="1:9" ht="15" customHeight="1">
      <c r="A221" s="961"/>
      <c r="B221" s="959"/>
      <c r="C221" s="1028" t="s">
        <v>847</v>
      </c>
      <c r="D221" s="952" t="s">
        <v>33</v>
      </c>
      <c r="E221" s="1029">
        <v>0</v>
      </c>
      <c r="F221" s="1030">
        <v>8000</v>
      </c>
      <c r="G221" s="1031">
        <v>0</v>
      </c>
      <c r="H221" s="109">
        <v>0</v>
      </c>
      <c r="I221" s="110">
        <v>0</v>
      </c>
    </row>
    <row r="222" spans="1:9" ht="15" customHeight="1">
      <c r="A222" s="961"/>
      <c r="B222" s="963"/>
      <c r="C222" s="1032"/>
      <c r="D222" s="1033"/>
      <c r="E222" s="1024"/>
      <c r="F222" s="1025"/>
      <c r="G222" s="493"/>
      <c r="H222" s="113"/>
      <c r="I222" s="108"/>
    </row>
    <row r="223" spans="1:9" ht="15" customHeight="1">
      <c r="A223" s="957" t="s">
        <v>834</v>
      </c>
      <c r="B223" s="987" t="s">
        <v>250</v>
      </c>
      <c r="C223" s="988"/>
      <c r="D223" s="989"/>
      <c r="E223" s="539">
        <v>0</v>
      </c>
      <c r="F223" s="573">
        <f>F224</f>
        <v>26324</v>
      </c>
      <c r="G223" s="803">
        <f>G224</f>
        <v>26237</v>
      </c>
      <c r="H223" s="111">
        <v>0</v>
      </c>
      <c r="I223" s="112">
        <f>G223/F223*100</f>
        <v>99.669503115028107</v>
      </c>
    </row>
    <row r="224" spans="1:9" ht="15" customHeight="1">
      <c r="A224" s="961"/>
      <c r="B224" s="963"/>
      <c r="C224" s="962" t="s">
        <v>934</v>
      </c>
      <c r="D224" s="960" t="s">
        <v>743</v>
      </c>
      <c r="E224" s="1024">
        <v>0</v>
      </c>
      <c r="F224" s="1025">
        <v>26324</v>
      </c>
      <c r="G224" s="493">
        <v>26237</v>
      </c>
      <c r="H224" s="113">
        <v>0</v>
      </c>
      <c r="I224" s="108">
        <f t="shared" ref="I224" si="16">G224/F224*100</f>
        <v>99.669503115028107</v>
      </c>
    </row>
    <row r="225" spans="1:9" ht="15" customHeight="1">
      <c r="A225" s="961"/>
      <c r="B225" s="963"/>
      <c r="C225" s="962"/>
      <c r="D225" s="960"/>
      <c r="E225" s="137"/>
      <c r="F225" s="222"/>
      <c r="G225" s="256"/>
      <c r="H225" s="113"/>
      <c r="I225" s="108"/>
    </row>
    <row r="226" spans="1:9" ht="15" customHeight="1">
      <c r="A226" s="968" t="s">
        <v>47</v>
      </c>
      <c r="B226" s="1560" t="s">
        <v>48</v>
      </c>
      <c r="C226" s="1561"/>
      <c r="D226" s="624"/>
      <c r="E226" s="456">
        <f>SUM(E227:E262)</f>
        <v>11012</v>
      </c>
      <c r="F226" s="457">
        <f>SUM(F227:F295)</f>
        <v>58558.9</v>
      </c>
      <c r="G226" s="287">
        <f>SUM(G227:G295)</f>
        <v>56199</v>
      </c>
      <c r="H226" s="111">
        <f>G226/E226*100</f>
        <v>510.34326189611335</v>
      </c>
      <c r="I226" s="112">
        <f>G226/F226*100</f>
        <v>95.970040420841244</v>
      </c>
    </row>
    <row r="227" spans="1:9" ht="15" customHeight="1">
      <c r="A227" s="783"/>
      <c r="B227" s="556"/>
      <c r="C227" s="411" t="s">
        <v>453</v>
      </c>
      <c r="D227" s="129" t="s">
        <v>51</v>
      </c>
      <c r="E227" s="281">
        <v>424</v>
      </c>
      <c r="F227" s="265">
        <v>424</v>
      </c>
      <c r="G227" s="435">
        <v>424</v>
      </c>
      <c r="H227" s="113">
        <f t="shared" ref="H227:H237" si="17">G227/E227*100</f>
        <v>100</v>
      </c>
      <c r="I227" s="108">
        <f t="shared" ref="I227:I233" si="18">G227/F227*100</f>
        <v>100</v>
      </c>
    </row>
    <row r="228" spans="1:9" ht="15" customHeight="1">
      <c r="A228" s="783"/>
      <c r="B228" s="556"/>
      <c r="C228" s="411" t="s">
        <v>560</v>
      </c>
      <c r="D228" s="129" t="s">
        <v>51</v>
      </c>
      <c r="E228" s="281">
        <v>0</v>
      </c>
      <c r="F228" s="265">
        <v>1694</v>
      </c>
      <c r="G228" s="435">
        <v>1694</v>
      </c>
      <c r="H228" s="113">
        <v>0</v>
      </c>
      <c r="I228" s="108">
        <f t="shared" si="18"/>
        <v>100</v>
      </c>
    </row>
    <row r="229" spans="1:9" ht="15" customHeight="1">
      <c r="A229" s="783"/>
      <c r="B229" s="556"/>
      <c r="C229" s="411" t="s">
        <v>561</v>
      </c>
      <c r="D229" s="129" t="s">
        <v>51</v>
      </c>
      <c r="E229" s="281">
        <v>0</v>
      </c>
      <c r="F229" s="265">
        <v>380</v>
      </c>
      <c r="G229" s="435">
        <v>380</v>
      </c>
      <c r="H229" s="113">
        <v>0</v>
      </c>
      <c r="I229" s="108">
        <f t="shared" si="18"/>
        <v>100</v>
      </c>
    </row>
    <row r="230" spans="1:9" ht="15" customHeight="1">
      <c r="A230" s="783"/>
      <c r="B230" s="556"/>
      <c r="C230" s="730" t="s">
        <v>618</v>
      </c>
      <c r="D230" s="547" t="s">
        <v>89</v>
      </c>
      <c r="E230" s="281">
        <v>0</v>
      </c>
      <c r="F230" s="265">
        <v>200</v>
      </c>
      <c r="G230" s="435">
        <v>200</v>
      </c>
      <c r="H230" s="113">
        <v>0</v>
      </c>
      <c r="I230" s="108">
        <f t="shared" si="18"/>
        <v>100</v>
      </c>
    </row>
    <row r="231" spans="1:9" ht="15" customHeight="1">
      <c r="A231" s="130"/>
      <c r="B231" s="556"/>
      <c r="C231" s="411" t="s">
        <v>454</v>
      </c>
      <c r="D231" s="547" t="s">
        <v>89</v>
      </c>
      <c r="E231" s="281">
        <v>200</v>
      </c>
      <c r="F231" s="265">
        <v>0</v>
      </c>
      <c r="G231" s="435">
        <v>0</v>
      </c>
      <c r="H231" s="113">
        <f t="shared" si="17"/>
        <v>0</v>
      </c>
      <c r="I231" s="108">
        <v>0</v>
      </c>
    </row>
    <row r="232" spans="1:9" ht="15" customHeight="1">
      <c r="A232" s="130"/>
      <c r="B232" s="556"/>
      <c r="C232" s="411" t="s">
        <v>455</v>
      </c>
      <c r="D232" s="547" t="s">
        <v>89</v>
      </c>
      <c r="E232" s="281">
        <v>200</v>
      </c>
      <c r="F232" s="265">
        <v>0</v>
      </c>
      <c r="G232" s="435">
        <v>0</v>
      </c>
      <c r="H232" s="113">
        <f t="shared" si="17"/>
        <v>0</v>
      </c>
      <c r="I232" s="108">
        <v>0</v>
      </c>
    </row>
    <row r="233" spans="1:9" ht="26.25">
      <c r="A233" s="130"/>
      <c r="B233" s="556"/>
      <c r="C233" s="411" t="s">
        <v>456</v>
      </c>
      <c r="D233" s="547" t="s">
        <v>89</v>
      </c>
      <c r="E233" s="281">
        <v>200</v>
      </c>
      <c r="F233" s="265">
        <v>200</v>
      </c>
      <c r="G233" s="435">
        <v>200</v>
      </c>
      <c r="H233" s="113">
        <f t="shared" si="17"/>
        <v>100</v>
      </c>
      <c r="I233" s="108">
        <f t="shared" si="18"/>
        <v>100</v>
      </c>
    </row>
    <row r="234" spans="1:9">
      <c r="A234" s="130"/>
      <c r="B234" s="556"/>
      <c r="C234" s="411" t="s">
        <v>457</v>
      </c>
      <c r="D234" s="547" t="s">
        <v>89</v>
      </c>
      <c r="E234" s="766">
        <v>400</v>
      </c>
      <c r="F234" s="417">
        <v>0</v>
      </c>
      <c r="G234" s="770">
        <v>0</v>
      </c>
      <c r="H234" s="430">
        <v>0</v>
      </c>
      <c r="I234" s="110">
        <v>0</v>
      </c>
    </row>
    <row r="235" spans="1:9">
      <c r="A235" s="130"/>
      <c r="B235" s="556"/>
      <c r="C235" s="411" t="s">
        <v>458</v>
      </c>
      <c r="D235" s="547" t="s">
        <v>89</v>
      </c>
      <c r="E235" s="281">
        <v>160</v>
      </c>
      <c r="F235" s="265">
        <v>0</v>
      </c>
      <c r="G235" s="436">
        <v>0</v>
      </c>
      <c r="H235" s="109">
        <v>0</v>
      </c>
      <c r="I235" s="110">
        <v>0</v>
      </c>
    </row>
    <row r="236" spans="1:9">
      <c r="A236" s="130"/>
      <c r="B236" s="556"/>
      <c r="C236" s="771" t="s">
        <v>336</v>
      </c>
      <c r="D236" s="455" t="s">
        <v>89</v>
      </c>
      <c r="E236" s="281">
        <v>2104</v>
      </c>
      <c r="F236" s="265">
        <v>0</v>
      </c>
      <c r="G236" s="435">
        <v>0</v>
      </c>
      <c r="H236" s="113">
        <f t="shared" si="17"/>
        <v>0</v>
      </c>
      <c r="I236" s="108">
        <v>0</v>
      </c>
    </row>
    <row r="237" spans="1:9">
      <c r="A237" s="181"/>
      <c r="B237" s="557"/>
      <c r="C237" s="772" t="s">
        <v>393</v>
      </c>
      <c r="D237" s="952" t="s">
        <v>89</v>
      </c>
      <c r="E237" s="281">
        <v>7324</v>
      </c>
      <c r="F237" s="265">
        <v>0</v>
      </c>
      <c r="G237" s="436">
        <v>0</v>
      </c>
      <c r="H237" s="430">
        <f t="shared" si="17"/>
        <v>0</v>
      </c>
      <c r="I237" s="110">
        <v>0</v>
      </c>
    </row>
    <row r="238" spans="1:9">
      <c r="A238" s="181"/>
      <c r="B238" s="557"/>
      <c r="C238" s="775" t="s">
        <v>562</v>
      </c>
      <c r="D238" s="547" t="s">
        <v>89</v>
      </c>
      <c r="E238" s="281">
        <v>0</v>
      </c>
      <c r="F238" s="265">
        <v>3000</v>
      </c>
      <c r="G238" s="436">
        <v>1982</v>
      </c>
      <c r="H238" s="430">
        <v>0</v>
      </c>
      <c r="I238" s="110">
        <f t="shared" ref="I238:I262" si="19">G238/F238*100</f>
        <v>66.066666666666663</v>
      </c>
    </row>
    <row r="239" spans="1:9">
      <c r="A239" s="181"/>
      <c r="B239" s="557"/>
      <c r="C239" s="775" t="s">
        <v>563</v>
      </c>
      <c r="D239" s="547" t="s">
        <v>89</v>
      </c>
      <c r="E239" s="281">
        <v>0</v>
      </c>
      <c r="F239" s="265">
        <v>800</v>
      </c>
      <c r="G239" s="436">
        <v>800</v>
      </c>
      <c r="H239" s="430">
        <v>0</v>
      </c>
      <c r="I239" s="110">
        <f t="shared" si="19"/>
        <v>100</v>
      </c>
    </row>
    <row r="240" spans="1:9">
      <c r="A240" s="181"/>
      <c r="B240" s="557"/>
      <c r="C240" s="775" t="s">
        <v>564</v>
      </c>
      <c r="D240" s="547" t="s">
        <v>89</v>
      </c>
      <c r="E240" s="281">
        <v>0</v>
      </c>
      <c r="F240" s="265">
        <v>2071</v>
      </c>
      <c r="G240" s="436">
        <v>2071</v>
      </c>
      <c r="H240" s="430">
        <v>0</v>
      </c>
      <c r="I240" s="110">
        <f t="shared" si="19"/>
        <v>100</v>
      </c>
    </row>
    <row r="241" spans="1:9">
      <c r="A241" s="181"/>
      <c r="B241" s="557"/>
      <c r="C241" s="775" t="s">
        <v>565</v>
      </c>
      <c r="D241" s="547" t="s">
        <v>89</v>
      </c>
      <c r="E241" s="281">
        <v>0</v>
      </c>
      <c r="F241" s="265">
        <v>666.5</v>
      </c>
      <c r="G241" s="436">
        <v>666</v>
      </c>
      <c r="H241" s="430">
        <v>0</v>
      </c>
      <c r="I241" s="110">
        <f t="shared" si="19"/>
        <v>99.924981245311329</v>
      </c>
    </row>
    <row r="242" spans="1:9">
      <c r="A242" s="181"/>
      <c r="B242" s="557"/>
      <c r="C242" s="775" t="s">
        <v>566</v>
      </c>
      <c r="D242" s="547" t="s">
        <v>89</v>
      </c>
      <c r="E242" s="281">
        <v>0</v>
      </c>
      <c r="F242" s="265">
        <v>1431.6</v>
      </c>
      <c r="G242" s="436">
        <v>1432</v>
      </c>
      <c r="H242" s="430">
        <v>0</v>
      </c>
      <c r="I242" s="110">
        <f t="shared" si="19"/>
        <v>100.02794076557697</v>
      </c>
    </row>
    <row r="243" spans="1:9">
      <c r="A243" s="181"/>
      <c r="B243" s="557"/>
      <c r="C243" s="775" t="s">
        <v>567</v>
      </c>
      <c r="D243" s="547" t="s">
        <v>89</v>
      </c>
      <c r="E243" s="281">
        <v>0</v>
      </c>
      <c r="F243" s="265">
        <v>2797.5</v>
      </c>
      <c r="G243" s="436">
        <v>2797</v>
      </c>
      <c r="H243" s="430">
        <v>0</v>
      </c>
      <c r="I243" s="110">
        <f t="shared" si="19"/>
        <v>99.982126899016976</v>
      </c>
    </row>
    <row r="244" spans="1:9">
      <c r="A244" s="181"/>
      <c r="B244" s="557"/>
      <c r="C244" s="775" t="s">
        <v>568</v>
      </c>
      <c r="D244" s="547" t="s">
        <v>89</v>
      </c>
      <c r="E244" s="281">
        <v>0</v>
      </c>
      <c r="F244" s="265">
        <v>2207.3000000000002</v>
      </c>
      <c r="G244" s="436">
        <v>2207</v>
      </c>
      <c r="H244" s="430">
        <v>0</v>
      </c>
      <c r="I244" s="110">
        <f t="shared" si="19"/>
        <v>99.986408734653182</v>
      </c>
    </row>
    <row r="245" spans="1:9">
      <c r="A245" s="181"/>
      <c r="B245" s="557"/>
      <c r="C245" s="775" t="s">
        <v>569</v>
      </c>
      <c r="D245" s="547" t="s">
        <v>89</v>
      </c>
      <c r="E245" s="281">
        <v>0</v>
      </c>
      <c r="F245" s="265">
        <v>1831.5</v>
      </c>
      <c r="G245" s="436">
        <v>1832</v>
      </c>
      <c r="H245" s="430">
        <v>0</v>
      </c>
      <c r="I245" s="110">
        <f t="shared" si="19"/>
        <v>100.02730002730003</v>
      </c>
    </row>
    <row r="246" spans="1:9">
      <c r="A246" s="181"/>
      <c r="B246" s="557"/>
      <c r="C246" s="775" t="s">
        <v>570</v>
      </c>
      <c r="D246" s="547" t="s">
        <v>89</v>
      </c>
      <c r="E246" s="281">
        <v>0</v>
      </c>
      <c r="F246" s="265">
        <v>150</v>
      </c>
      <c r="G246" s="436">
        <v>0</v>
      </c>
      <c r="H246" s="430">
        <v>0</v>
      </c>
      <c r="I246" s="110">
        <f t="shared" si="19"/>
        <v>0</v>
      </c>
    </row>
    <row r="247" spans="1:9">
      <c r="A247" s="181"/>
      <c r="B247" s="557"/>
      <c r="C247" s="775" t="s">
        <v>571</v>
      </c>
      <c r="D247" s="547" t="s">
        <v>89</v>
      </c>
      <c r="E247" s="281">
        <v>0</v>
      </c>
      <c r="F247" s="265">
        <v>1993.6</v>
      </c>
      <c r="G247" s="436">
        <v>1993</v>
      </c>
      <c r="H247" s="430">
        <v>0</v>
      </c>
      <c r="I247" s="110">
        <f t="shared" si="19"/>
        <v>99.969903691813812</v>
      </c>
    </row>
    <row r="248" spans="1:9">
      <c r="A248" s="181"/>
      <c r="B248" s="557"/>
      <c r="C248" s="775" t="s">
        <v>572</v>
      </c>
      <c r="D248" s="547" t="s">
        <v>89</v>
      </c>
      <c r="E248" s="281">
        <v>0</v>
      </c>
      <c r="F248" s="265">
        <v>400</v>
      </c>
      <c r="G248" s="436">
        <v>278</v>
      </c>
      <c r="H248" s="430">
        <v>0</v>
      </c>
      <c r="I248" s="110">
        <f t="shared" si="19"/>
        <v>69.5</v>
      </c>
    </row>
    <row r="249" spans="1:9">
      <c r="A249" s="181"/>
      <c r="B249" s="557"/>
      <c r="C249" s="775" t="s">
        <v>573</v>
      </c>
      <c r="D249" s="547" t="s">
        <v>89</v>
      </c>
      <c r="E249" s="281">
        <v>0</v>
      </c>
      <c r="F249" s="265">
        <v>598.29999999999995</v>
      </c>
      <c r="G249" s="436">
        <v>598</v>
      </c>
      <c r="H249" s="430">
        <v>0</v>
      </c>
      <c r="I249" s="110">
        <f t="shared" si="19"/>
        <v>99.949857930803958</v>
      </c>
    </row>
    <row r="250" spans="1:9">
      <c r="A250" s="181"/>
      <c r="B250" s="557"/>
      <c r="C250" s="775" t="s">
        <v>848</v>
      </c>
      <c r="D250" s="547" t="s">
        <v>89</v>
      </c>
      <c r="E250" s="281">
        <v>0</v>
      </c>
      <c r="F250" s="265">
        <v>1059.4000000000001</v>
      </c>
      <c r="G250" s="436">
        <v>1059</v>
      </c>
      <c r="H250" s="430">
        <v>0</v>
      </c>
      <c r="I250" s="110">
        <f t="shared" si="19"/>
        <v>99.962242778931468</v>
      </c>
    </row>
    <row r="251" spans="1:9">
      <c r="A251" s="181"/>
      <c r="B251" s="557"/>
      <c r="C251" s="775" t="s">
        <v>574</v>
      </c>
      <c r="D251" s="547" t="s">
        <v>89</v>
      </c>
      <c r="E251" s="281">
        <v>0</v>
      </c>
      <c r="F251" s="265">
        <v>2893.8</v>
      </c>
      <c r="G251" s="436">
        <v>2894</v>
      </c>
      <c r="H251" s="430">
        <v>0</v>
      </c>
      <c r="I251" s="110">
        <f t="shared" si="19"/>
        <v>100.00691132766603</v>
      </c>
    </row>
    <row r="252" spans="1:9">
      <c r="A252" s="181"/>
      <c r="B252" s="557"/>
      <c r="C252" s="775" t="s">
        <v>575</v>
      </c>
      <c r="D252" s="547" t="s">
        <v>89</v>
      </c>
      <c r="E252" s="281">
        <v>0</v>
      </c>
      <c r="F252" s="265">
        <v>1622.2</v>
      </c>
      <c r="G252" s="436">
        <v>1622</v>
      </c>
      <c r="H252" s="430">
        <v>0</v>
      </c>
      <c r="I252" s="110">
        <f t="shared" si="19"/>
        <v>99.987671063987165</v>
      </c>
    </row>
    <row r="253" spans="1:9">
      <c r="A253" s="181"/>
      <c r="B253" s="557"/>
      <c r="C253" s="775" t="s">
        <v>576</v>
      </c>
      <c r="D253" s="547" t="s">
        <v>89</v>
      </c>
      <c r="E253" s="281">
        <v>0</v>
      </c>
      <c r="F253" s="265">
        <v>1885.7</v>
      </c>
      <c r="G253" s="436">
        <v>1886</v>
      </c>
      <c r="H253" s="430">
        <v>0</v>
      </c>
      <c r="I253" s="110">
        <f t="shared" si="19"/>
        <v>100.01590921143342</v>
      </c>
    </row>
    <row r="254" spans="1:9">
      <c r="A254" s="181"/>
      <c r="B254" s="557"/>
      <c r="C254" s="775" t="s">
        <v>577</v>
      </c>
      <c r="D254" s="547" t="s">
        <v>89</v>
      </c>
      <c r="E254" s="281">
        <v>0</v>
      </c>
      <c r="F254" s="265">
        <v>1517.2</v>
      </c>
      <c r="G254" s="436">
        <v>1517</v>
      </c>
      <c r="H254" s="430">
        <v>0</v>
      </c>
      <c r="I254" s="110">
        <f t="shared" si="19"/>
        <v>99.986817822304246</v>
      </c>
    </row>
    <row r="255" spans="1:9">
      <c r="A255" s="181"/>
      <c r="B255" s="557"/>
      <c r="C255" s="775" t="s">
        <v>578</v>
      </c>
      <c r="D255" s="547" t="s">
        <v>89</v>
      </c>
      <c r="E255" s="281">
        <v>0</v>
      </c>
      <c r="F255" s="265">
        <v>380</v>
      </c>
      <c r="G255" s="436">
        <v>310</v>
      </c>
      <c r="H255" s="430">
        <v>0</v>
      </c>
      <c r="I255" s="110">
        <f t="shared" si="19"/>
        <v>81.578947368421055</v>
      </c>
    </row>
    <row r="256" spans="1:9">
      <c r="A256" s="181"/>
      <c r="B256" s="557"/>
      <c r="C256" s="775" t="s">
        <v>579</v>
      </c>
      <c r="D256" s="547" t="s">
        <v>89</v>
      </c>
      <c r="E256" s="281">
        <v>0</v>
      </c>
      <c r="F256" s="265">
        <v>873.9</v>
      </c>
      <c r="G256" s="436">
        <v>874</v>
      </c>
      <c r="H256" s="430">
        <v>0</v>
      </c>
      <c r="I256" s="110">
        <f t="shared" si="19"/>
        <v>100.01144295686007</v>
      </c>
    </row>
    <row r="257" spans="1:9">
      <c r="A257" s="181"/>
      <c r="B257" s="557"/>
      <c r="C257" s="775" t="s">
        <v>580</v>
      </c>
      <c r="D257" s="547" t="s">
        <v>89</v>
      </c>
      <c r="E257" s="281">
        <v>0</v>
      </c>
      <c r="F257" s="265">
        <v>120</v>
      </c>
      <c r="G257" s="436">
        <v>120</v>
      </c>
      <c r="H257" s="430">
        <v>0</v>
      </c>
      <c r="I257" s="110">
        <f t="shared" si="19"/>
        <v>100</v>
      </c>
    </row>
    <row r="258" spans="1:9">
      <c r="A258" s="181"/>
      <c r="B258" s="557"/>
      <c r="C258" s="775" t="s">
        <v>581</v>
      </c>
      <c r="D258" s="547" t="s">
        <v>89</v>
      </c>
      <c r="E258" s="281">
        <v>0</v>
      </c>
      <c r="F258" s="265">
        <v>400</v>
      </c>
      <c r="G258" s="436">
        <v>400</v>
      </c>
      <c r="H258" s="430">
        <v>0</v>
      </c>
      <c r="I258" s="110">
        <f t="shared" si="19"/>
        <v>100</v>
      </c>
    </row>
    <row r="259" spans="1:9">
      <c r="A259" s="181"/>
      <c r="B259" s="557"/>
      <c r="C259" s="775" t="s">
        <v>582</v>
      </c>
      <c r="D259" s="547" t="s">
        <v>89</v>
      </c>
      <c r="E259" s="281">
        <v>0</v>
      </c>
      <c r="F259" s="265">
        <v>663.7</v>
      </c>
      <c r="G259" s="436">
        <v>664</v>
      </c>
      <c r="H259" s="430">
        <v>0</v>
      </c>
      <c r="I259" s="110">
        <f t="shared" si="19"/>
        <v>100.04520114509567</v>
      </c>
    </row>
    <row r="260" spans="1:9">
      <c r="A260" s="181"/>
      <c r="B260" s="557"/>
      <c r="C260" s="775" t="s">
        <v>583</v>
      </c>
      <c r="D260" s="547" t="s">
        <v>89</v>
      </c>
      <c r="E260" s="281">
        <v>0</v>
      </c>
      <c r="F260" s="265">
        <v>155</v>
      </c>
      <c r="G260" s="436">
        <v>155</v>
      </c>
      <c r="H260" s="430">
        <v>0</v>
      </c>
      <c r="I260" s="110">
        <f t="shared" si="19"/>
        <v>100</v>
      </c>
    </row>
    <row r="261" spans="1:9">
      <c r="A261" s="181"/>
      <c r="B261" s="557"/>
      <c r="C261" s="775" t="s">
        <v>584</v>
      </c>
      <c r="D261" s="952" t="s">
        <v>89</v>
      </c>
      <c r="E261" s="773">
        <v>0</v>
      </c>
      <c r="F261" s="774">
        <v>120</v>
      </c>
      <c r="G261" s="436">
        <v>120</v>
      </c>
      <c r="H261" s="430">
        <v>0</v>
      </c>
      <c r="I261" s="110">
        <f t="shared" si="19"/>
        <v>100</v>
      </c>
    </row>
    <row r="262" spans="1:9" ht="15.75" thickBot="1">
      <c r="A262" s="192"/>
      <c r="B262" s="207"/>
      <c r="C262" s="784" t="s">
        <v>585</v>
      </c>
      <c r="D262" s="767" t="s">
        <v>89</v>
      </c>
      <c r="E262" s="768">
        <v>0</v>
      </c>
      <c r="F262" s="769">
        <v>120</v>
      </c>
      <c r="G262" s="545">
        <v>120</v>
      </c>
      <c r="H262" s="546">
        <v>0</v>
      </c>
      <c r="I262" s="249">
        <f t="shared" si="19"/>
        <v>100</v>
      </c>
    </row>
    <row r="263" spans="1:9">
      <c r="A263" s="458"/>
      <c r="B263" s="459"/>
      <c r="C263" s="761"/>
      <c r="D263" s="460"/>
      <c r="E263" s="389"/>
      <c r="F263" s="382"/>
      <c r="G263" s="762"/>
      <c r="H263" s="427"/>
      <c r="I263" s="427"/>
    </row>
    <row r="264" spans="1:9">
      <c r="A264" s="458"/>
      <c r="B264" s="459"/>
      <c r="C264" s="761"/>
      <c r="D264" s="460"/>
      <c r="E264" s="389"/>
      <c r="F264" s="382"/>
      <c r="G264" s="762"/>
      <c r="H264" s="427"/>
      <c r="I264" s="427"/>
    </row>
    <row r="265" spans="1:9">
      <c r="A265" s="458"/>
      <c r="B265" s="459"/>
      <c r="C265" s="761"/>
      <c r="D265" s="460"/>
      <c r="E265" s="389"/>
      <c r="F265" s="382"/>
      <c r="G265" s="762"/>
      <c r="H265" s="427"/>
      <c r="I265" s="427"/>
    </row>
    <row r="266" spans="1:9" ht="15.75" thickBot="1">
      <c r="A266" s="67"/>
      <c r="B266" s="106"/>
      <c r="C266" s="105"/>
      <c r="D266" s="104"/>
      <c r="E266" s="102"/>
      <c r="F266" s="103"/>
      <c r="G266" s="258"/>
      <c r="H266" s="101"/>
      <c r="I266" s="97" t="s">
        <v>1008</v>
      </c>
    </row>
    <row r="267" spans="1:9">
      <c r="A267" s="34" t="s">
        <v>1</v>
      </c>
      <c r="B267" s="35" t="s">
        <v>2</v>
      </c>
      <c r="C267" s="75"/>
      <c r="D267" s="37"/>
      <c r="E267" s="12" t="s">
        <v>4</v>
      </c>
      <c r="F267" s="10" t="s">
        <v>5</v>
      </c>
      <c r="G267" s="584" t="s">
        <v>6</v>
      </c>
      <c r="H267" s="22" t="s">
        <v>45</v>
      </c>
      <c r="I267" s="23" t="s">
        <v>45</v>
      </c>
    </row>
    <row r="268" spans="1:9">
      <c r="A268" s="38" t="s">
        <v>8</v>
      </c>
      <c r="B268" s="39" t="s">
        <v>9</v>
      </c>
      <c r="C268" s="78" t="s">
        <v>449</v>
      </c>
      <c r="D268" s="41" t="s">
        <v>11</v>
      </c>
      <c r="E268" s="13" t="s">
        <v>12</v>
      </c>
      <c r="F268" s="473" t="s">
        <v>13</v>
      </c>
      <c r="G268" s="585" t="s">
        <v>833</v>
      </c>
      <c r="H268" s="474" t="s">
        <v>46</v>
      </c>
      <c r="I268" s="28" t="s">
        <v>46</v>
      </c>
    </row>
    <row r="269" spans="1:9" ht="15.75" thickBot="1">
      <c r="A269" s="42" t="s">
        <v>16</v>
      </c>
      <c r="B269" s="43" t="s">
        <v>17</v>
      </c>
      <c r="C269" s="83"/>
      <c r="D269" s="45"/>
      <c r="E269" s="586" t="s">
        <v>360</v>
      </c>
      <c r="F269" s="586" t="s">
        <v>360</v>
      </c>
      <c r="G269" s="85"/>
      <c r="H269" s="31" t="s">
        <v>14</v>
      </c>
      <c r="I269" s="32" t="s">
        <v>15</v>
      </c>
    </row>
    <row r="270" spans="1:9" ht="15.75">
      <c r="A270" s="1558" t="s">
        <v>35</v>
      </c>
      <c r="B270" s="1559"/>
      <c r="C270" s="1559"/>
      <c r="D270" s="502"/>
      <c r="E270" s="413"/>
      <c r="F270" s="639"/>
      <c r="G270" s="640"/>
      <c r="H270" s="414"/>
      <c r="I270" s="503"/>
    </row>
    <row r="271" spans="1:9" ht="25.5">
      <c r="A271" s="961"/>
      <c r="B271" s="959"/>
      <c r="C271" s="775" t="s">
        <v>849</v>
      </c>
      <c r="D271" s="952" t="s">
        <v>89</v>
      </c>
      <c r="E271" s="990">
        <v>0</v>
      </c>
      <c r="F271" s="774">
        <v>115</v>
      </c>
      <c r="G271" s="1390">
        <v>115</v>
      </c>
      <c r="H271" s="430">
        <v>0</v>
      </c>
      <c r="I271" s="110">
        <f>G271/F271*100</f>
        <v>100</v>
      </c>
    </row>
    <row r="272" spans="1:9" ht="25.5">
      <c r="A272" s="961"/>
      <c r="B272" s="991"/>
      <c r="C272" s="775" t="s">
        <v>850</v>
      </c>
      <c r="D272" s="952" t="s">
        <v>89</v>
      </c>
      <c r="E272" s="990">
        <v>0</v>
      </c>
      <c r="F272" s="774">
        <v>20</v>
      </c>
      <c r="G272" s="1390">
        <v>20</v>
      </c>
      <c r="H272" s="430">
        <v>0</v>
      </c>
      <c r="I272" s="110">
        <f t="shared" ref="I272:I295" si="20">G272/F272*100</f>
        <v>100</v>
      </c>
    </row>
    <row r="273" spans="1:9" ht="23.25" customHeight="1">
      <c r="A273" s="961"/>
      <c r="B273" s="991"/>
      <c r="C273" s="775" t="s">
        <v>851</v>
      </c>
      <c r="D273" s="952" t="s">
        <v>89</v>
      </c>
      <c r="E273" s="990">
        <v>0</v>
      </c>
      <c r="F273" s="774">
        <v>1477</v>
      </c>
      <c r="G273" s="1390">
        <v>1477</v>
      </c>
      <c r="H273" s="430">
        <v>0</v>
      </c>
      <c r="I273" s="110">
        <f t="shared" si="20"/>
        <v>100</v>
      </c>
    </row>
    <row r="274" spans="1:9" ht="15.75">
      <c r="A274" s="961"/>
      <c r="B274" s="991"/>
      <c r="C274" s="775" t="s">
        <v>852</v>
      </c>
      <c r="D274" s="952" t="s">
        <v>89</v>
      </c>
      <c r="E274" s="990">
        <v>0</v>
      </c>
      <c r="F274" s="774">
        <v>2520.6999999999998</v>
      </c>
      <c r="G274" s="1390">
        <v>2521</v>
      </c>
      <c r="H274" s="430">
        <v>0</v>
      </c>
      <c r="I274" s="110">
        <f t="shared" si="20"/>
        <v>100.01190145594478</v>
      </c>
    </row>
    <row r="275" spans="1:9" ht="15.75">
      <c r="A275" s="961"/>
      <c r="B275" s="991"/>
      <c r="C275" s="775" t="s">
        <v>853</v>
      </c>
      <c r="D275" s="952" t="s">
        <v>89</v>
      </c>
      <c r="E275" s="990">
        <v>0</v>
      </c>
      <c r="F275" s="774">
        <v>1851.1</v>
      </c>
      <c r="G275" s="1390">
        <v>1851</v>
      </c>
      <c r="H275" s="430">
        <v>0</v>
      </c>
      <c r="I275" s="110">
        <f t="shared" si="20"/>
        <v>99.994597806709535</v>
      </c>
    </row>
    <row r="276" spans="1:9" ht="15.75">
      <c r="A276" s="961"/>
      <c r="B276" s="991"/>
      <c r="C276" s="775" t="s">
        <v>854</v>
      </c>
      <c r="D276" s="952" t="s">
        <v>89</v>
      </c>
      <c r="E276" s="990">
        <v>0</v>
      </c>
      <c r="F276" s="774">
        <v>1221.5999999999999</v>
      </c>
      <c r="G276" s="1390">
        <v>1222</v>
      </c>
      <c r="H276" s="430">
        <v>0</v>
      </c>
      <c r="I276" s="110">
        <f t="shared" si="20"/>
        <v>100.03274394237067</v>
      </c>
    </row>
    <row r="277" spans="1:9" ht="15.75">
      <c r="A277" s="961"/>
      <c r="B277" s="991"/>
      <c r="C277" s="775" t="s">
        <v>855</v>
      </c>
      <c r="D277" s="952" t="s">
        <v>89</v>
      </c>
      <c r="E277" s="990">
        <v>0</v>
      </c>
      <c r="F277" s="774">
        <v>539.9</v>
      </c>
      <c r="G277" s="1390">
        <v>540</v>
      </c>
      <c r="H277" s="430">
        <v>0</v>
      </c>
      <c r="I277" s="110">
        <f t="shared" si="20"/>
        <v>100.018521948509</v>
      </c>
    </row>
    <row r="278" spans="1:9" ht="15.75">
      <c r="A278" s="961"/>
      <c r="B278" s="991"/>
      <c r="C278" s="775" t="s">
        <v>856</v>
      </c>
      <c r="D278" s="952" t="s">
        <v>89</v>
      </c>
      <c r="E278" s="990">
        <v>0</v>
      </c>
      <c r="F278" s="774">
        <v>3935.8</v>
      </c>
      <c r="G278" s="1390">
        <v>3936</v>
      </c>
      <c r="H278" s="430">
        <v>0</v>
      </c>
      <c r="I278" s="110">
        <f t="shared" si="20"/>
        <v>100.0050815590223</v>
      </c>
    </row>
    <row r="279" spans="1:9" ht="15.75">
      <c r="A279" s="961"/>
      <c r="B279" s="991"/>
      <c r="C279" s="775" t="s">
        <v>857</v>
      </c>
      <c r="D279" s="952" t="s">
        <v>89</v>
      </c>
      <c r="E279" s="990">
        <v>0</v>
      </c>
      <c r="F279" s="774">
        <v>1028.4000000000001</v>
      </c>
      <c r="G279" s="1390">
        <v>1028</v>
      </c>
      <c r="H279" s="430">
        <v>0</v>
      </c>
      <c r="I279" s="110">
        <f t="shared" si="20"/>
        <v>99.961104628549194</v>
      </c>
    </row>
    <row r="280" spans="1:9" ht="15.75">
      <c r="A280" s="961"/>
      <c r="B280" s="991"/>
      <c r="C280" s="775" t="s">
        <v>858</v>
      </c>
      <c r="D280" s="952" t="s">
        <v>89</v>
      </c>
      <c r="E280" s="990">
        <v>0</v>
      </c>
      <c r="F280" s="774">
        <v>1088.8</v>
      </c>
      <c r="G280" s="1390">
        <v>1089</v>
      </c>
      <c r="H280" s="430">
        <v>0</v>
      </c>
      <c r="I280" s="110">
        <f t="shared" si="20"/>
        <v>100.01836884643645</v>
      </c>
    </row>
    <row r="281" spans="1:9" ht="15.75">
      <c r="A281" s="961"/>
      <c r="B281" s="991"/>
      <c r="C281" s="775" t="s">
        <v>859</v>
      </c>
      <c r="D281" s="952" t="s">
        <v>89</v>
      </c>
      <c r="E281" s="990">
        <v>0</v>
      </c>
      <c r="F281" s="774">
        <v>859.1</v>
      </c>
      <c r="G281" s="1390">
        <v>859</v>
      </c>
      <c r="H281" s="430">
        <v>0</v>
      </c>
      <c r="I281" s="110">
        <f t="shared" si="20"/>
        <v>99.988359911535326</v>
      </c>
    </row>
    <row r="282" spans="1:9" ht="17.25" customHeight="1">
      <c r="A282" s="961"/>
      <c r="B282" s="991"/>
      <c r="C282" s="775" t="s">
        <v>860</v>
      </c>
      <c r="D282" s="952" t="s">
        <v>89</v>
      </c>
      <c r="E282" s="990">
        <v>0</v>
      </c>
      <c r="F282" s="774">
        <v>4059.9</v>
      </c>
      <c r="G282" s="1390">
        <v>4060</v>
      </c>
      <c r="H282" s="430">
        <v>0</v>
      </c>
      <c r="I282" s="110">
        <f t="shared" si="20"/>
        <v>100.00246311485503</v>
      </c>
    </row>
    <row r="283" spans="1:9" ht="15.75">
      <c r="A283" s="961"/>
      <c r="B283" s="991"/>
      <c r="C283" s="775" t="s">
        <v>861</v>
      </c>
      <c r="D283" s="952" t="s">
        <v>89</v>
      </c>
      <c r="E283" s="990">
        <v>0</v>
      </c>
      <c r="F283" s="774">
        <v>1367</v>
      </c>
      <c r="G283" s="1390">
        <v>1367</v>
      </c>
      <c r="H283" s="430">
        <v>0</v>
      </c>
      <c r="I283" s="110">
        <f t="shared" si="20"/>
        <v>100</v>
      </c>
    </row>
    <row r="284" spans="1:9" ht="15.75">
      <c r="A284" s="961"/>
      <c r="B284" s="991"/>
      <c r="C284" s="775" t="s">
        <v>862</v>
      </c>
      <c r="D284" s="952" t="s">
        <v>89</v>
      </c>
      <c r="E284" s="990">
        <v>0</v>
      </c>
      <c r="F284" s="774">
        <v>1536.6</v>
      </c>
      <c r="G284" s="1390">
        <v>1537</v>
      </c>
      <c r="H284" s="430">
        <v>0</v>
      </c>
      <c r="I284" s="110">
        <f t="shared" si="20"/>
        <v>100.02603149811273</v>
      </c>
    </row>
    <row r="285" spans="1:9" ht="15.75">
      <c r="A285" s="961"/>
      <c r="B285" s="991"/>
      <c r="C285" s="775" t="s">
        <v>863</v>
      </c>
      <c r="D285" s="952" t="s">
        <v>89</v>
      </c>
      <c r="E285" s="990">
        <v>0</v>
      </c>
      <c r="F285" s="774">
        <v>240</v>
      </c>
      <c r="G285" s="1390">
        <v>240</v>
      </c>
      <c r="H285" s="430">
        <v>0</v>
      </c>
      <c r="I285" s="110">
        <f t="shared" si="20"/>
        <v>100</v>
      </c>
    </row>
    <row r="286" spans="1:9" ht="15.75">
      <c r="A286" s="961"/>
      <c r="B286" s="991"/>
      <c r="C286" s="775" t="s">
        <v>864</v>
      </c>
      <c r="D286" s="952" t="s">
        <v>89</v>
      </c>
      <c r="E286" s="990">
        <v>0</v>
      </c>
      <c r="F286" s="774">
        <v>330</v>
      </c>
      <c r="G286" s="1390">
        <v>330</v>
      </c>
      <c r="H286" s="430">
        <v>0</v>
      </c>
      <c r="I286" s="110">
        <f t="shared" si="20"/>
        <v>100</v>
      </c>
    </row>
    <row r="287" spans="1:9" ht="15.75">
      <c r="A287" s="961"/>
      <c r="B287" s="991"/>
      <c r="C287" s="775" t="s">
        <v>865</v>
      </c>
      <c r="D287" s="952" t="s">
        <v>89</v>
      </c>
      <c r="E287" s="990">
        <v>0</v>
      </c>
      <c r="F287" s="774">
        <v>236</v>
      </c>
      <c r="G287" s="1390">
        <v>236</v>
      </c>
      <c r="H287" s="430">
        <v>0</v>
      </c>
      <c r="I287" s="110">
        <f t="shared" si="20"/>
        <v>100</v>
      </c>
    </row>
    <row r="288" spans="1:9" ht="15.75">
      <c r="A288" s="961"/>
      <c r="B288" s="991"/>
      <c r="C288" s="775" t="s">
        <v>866</v>
      </c>
      <c r="D288" s="952" t="s">
        <v>89</v>
      </c>
      <c r="E288" s="990">
        <v>0</v>
      </c>
      <c r="F288" s="774">
        <v>311</v>
      </c>
      <c r="G288" s="1390">
        <v>311</v>
      </c>
      <c r="H288" s="430">
        <v>0</v>
      </c>
      <c r="I288" s="110">
        <f t="shared" si="20"/>
        <v>100</v>
      </c>
    </row>
    <row r="289" spans="1:9" ht="15.75">
      <c r="A289" s="961"/>
      <c r="B289" s="991"/>
      <c r="C289" s="775" t="s">
        <v>867</v>
      </c>
      <c r="D289" s="952" t="s">
        <v>89</v>
      </c>
      <c r="E289" s="990">
        <v>0</v>
      </c>
      <c r="F289" s="774">
        <v>234</v>
      </c>
      <c r="G289" s="1390">
        <v>234</v>
      </c>
      <c r="H289" s="430">
        <v>0</v>
      </c>
      <c r="I289" s="110">
        <f t="shared" si="20"/>
        <v>100</v>
      </c>
    </row>
    <row r="290" spans="1:9" ht="15.75">
      <c r="A290" s="961"/>
      <c r="B290" s="991"/>
      <c r="C290" s="775" t="s">
        <v>868</v>
      </c>
      <c r="D290" s="952" t="s">
        <v>89</v>
      </c>
      <c r="E290" s="990">
        <v>0</v>
      </c>
      <c r="F290" s="774">
        <v>207</v>
      </c>
      <c r="G290" s="1390">
        <v>207</v>
      </c>
      <c r="H290" s="430">
        <v>0</v>
      </c>
      <c r="I290" s="110">
        <f t="shared" si="20"/>
        <v>100</v>
      </c>
    </row>
    <row r="291" spans="1:9" ht="15.75">
      <c r="A291" s="961"/>
      <c r="B291" s="991"/>
      <c r="C291" s="775" t="s">
        <v>869</v>
      </c>
      <c r="D291" s="952" t="s">
        <v>89</v>
      </c>
      <c r="E291" s="990">
        <v>0</v>
      </c>
      <c r="F291" s="774">
        <v>860</v>
      </c>
      <c r="G291" s="1390">
        <v>860</v>
      </c>
      <c r="H291" s="430">
        <v>0</v>
      </c>
      <c r="I291" s="110">
        <f t="shared" si="20"/>
        <v>100</v>
      </c>
    </row>
    <row r="292" spans="1:9" ht="15.75">
      <c r="A292" s="961"/>
      <c r="B292" s="991"/>
      <c r="C292" s="775" t="s">
        <v>870</v>
      </c>
      <c r="D292" s="952" t="s">
        <v>89</v>
      </c>
      <c r="E292" s="990">
        <v>0</v>
      </c>
      <c r="F292" s="774">
        <v>515</v>
      </c>
      <c r="G292" s="1390">
        <v>515</v>
      </c>
      <c r="H292" s="430">
        <v>0</v>
      </c>
      <c r="I292" s="110">
        <f t="shared" si="20"/>
        <v>100</v>
      </c>
    </row>
    <row r="293" spans="1:9" ht="15.75">
      <c r="A293" s="961"/>
      <c r="B293" s="991"/>
      <c r="C293" s="775" t="s">
        <v>871</v>
      </c>
      <c r="D293" s="952" t="s">
        <v>89</v>
      </c>
      <c r="E293" s="990">
        <v>0</v>
      </c>
      <c r="F293" s="774">
        <v>128</v>
      </c>
      <c r="G293" s="1390">
        <v>128</v>
      </c>
      <c r="H293" s="430">
        <v>0</v>
      </c>
      <c r="I293" s="110">
        <f t="shared" si="20"/>
        <v>100</v>
      </c>
    </row>
    <row r="294" spans="1:9" ht="15.75">
      <c r="A294" s="961"/>
      <c r="B294" s="991"/>
      <c r="C294" s="775" t="s">
        <v>872</v>
      </c>
      <c r="D294" s="952" t="s">
        <v>89</v>
      </c>
      <c r="E294" s="990">
        <v>0</v>
      </c>
      <c r="F294" s="774">
        <v>220.7</v>
      </c>
      <c r="G294" s="1390">
        <v>221</v>
      </c>
      <c r="H294" s="430">
        <v>0</v>
      </c>
      <c r="I294" s="110">
        <f t="shared" si="20"/>
        <v>100.13593112822836</v>
      </c>
    </row>
    <row r="295" spans="1:9" ht="15.75">
      <c r="A295" s="961"/>
      <c r="B295" s="991"/>
      <c r="C295" s="775" t="s">
        <v>873</v>
      </c>
      <c r="D295" s="952" t="s">
        <v>89</v>
      </c>
      <c r="E295" s="990">
        <v>0</v>
      </c>
      <c r="F295" s="774">
        <v>1000.1</v>
      </c>
      <c r="G295" s="443">
        <v>0</v>
      </c>
      <c r="H295" s="430">
        <v>0</v>
      </c>
      <c r="I295" s="110">
        <f t="shared" si="20"/>
        <v>0</v>
      </c>
    </row>
    <row r="296" spans="1:9">
      <c r="A296" s="140" t="s">
        <v>47</v>
      </c>
      <c r="B296" s="1562" t="s">
        <v>123</v>
      </c>
      <c r="C296" s="1561"/>
      <c r="D296" s="1563"/>
      <c r="E296" s="277">
        <f>SUM(E297:E340)</f>
        <v>486418</v>
      </c>
      <c r="F296" s="278">
        <f>SUM(F297:F462)</f>
        <v>715920.60000000021</v>
      </c>
      <c r="G296" s="277">
        <f>SUM(G297:G462)</f>
        <v>372164</v>
      </c>
      <c r="H296" s="992">
        <f>G296/E296*100</f>
        <v>76.511148847287728</v>
      </c>
      <c r="I296" s="993">
        <f>G296/F296*100</f>
        <v>51.983976994096814</v>
      </c>
    </row>
    <row r="297" spans="1:9" ht="15" customHeight="1">
      <c r="A297" s="495"/>
      <c r="B297" s="684" t="s">
        <v>459</v>
      </c>
      <c r="C297" s="548" t="s">
        <v>460</v>
      </c>
      <c r="D297" s="685" t="s">
        <v>338</v>
      </c>
      <c r="E297" s="686">
        <v>720</v>
      </c>
      <c r="F297" s="461">
        <v>720</v>
      </c>
      <c r="G297" s="436">
        <v>720</v>
      </c>
      <c r="H297" s="113">
        <f t="shared" ref="H297:H340" si="21">G297/E297*100</f>
        <v>100</v>
      </c>
      <c r="I297" s="108">
        <f t="shared" ref="I297:I374" si="22">G297/F297*100</f>
        <v>100</v>
      </c>
    </row>
    <row r="298" spans="1:9" ht="15" customHeight="1">
      <c r="A298" s="218"/>
      <c r="B298" s="687" t="s">
        <v>461</v>
      </c>
      <c r="C298" s="688" t="s">
        <v>462</v>
      </c>
      <c r="D298" s="547" t="s">
        <v>338</v>
      </c>
      <c r="E298" s="686">
        <v>720</v>
      </c>
      <c r="F298" s="461">
        <v>720</v>
      </c>
      <c r="G298" s="436">
        <v>720</v>
      </c>
      <c r="H298" s="113">
        <f t="shared" si="21"/>
        <v>100</v>
      </c>
      <c r="I298" s="108">
        <f t="shared" si="22"/>
        <v>100</v>
      </c>
    </row>
    <row r="299" spans="1:9" ht="15" customHeight="1">
      <c r="A299" s="218"/>
      <c r="B299" s="684" t="s">
        <v>463</v>
      </c>
      <c r="C299" s="411" t="s">
        <v>464</v>
      </c>
      <c r="D299" s="547" t="s">
        <v>338</v>
      </c>
      <c r="E299" s="689">
        <v>3700</v>
      </c>
      <c r="F299" s="461">
        <v>6600</v>
      </c>
      <c r="G299" s="436">
        <v>6600</v>
      </c>
      <c r="H299" s="113">
        <f t="shared" si="21"/>
        <v>178.37837837837839</v>
      </c>
      <c r="I299" s="108">
        <f t="shared" si="22"/>
        <v>100</v>
      </c>
    </row>
    <row r="300" spans="1:9" ht="15" customHeight="1">
      <c r="A300" s="218"/>
      <c r="B300" s="684" t="s">
        <v>465</v>
      </c>
      <c r="C300" s="411" t="s">
        <v>466</v>
      </c>
      <c r="D300" s="547" t="s">
        <v>338</v>
      </c>
      <c r="E300" s="689">
        <v>14400</v>
      </c>
      <c r="F300" s="461">
        <v>400</v>
      </c>
      <c r="G300" s="436">
        <v>0</v>
      </c>
      <c r="H300" s="113">
        <f t="shared" si="21"/>
        <v>0</v>
      </c>
      <c r="I300" s="108">
        <f t="shared" si="22"/>
        <v>0</v>
      </c>
    </row>
    <row r="301" spans="1:9" ht="15" customHeight="1">
      <c r="A301" s="218"/>
      <c r="B301" s="684" t="s">
        <v>467</v>
      </c>
      <c r="C301" s="411" t="s">
        <v>468</v>
      </c>
      <c r="D301" s="547" t="s">
        <v>338</v>
      </c>
      <c r="E301" s="689">
        <v>600</v>
      </c>
      <c r="F301" s="461">
        <v>600</v>
      </c>
      <c r="G301" s="436">
        <v>0</v>
      </c>
      <c r="H301" s="113">
        <f t="shared" si="21"/>
        <v>0</v>
      </c>
      <c r="I301" s="108">
        <f t="shared" si="22"/>
        <v>0</v>
      </c>
    </row>
    <row r="302" spans="1:9" ht="15" customHeight="1">
      <c r="A302" s="218"/>
      <c r="B302" s="684" t="s">
        <v>469</v>
      </c>
      <c r="C302" s="411" t="s">
        <v>470</v>
      </c>
      <c r="D302" s="547" t="s">
        <v>338</v>
      </c>
      <c r="E302" s="689">
        <v>1350</v>
      </c>
      <c r="F302" s="461">
        <v>300</v>
      </c>
      <c r="G302" s="436">
        <v>300</v>
      </c>
      <c r="H302" s="113">
        <f t="shared" si="21"/>
        <v>22.222222222222221</v>
      </c>
      <c r="I302" s="108">
        <f t="shared" si="22"/>
        <v>100</v>
      </c>
    </row>
    <row r="303" spans="1:9" ht="15" customHeight="1">
      <c r="A303" s="218"/>
      <c r="B303" s="684" t="s">
        <v>471</v>
      </c>
      <c r="C303" s="411" t="s">
        <v>472</v>
      </c>
      <c r="D303" s="547" t="s">
        <v>338</v>
      </c>
      <c r="E303" s="689">
        <v>500</v>
      </c>
      <c r="F303" s="461">
        <v>863</v>
      </c>
      <c r="G303" s="436">
        <v>863</v>
      </c>
      <c r="H303" s="113">
        <f t="shared" si="21"/>
        <v>172.6</v>
      </c>
      <c r="I303" s="108">
        <f t="shared" si="22"/>
        <v>100</v>
      </c>
    </row>
    <row r="304" spans="1:9" ht="15" customHeight="1">
      <c r="A304" s="218"/>
      <c r="B304" s="684" t="s">
        <v>473</v>
      </c>
      <c r="C304" s="411" t="s">
        <v>337</v>
      </c>
      <c r="D304" s="547" t="s">
        <v>338</v>
      </c>
      <c r="E304" s="689">
        <v>3000</v>
      </c>
      <c r="F304" s="461">
        <v>2512</v>
      </c>
      <c r="G304" s="436">
        <v>2512</v>
      </c>
      <c r="H304" s="113">
        <f t="shared" si="21"/>
        <v>83.733333333333334</v>
      </c>
      <c r="I304" s="108">
        <f t="shared" si="22"/>
        <v>100</v>
      </c>
    </row>
    <row r="305" spans="1:9" ht="15" customHeight="1">
      <c r="A305" s="218"/>
      <c r="B305" s="684" t="s">
        <v>474</v>
      </c>
      <c r="C305" s="411" t="s">
        <v>299</v>
      </c>
      <c r="D305" s="547" t="s">
        <v>338</v>
      </c>
      <c r="E305" s="689">
        <v>2000</v>
      </c>
      <c r="F305" s="461">
        <v>4912</v>
      </c>
      <c r="G305" s="436">
        <v>4912</v>
      </c>
      <c r="H305" s="113">
        <f t="shared" si="21"/>
        <v>245.6</v>
      </c>
      <c r="I305" s="108">
        <f t="shared" si="22"/>
        <v>100</v>
      </c>
    </row>
    <row r="306" spans="1:9" ht="15" customHeight="1">
      <c r="A306" s="218"/>
      <c r="B306" s="684" t="s">
        <v>475</v>
      </c>
      <c r="C306" s="411" t="s">
        <v>394</v>
      </c>
      <c r="D306" s="547" t="s">
        <v>338</v>
      </c>
      <c r="E306" s="689">
        <v>68000</v>
      </c>
      <c r="F306" s="461">
        <v>14465.1</v>
      </c>
      <c r="G306" s="436">
        <v>6000</v>
      </c>
      <c r="H306" s="113">
        <f t="shared" si="21"/>
        <v>8.8235294117647065</v>
      </c>
      <c r="I306" s="108">
        <f t="shared" si="22"/>
        <v>41.479146359167927</v>
      </c>
    </row>
    <row r="307" spans="1:9" ht="15" customHeight="1">
      <c r="A307" s="218"/>
      <c r="B307" s="684" t="s">
        <v>476</v>
      </c>
      <c r="C307" s="411" t="s">
        <v>395</v>
      </c>
      <c r="D307" s="547" t="s">
        <v>338</v>
      </c>
      <c r="E307" s="686">
        <v>2420</v>
      </c>
      <c r="F307" s="461">
        <v>2420</v>
      </c>
      <c r="G307" s="436">
        <v>2420</v>
      </c>
      <c r="H307" s="113">
        <f t="shared" si="21"/>
        <v>100</v>
      </c>
      <c r="I307" s="108">
        <f t="shared" si="22"/>
        <v>100</v>
      </c>
    </row>
    <row r="308" spans="1:9" ht="15" customHeight="1">
      <c r="A308" s="218"/>
      <c r="B308" s="684" t="s">
        <v>477</v>
      </c>
      <c r="C308" s="411" t="s">
        <v>396</v>
      </c>
      <c r="D308" s="547" t="s">
        <v>338</v>
      </c>
      <c r="E308" s="689">
        <v>2000</v>
      </c>
      <c r="F308" s="461">
        <v>1894.4</v>
      </c>
      <c r="G308" s="436">
        <v>1762</v>
      </c>
      <c r="H308" s="113">
        <f t="shared" si="21"/>
        <v>88.1</v>
      </c>
      <c r="I308" s="108">
        <f t="shared" si="22"/>
        <v>93.010979729729726</v>
      </c>
    </row>
    <row r="309" spans="1:9" ht="15" customHeight="1">
      <c r="A309" s="218"/>
      <c r="B309" s="684" t="s">
        <v>478</v>
      </c>
      <c r="C309" s="411" t="s">
        <v>479</v>
      </c>
      <c r="D309" s="547" t="s">
        <v>338</v>
      </c>
      <c r="E309" s="689">
        <v>2500</v>
      </c>
      <c r="F309" s="461">
        <v>2912.1</v>
      </c>
      <c r="G309" s="436">
        <v>2912</v>
      </c>
      <c r="H309" s="113">
        <f t="shared" si="21"/>
        <v>116.48</v>
      </c>
      <c r="I309" s="108">
        <f t="shared" si="22"/>
        <v>99.996566051989973</v>
      </c>
    </row>
    <row r="310" spans="1:9" ht="15" customHeight="1">
      <c r="A310" s="218"/>
      <c r="B310" s="684" t="s">
        <v>480</v>
      </c>
      <c r="C310" s="411" t="s">
        <v>481</v>
      </c>
      <c r="D310" s="547" t="s">
        <v>338</v>
      </c>
      <c r="E310" s="689">
        <v>1000</v>
      </c>
      <c r="F310" s="461">
        <v>7500</v>
      </c>
      <c r="G310" s="436">
        <v>7500</v>
      </c>
      <c r="H310" s="113">
        <f t="shared" si="21"/>
        <v>750</v>
      </c>
      <c r="I310" s="108">
        <f t="shared" si="22"/>
        <v>100</v>
      </c>
    </row>
    <row r="311" spans="1:9" ht="15" customHeight="1">
      <c r="A311" s="218"/>
      <c r="B311" s="684" t="s">
        <v>482</v>
      </c>
      <c r="C311" s="411" t="s">
        <v>483</v>
      </c>
      <c r="D311" s="547" t="s">
        <v>338</v>
      </c>
      <c r="E311" s="689">
        <v>3000</v>
      </c>
      <c r="F311" s="461">
        <v>3217.4</v>
      </c>
      <c r="G311" s="436">
        <v>3217</v>
      </c>
      <c r="H311" s="113">
        <f t="shared" si="21"/>
        <v>107.23333333333333</v>
      </c>
      <c r="I311" s="108">
        <f t="shared" si="22"/>
        <v>99.987567601168649</v>
      </c>
    </row>
    <row r="312" spans="1:9" ht="15" customHeight="1">
      <c r="A312" s="218"/>
      <c r="B312" s="687" t="s">
        <v>484</v>
      </c>
      <c r="C312" s="411" t="s">
        <v>485</v>
      </c>
      <c r="D312" s="547" t="s">
        <v>338</v>
      </c>
      <c r="E312" s="691">
        <v>730</v>
      </c>
      <c r="F312" s="461">
        <v>1045</v>
      </c>
      <c r="G312" s="436">
        <v>1045</v>
      </c>
      <c r="H312" s="430">
        <f t="shared" si="21"/>
        <v>143.15068493150685</v>
      </c>
      <c r="I312" s="110">
        <f t="shared" si="22"/>
        <v>100</v>
      </c>
    </row>
    <row r="313" spans="1:9" ht="15" customHeight="1" thickBot="1">
      <c r="A313" s="994"/>
      <c r="B313" s="995" t="s">
        <v>486</v>
      </c>
      <c r="C313" s="787" t="s">
        <v>487</v>
      </c>
      <c r="D313" s="788" t="s">
        <v>338</v>
      </c>
      <c r="E313" s="797">
        <v>2600</v>
      </c>
      <c r="F313" s="790">
        <v>0</v>
      </c>
      <c r="G313" s="545">
        <v>0</v>
      </c>
      <c r="H313" s="798">
        <f t="shared" si="21"/>
        <v>0</v>
      </c>
      <c r="I313" s="996">
        <v>0</v>
      </c>
    </row>
    <row r="314" spans="1:9" ht="15" customHeight="1">
      <c r="A314" s="997"/>
      <c r="B314" s="792"/>
      <c r="C314" s="793"/>
      <c r="D314" s="460"/>
      <c r="E314" s="794"/>
      <c r="F314" s="795"/>
      <c r="G314" s="762"/>
      <c r="H314" s="427"/>
      <c r="I314" s="427"/>
    </row>
    <row r="315" spans="1:9" ht="15" customHeight="1">
      <c r="A315" s="997"/>
      <c r="B315" s="792"/>
      <c r="C315" s="793"/>
      <c r="D315" s="460"/>
      <c r="E315" s="794"/>
      <c r="F315" s="795"/>
      <c r="G315" s="762"/>
      <c r="H315" s="427"/>
      <c r="I315" s="427"/>
    </row>
    <row r="316" spans="1:9" ht="15" customHeight="1">
      <c r="A316" s="997"/>
      <c r="B316" s="792"/>
      <c r="C316" s="793"/>
      <c r="D316" s="460"/>
      <c r="E316" s="794"/>
      <c r="F316" s="795"/>
      <c r="G316" s="762"/>
      <c r="H316" s="427"/>
      <c r="I316" s="427"/>
    </row>
    <row r="317" spans="1:9" ht="15" customHeight="1" thickBot="1">
      <c r="A317" s="997"/>
      <c r="B317" s="792"/>
      <c r="C317" s="793"/>
      <c r="D317" s="460"/>
      <c r="E317" s="794"/>
      <c r="F317" s="795"/>
      <c r="G317" s="762"/>
      <c r="H317" s="427"/>
      <c r="I317" s="97" t="s">
        <v>1009</v>
      </c>
    </row>
    <row r="318" spans="1:9" ht="15" customHeight="1">
      <c r="A318" s="34" t="s">
        <v>1</v>
      </c>
      <c r="B318" s="35" t="s">
        <v>2</v>
      </c>
      <c r="C318" s="75"/>
      <c r="D318" s="37"/>
      <c r="E318" s="12" t="s">
        <v>4</v>
      </c>
      <c r="F318" s="10" t="s">
        <v>5</v>
      </c>
      <c r="G318" s="584" t="s">
        <v>6</v>
      </c>
      <c r="H318" s="22" t="s">
        <v>45</v>
      </c>
      <c r="I318" s="23" t="s">
        <v>45</v>
      </c>
    </row>
    <row r="319" spans="1:9" ht="15" customHeight="1">
      <c r="A319" s="38" t="s">
        <v>8</v>
      </c>
      <c r="B319" s="39" t="s">
        <v>9</v>
      </c>
      <c r="C319" s="78" t="s">
        <v>449</v>
      </c>
      <c r="D319" s="41" t="s">
        <v>11</v>
      </c>
      <c r="E319" s="473" t="s">
        <v>12</v>
      </c>
      <c r="F319" s="473" t="s">
        <v>13</v>
      </c>
      <c r="G319" s="585" t="s">
        <v>833</v>
      </c>
      <c r="H319" s="474" t="s">
        <v>46</v>
      </c>
      <c r="I319" s="28" t="s">
        <v>46</v>
      </c>
    </row>
    <row r="320" spans="1:9" ht="15" customHeight="1" thickBot="1">
      <c r="A320" s="42" t="s">
        <v>16</v>
      </c>
      <c r="B320" s="43" t="s">
        <v>17</v>
      </c>
      <c r="C320" s="83"/>
      <c r="D320" s="45"/>
      <c r="E320" s="586" t="s">
        <v>360</v>
      </c>
      <c r="F320" s="586" t="s">
        <v>360</v>
      </c>
      <c r="G320" s="85"/>
      <c r="H320" s="31" t="s">
        <v>14</v>
      </c>
      <c r="I320" s="32" t="s">
        <v>15</v>
      </c>
    </row>
    <row r="321" spans="1:9" ht="15" customHeight="1">
      <c r="A321" s="140" t="s">
        <v>47</v>
      </c>
      <c r="B321" s="1562" t="s">
        <v>123</v>
      </c>
      <c r="C321" s="1561"/>
      <c r="D321" s="1563"/>
      <c r="E321" s="779"/>
      <c r="F321" s="998"/>
      <c r="G321" s="999"/>
      <c r="H321" s="1000"/>
      <c r="I321" s="1000"/>
    </row>
    <row r="322" spans="1:9" ht="15" customHeight="1">
      <c r="A322" s="239"/>
      <c r="B322" s="684" t="s">
        <v>488</v>
      </c>
      <c r="C322" s="690" t="s">
        <v>489</v>
      </c>
      <c r="D322" s="685" t="s">
        <v>338</v>
      </c>
      <c r="E322" s="689">
        <v>1000</v>
      </c>
      <c r="F322" s="1001">
        <v>1000</v>
      </c>
      <c r="G322" s="435">
        <v>1000</v>
      </c>
      <c r="H322" s="113">
        <f t="shared" si="21"/>
        <v>100</v>
      </c>
      <c r="I322" s="108">
        <f t="shared" si="22"/>
        <v>100</v>
      </c>
    </row>
    <row r="323" spans="1:9" ht="15" customHeight="1">
      <c r="A323" s="218"/>
      <c r="B323" s="684" t="s">
        <v>490</v>
      </c>
      <c r="C323" s="411" t="s">
        <v>491</v>
      </c>
      <c r="D323" s="547" t="s">
        <v>338</v>
      </c>
      <c r="E323" s="689">
        <v>3000</v>
      </c>
      <c r="F323" s="461">
        <v>7078</v>
      </c>
      <c r="G323" s="436">
        <v>7078</v>
      </c>
      <c r="H323" s="113">
        <f t="shared" si="21"/>
        <v>235.93333333333334</v>
      </c>
      <c r="I323" s="108">
        <f t="shared" si="22"/>
        <v>100</v>
      </c>
    </row>
    <row r="324" spans="1:9" ht="15" customHeight="1">
      <c r="A324" s="218"/>
      <c r="B324" s="684" t="s">
        <v>492</v>
      </c>
      <c r="C324" s="411" t="s">
        <v>493</v>
      </c>
      <c r="D324" s="547" t="s">
        <v>338</v>
      </c>
      <c r="E324" s="689">
        <v>3800</v>
      </c>
      <c r="F324" s="461">
        <v>4456</v>
      </c>
      <c r="G324" s="436">
        <v>4456</v>
      </c>
      <c r="H324" s="113">
        <f t="shared" si="21"/>
        <v>117.26315789473685</v>
      </c>
      <c r="I324" s="108">
        <f t="shared" si="22"/>
        <v>100</v>
      </c>
    </row>
    <row r="325" spans="1:9" ht="27" customHeight="1">
      <c r="A325" s="218"/>
      <c r="B325" s="684" t="s">
        <v>494</v>
      </c>
      <c r="C325" s="411" t="s">
        <v>495</v>
      </c>
      <c r="D325" s="547" t="s">
        <v>338</v>
      </c>
      <c r="E325" s="689">
        <v>650</v>
      </c>
      <c r="F325" s="461">
        <v>650</v>
      </c>
      <c r="G325" s="436">
        <v>650</v>
      </c>
      <c r="H325" s="113">
        <f t="shared" si="21"/>
        <v>100</v>
      </c>
      <c r="I325" s="108">
        <f t="shared" si="22"/>
        <v>100</v>
      </c>
    </row>
    <row r="326" spans="1:9" ht="15" customHeight="1">
      <c r="A326" s="218"/>
      <c r="B326" s="684" t="s">
        <v>496</v>
      </c>
      <c r="C326" s="411" t="s">
        <v>497</v>
      </c>
      <c r="D326" s="547" t="s">
        <v>338</v>
      </c>
      <c r="E326" s="689">
        <v>2600</v>
      </c>
      <c r="F326" s="461">
        <v>0</v>
      </c>
      <c r="G326" s="436">
        <v>0</v>
      </c>
      <c r="H326" s="113">
        <f t="shared" si="21"/>
        <v>0</v>
      </c>
      <c r="I326" s="108">
        <v>0</v>
      </c>
    </row>
    <row r="327" spans="1:9" ht="15" customHeight="1">
      <c r="A327" s="218"/>
      <c r="B327" s="684" t="s">
        <v>498</v>
      </c>
      <c r="C327" s="411" t="s">
        <v>499</v>
      </c>
      <c r="D327" s="547" t="s">
        <v>338</v>
      </c>
      <c r="E327" s="689">
        <v>2000</v>
      </c>
      <c r="F327" s="461">
        <v>2000</v>
      </c>
      <c r="G327" s="436">
        <v>2000</v>
      </c>
      <c r="H327" s="113">
        <f t="shared" si="21"/>
        <v>100</v>
      </c>
      <c r="I327" s="108">
        <f t="shared" si="22"/>
        <v>100</v>
      </c>
    </row>
    <row r="328" spans="1:9" ht="27" customHeight="1">
      <c r="A328" s="218"/>
      <c r="B328" s="684" t="s">
        <v>500</v>
      </c>
      <c r="C328" s="411" t="s">
        <v>501</v>
      </c>
      <c r="D328" s="547" t="s">
        <v>338</v>
      </c>
      <c r="E328" s="689">
        <v>138000</v>
      </c>
      <c r="F328" s="461">
        <v>65730.3</v>
      </c>
      <c r="G328" s="436">
        <v>20000</v>
      </c>
      <c r="H328" s="113">
        <f t="shared" si="21"/>
        <v>14.492753623188406</v>
      </c>
      <c r="I328" s="108">
        <f t="shared" si="22"/>
        <v>30.427367591506503</v>
      </c>
    </row>
    <row r="329" spans="1:9" ht="28.5" customHeight="1">
      <c r="A329" s="218"/>
      <c r="B329" s="684" t="s">
        <v>502</v>
      </c>
      <c r="C329" s="411" t="s">
        <v>503</v>
      </c>
      <c r="D329" s="547" t="s">
        <v>338</v>
      </c>
      <c r="E329" s="686">
        <v>200000</v>
      </c>
      <c r="F329" s="461">
        <v>133273.20000000001</v>
      </c>
      <c r="G329" s="436">
        <v>0</v>
      </c>
      <c r="H329" s="113">
        <f t="shared" si="21"/>
        <v>0</v>
      </c>
      <c r="I329" s="108">
        <f t="shared" si="22"/>
        <v>0</v>
      </c>
    </row>
    <row r="330" spans="1:9" ht="15" customHeight="1">
      <c r="A330" s="218"/>
      <c r="B330" s="684" t="s">
        <v>504</v>
      </c>
      <c r="C330" s="411" t="s">
        <v>505</v>
      </c>
      <c r="D330" s="547" t="s">
        <v>338</v>
      </c>
      <c r="E330" s="689">
        <v>4500</v>
      </c>
      <c r="F330" s="461">
        <v>4436</v>
      </c>
      <c r="G330" s="436">
        <v>4436</v>
      </c>
      <c r="H330" s="113">
        <f t="shared" si="21"/>
        <v>98.577777777777769</v>
      </c>
      <c r="I330" s="108">
        <f t="shared" si="22"/>
        <v>100</v>
      </c>
    </row>
    <row r="331" spans="1:9" ht="15" customHeight="1">
      <c r="A331" s="131"/>
      <c r="B331" s="684" t="s">
        <v>506</v>
      </c>
      <c r="C331" s="411" t="s">
        <v>507</v>
      </c>
      <c r="D331" s="547" t="s">
        <v>338</v>
      </c>
      <c r="E331" s="689">
        <v>5800</v>
      </c>
      <c r="F331" s="461">
        <v>7710</v>
      </c>
      <c r="G331" s="436">
        <v>7710</v>
      </c>
      <c r="H331" s="113">
        <f t="shared" si="21"/>
        <v>132.93103448275863</v>
      </c>
      <c r="I331" s="108">
        <f t="shared" si="22"/>
        <v>100</v>
      </c>
    </row>
    <row r="332" spans="1:9" ht="15" customHeight="1">
      <c r="A332" s="131"/>
      <c r="B332" s="684" t="s">
        <v>508</v>
      </c>
      <c r="C332" s="411" t="s">
        <v>509</v>
      </c>
      <c r="D332" s="547" t="s">
        <v>338</v>
      </c>
      <c r="E332" s="691">
        <v>2000</v>
      </c>
      <c r="F332" s="461">
        <v>1818</v>
      </c>
      <c r="G332" s="436">
        <v>1818</v>
      </c>
      <c r="H332" s="113">
        <f t="shared" si="21"/>
        <v>90.9</v>
      </c>
      <c r="I332" s="108">
        <f t="shared" si="22"/>
        <v>100</v>
      </c>
    </row>
    <row r="333" spans="1:9" ht="15" customHeight="1">
      <c r="A333" s="131"/>
      <c r="B333" s="684" t="s">
        <v>510</v>
      </c>
      <c r="C333" s="690" t="s">
        <v>511</v>
      </c>
      <c r="D333" s="547" t="s">
        <v>338</v>
      </c>
      <c r="E333" s="689">
        <v>2100</v>
      </c>
      <c r="F333" s="461">
        <v>2100</v>
      </c>
      <c r="G333" s="436">
        <v>2100</v>
      </c>
      <c r="H333" s="113">
        <f t="shared" si="21"/>
        <v>100</v>
      </c>
      <c r="I333" s="108">
        <f t="shared" si="22"/>
        <v>100</v>
      </c>
    </row>
    <row r="334" spans="1:9" ht="15" customHeight="1">
      <c r="A334" s="131"/>
      <c r="B334" s="684" t="s">
        <v>512</v>
      </c>
      <c r="C334" s="411" t="s">
        <v>513</v>
      </c>
      <c r="D334" s="547" t="s">
        <v>338</v>
      </c>
      <c r="E334" s="689">
        <v>520</v>
      </c>
      <c r="F334" s="461">
        <v>2102</v>
      </c>
      <c r="G334" s="436">
        <v>2102</v>
      </c>
      <c r="H334" s="113">
        <f t="shared" si="21"/>
        <v>404.23076923076923</v>
      </c>
      <c r="I334" s="108">
        <f t="shared" si="22"/>
        <v>100</v>
      </c>
    </row>
    <row r="335" spans="1:9" ht="15" customHeight="1">
      <c r="A335" s="131"/>
      <c r="B335" s="684" t="s">
        <v>514</v>
      </c>
      <c r="C335" s="411" t="s">
        <v>515</v>
      </c>
      <c r="D335" s="547" t="s">
        <v>338</v>
      </c>
      <c r="E335" s="689">
        <v>3700</v>
      </c>
      <c r="F335" s="461">
        <v>4250</v>
      </c>
      <c r="G335" s="412">
        <v>4250</v>
      </c>
      <c r="H335" s="113">
        <f t="shared" si="21"/>
        <v>114.86486486486487</v>
      </c>
      <c r="I335" s="108">
        <f t="shared" si="22"/>
        <v>100</v>
      </c>
    </row>
    <row r="336" spans="1:9" ht="15" customHeight="1">
      <c r="A336" s="131"/>
      <c r="B336" s="684" t="s">
        <v>516</v>
      </c>
      <c r="C336" s="411" t="s">
        <v>517</v>
      </c>
      <c r="D336" s="547" t="s">
        <v>338</v>
      </c>
      <c r="E336" s="691">
        <v>2500</v>
      </c>
      <c r="F336" s="461">
        <v>298.89999999999998</v>
      </c>
      <c r="G336" s="412">
        <v>299</v>
      </c>
      <c r="H336" s="113">
        <f t="shared" si="21"/>
        <v>11.959999999999999</v>
      </c>
      <c r="I336" s="108">
        <f t="shared" si="22"/>
        <v>100.03345600535296</v>
      </c>
    </row>
    <row r="337" spans="1:9" ht="15" customHeight="1">
      <c r="A337" s="131"/>
      <c r="B337" s="684" t="s">
        <v>518</v>
      </c>
      <c r="C337" s="411" t="s">
        <v>519</v>
      </c>
      <c r="D337" s="547" t="s">
        <v>338</v>
      </c>
      <c r="E337" s="691">
        <v>2400</v>
      </c>
      <c r="F337" s="461">
        <v>1674</v>
      </c>
      <c r="G337" s="412">
        <v>1674</v>
      </c>
      <c r="H337" s="113">
        <f t="shared" si="21"/>
        <v>69.75</v>
      </c>
      <c r="I337" s="108">
        <f t="shared" si="22"/>
        <v>100</v>
      </c>
    </row>
    <row r="338" spans="1:9" ht="15" customHeight="1">
      <c r="A338" s="131"/>
      <c r="B338" s="684" t="s">
        <v>520</v>
      </c>
      <c r="C338" s="411" t="s">
        <v>521</v>
      </c>
      <c r="D338" s="547" t="s">
        <v>338</v>
      </c>
      <c r="E338" s="691">
        <v>720</v>
      </c>
      <c r="F338" s="461">
        <v>720</v>
      </c>
      <c r="G338" s="412">
        <v>720</v>
      </c>
      <c r="H338" s="113">
        <f t="shared" si="21"/>
        <v>100</v>
      </c>
      <c r="I338" s="108">
        <f t="shared" si="22"/>
        <v>100</v>
      </c>
    </row>
    <row r="339" spans="1:9">
      <c r="A339" s="131"/>
      <c r="B339" s="684" t="s">
        <v>522</v>
      </c>
      <c r="C339" s="690" t="s">
        <v>523</v>
      </c>
      <c r="D339" s="547" t="s">
        <v>338</v>
      </c>
      <c r="E339" s="689">
        <v>290</v>
      </c>
      <c r="F339" s="461">
        <v>347</v>
      </c>
      <c r="G339" s="412">
        <v>347</v>
      </c>
      <c r="H339" s="113">
        <f t="shared" si="21"/>
        <v>119.65517241379311</v>
      </c>
      <c r="I339" s="108">
        <f t="shared" si="22"/>
        <v>100</v>
      </c>
    </row>
    <row r="340" spans="1:9">
      <c r="A340" s="131"/>
      <c r="B340" s="687" t="s">
        <v>524</v>
      </c>
      <c r="C340" s="411" t="s">
        <v>525</v>
      </c>
      <c r="D340" s="547" t="s">
        <v>338</v>
      </c>
      <c r="E340" s="692">
        <v>1598</v>
      </c>
      <c r="F340" s="461">
        <v>1598</v>
      </c>
      <c r="G340" s="412">
        <v>1598</v>
      </c>
      <c r="H340" s="113">
        <f t="shared" si="21"/>
        <v>100</v>
      </c>
      <c r="I340" s="108">
        <f t="shared" si="22"/>
        <v>100</v>
      </c>
    </row>
    <row r="341" spans="1:9">
      <c r="A341" s="131"/>
      <c r="B341" s="687" t="s">
        <v>526</v>
      </c>
      <c r="C341" s="411" t="s">
        <v>527</v>
      </c>
      <c r="D341" s="547" t="s">
        <v>338</v>
      </c>
      <c r="E341" s="692">
        <v>0</v>
      </c>
      <c r="F341" s="461">
        <v>3900</v>
      </c>
      <c r="G341" s="412">
        <v>3900</v>
      </c>
      <c r="H341" s="113">
        <v>0</v>
      </c>
      <c r="I341" s="110">
        <f t="shared" si="22"/>
        <v>100</v>
      </c>
    </row>
    <row r="342" spans="1:9">
      <c r="A342" s="131"/>
      <c r="B342" s="687" t="s">
        <v>528</v>
      </c>
      <c r="C342" s="411" t="s">
        <v>529</v>
      </c>
      <c r="D342" s="952" t="s">
        <v>338</v>
      </c>
      <c r="E342" s="692">
        <v>0</v>
      </c>
      <c r="F342" s="461">
        <v>5267</v>
      </c>
      <c r="G342" s="412">
        <v>5267</v>
      </c>
      <c r="H342" s="113">
        <v>0</v>
      </c>
      <c r="I342" s="110">
        <f t="shared" si="22"/>
        <v>100</v>
      </c>
    </row>
    <row r="343" spans="1:9">
      <c r="A343" s="131"/>
      <c r="B343" s="687" t="s">
        <v>587</v>
      </c>
      <c r="C343" s="411" t="s">
        <v>586</v>
      </c>
      <c r="D343" s="547" t="s">
        <v>338</v>
      </c>
      <c r="E343" s="692">
        <v>0</v>
      </c>
      <c r="F343" s="461">
        <v>350</v>
      </c>
      <c r="G343" s="412">
        <v>350</v>
      </c>
      <c r="H343" s="113">
        <v>0</v>
      </c>
      <c r="I343" s="110">
        <f t="shared" si="22"/>
        <v>100</v>
      </c>
    </row>
    <row r="344" spans="1:9">
      <c r="A344" s="131"/>
      <c r="B344" s="687" t="s">
        <v>588</v>
      </c>
      <c r="C344" s="411" t="s">
        <v>592</v>
      </c>
      <c r="D344" s="547" t="s">
        <v>338</v>
      </c>
      <c r="E344" s="692">
        <v>0</v>
      </c>
      <c r="F344" s="461">
        <v>6230</v>
      </c>
      <c r="G344" s="412">
        <v>6230</v>
      </c>
      <c r="H344" s="113">
        <v>0</v>
      </c>
      <c r="I344" s="110">
        <f t="shared" si="22"/>
        <v>100</v>
      </c>
    </row>
    <row r="345" spans="1:9">
      <c r="A345" s="131"/>
      <c r="B345" s="687" t="s">
        <v>589</v>
      </c>
      <c r="C345" s="411" t="s">
        <v>593</v>
      </c>
      <c r="D345" s="547" t="s">
        <v>338</v>
      </c>
      <c r="E345" s="692">
        <v>0</v>
      </c>
      <c r="F345" s="461">
        <v>7500</v>
      </c>
      <c r="G345" s="412">
        <v>7500</v>
      </c>
      <c r="H345" s="113">
        <v>0</v>
      </c>
      <c r="I345" s="110">
        <f t="shared" si="22"/>
        <v>100</v>
      </c>
    </row>
    <row r="346" spans="1:9">
      <c r="A346" s="131"/>
      <c r="B346" s="687" t="s">
        <v>590</v>
      </c>
      <c r="C346" s="411" t="s">
        <v>594</v>
      </c>
      <c r="D346" s="547" t="s">
        <v>338</v>
      </c>
      <c r="E346" s="692">
        <v>0</v>
      </c>
      <c r="F346" s="461">
        <v>1800</v>
      </c>
      <c r="G346" s="412">
        <v>1800</v>
      </c>
      <c r="H346" s="430">
        <v>0</v>
      </c>
      <c r="I346" s="110">
        <f t="shared" si="22"/>
        <v>100</v>
      </c>
    </row>
    <row r="347" spans="1:9">
      <c r="A347" s="212"/>
      <c r="B347" s="687" t="s">
        <v>591</v>
      </c>
      <c r="C347" s="411" t="s">
        <v>595</v>
      </c>
      <c r="D347" s="1002" t="s">
        <v>338</v>
      </c>
      <c r="E347" s="692">
        <v>0</v>
      </c>
      <c r="F347" s="461">
        <v>6200</v>
      </c>
      <c r="G347" s="412">
        <v>6200</v>
      </c>
      <c r="H347" s="430">
        <v>0</v>
      </c>
      <c r="I347" s="110">
        <f t="shared" si="22"/>
        <v>100</v>
      </c>
    </row>
    <row r="348" spans="1:9">
      <c r="A348" s="1003"/>
      <c r="B348" s="684" t="s">
        <v>596</v>
      </c>
      <c r="C348" s="690" t="s">
        <v>600</v>
      </c>
      <c r="D348" s="685" t="s">
        <v>338</v>
      </c>
      <c r="E348" s="779">
        <v>0</v>
      </c>
      <c r="F348" s="1001">
        <v>770</v>
      </c>
      <c r="G348" s="1004">
        <v>770</v>
      </c>
      <c r="H348" s="113">
        <v>0</v>
      </c>
      <c r="I348" s="108">
        <f t="shared" si="22"/>
        <v>100</v>
      </c>
    </row>
    <row r="349" spans="1:9">
      <c r="A349" s="131"/>
      <c r="B349" s="687" t="s">
        <v>597</v>
      </c>
      <c r="C349" s="411" t="s">
        <v>601</v>
      </c>
      <c r="D349" s="547" t="s">
        <v>338</v>
      </c>
      <c r="E349" s="692">
        <v>0</v>
      </c>
      <c r="F349" s="461">
        <v>290</v>
      </c>
      <c r="G349" s="412">
        <v>290</v>
      </c>
      <c r="H349" s="113">
        <v>0</v>
      </c>
      <c r="I349" s="110">
        <f t="shared" si="22"/>
        <v>100</v>
      </c>
    </row>
    <row r="350" spans="1:9">
      <c r="A350" s="131"/>
      <c r="B350" s="687" t="s">
        <v>598</v>
      </c>
      <c r="C350" s="411" t="s">
        <v>602</v>
      </c>
      <c r="D350" s="547" t="s">
        <v>338</v>
      </c>
      <c r="E350" s="692">
        <v>0</v>
      </c>
      <c r="F350" s="461">
        <v>950</v>
      </c>
      <c r="G350" s="412">
        <v>950</v>
      </c>
      <c r="H350" s="113">
        <v>0</v>
      </c>
      <c r="I350" s="110">
        <f t="shared" si="22"/>
        <v>100</v>
      </c>
    </row>
    <row r="351" spans="1:9">
      <c r="A351" s="131"/>
      <c r="B351" s="687" t="s">
        <v>599</v>
      </c>
      <c r="C351" s="411" t="s">
        <v>603</v>
      </c>
      <c r="D351" s="547" t="s">
        <v>338</v>
      </c>
      <c r="E351" s="692">
        <v>0</v>
      </c>
      <c r="F351" s="461">
        <v>7136</v>
      </c>
      <c r="G351" s="412">
        <v>7136</v>
      </c>
      <c r="H351" s="113">
        <v>0</v>
      </c>
      <c r="I351" s="110">
        <f t="shared" si="22"/>
        <v>100</v>
      </c>
    </row>
    <row r="352" spans="1:9" ht="17.25" customHeight="1">
      <c r="A352" s="131"/>
      <c r="B352" s="687" t="s">
        <v>604</v>
      </c>
      <c r="C352" s="411" t="s">
        <v>607</v>
      </c>
      <c r="D352" s="547" t="s">
        <v>338</v>
      </c>
      <c r="E352" s="692">
        <v>0</v>
      </c>
      <c r="F352" s="461">
        <v>55</v>
      </c>
      <c r="G352" s="412">
        <v>55</v>
      </c>
      <c r="H352" s="113">
        <v>0</v>
      </c>
      <c r="I352" s="110">
        <f t="shared" si="22"/>
        <v>100</v>
      </c>
    </row>
    <row r="353" spans="1:9">
      <c r="A353" s="131"/>
      <c r="B353" s="687" t="s">
        <v>605</v>
      </c>
      <c r="C353" s="411" t="s">
        <v>606</v>
      </c>
      <c r="D353" s="547" t="s">
        <v>338</v>
      </c>
      <c r="E353" s="692">
        <v>0</v>
      </c>
      <c r="F353" s="461">
        <v>5100</v>
      </c>
      <c r="G353" s="412">
        <v>5100</v>
      </c>
      <c r="H353" s="113">
        <v>0</v>
      </c>
      <c r="I353" s="110">
        <f t="shared" si="22"/>
        <v>100</v>
      </c>
    </row>
    <row r="354" spans="1:9">
      <c r="A354" s="131"/>
      <c r="B354" s="687" t="s">
        <v>608</v>
      </c>
      <c r="C354" s="411" t="s">
        <v>613</v>
      </c>
      <c r="D354" s="547" t="s">
        <v>338</v>
      </c>
      <c r="E354" s="692">
        <v>0</v>
      </c>
      <c r="F354" s="461">
        <v>88</v>
      </c>
      <c r="G354" s="412">
        <v>88</v>
      </c>
      <c r="H354" s="113">
        <v>0</v>
      </c>
      <c r="I354" s="110">
        <f t="shared" si="22"/>
        <v>100</v>
      </c>
    </row>
    <row r="355" spans="1:9">
      <c r="A355" s="131"/>
      <c r="B355" s="687" t="s">
        <v>609</v>
      </c>
      <c r="C355" s="411" t="s">
        <v>614</v>
      </c>
      <c r="D355" s="547" t="s">
        <v>338</v>
      </c>
      <c r="E355" s="692">
        <v>0</v>
      </c>
      <c r="F355" s="461">
        <v>5400</v>
      </c>
      <c r="G355" s="412">
        <v>5400</v>
      </c>
      <c r="H355" s="113">
        <v>0</v>
      </c>
      <c r="I355" s="110">
        <f t="shared" si="22"/>
        <v>100</v>
      </c>
    </row>
    <row r="356" spans="1:9">
      <c r="A356" s="131"/>
      <c r="B356" s="687" t="s">
        <v>610</v>
      </c>
      <c r="C356" s="411" t="s">
        <v>615</v>
      </c>
      <c r="D356" s="547" t="s">
        <v>338</v>
      </c>
      <c r="E356" s="692">
        <v>0</v>
      </c>
      <c r="F356" s="461">
        <v>469</v>
      </c>
      <c r="G356" s="412">
        <v>469</v>
      </c>
      <c r="H356" s="113">
        <v>0</v>
      </c>
      <c r="I356" s="110">
        <f t="shared" si="22"/>
        <v>100</v>
      </c>
    </row>
    <row r="357" spans="1:9">
      <c r="A357" s="131"/>
      <c r="B357" s="687" t="s">
        <v>611</v>
      </c>
      <c r="C357" s="411" t="s">
        <v>616</v>
      </c>
      <c r="D357" s="547" t="s">
        <v>338</v>
      </c>
      <c r="E357" s="692">
        <v>0</v>
      </c>
      <c r="F357" s="461">
        <v>6470</v>
      </c>
      <c r="G357" s="412">
        <v>6470</v>
      </c>
      <c r="H357" s="113">
        <v>0</v>
      </c>
      <c r="I357" s="110">
        <f t="shared" si="22"/>
        <v>100</v>
      </c>
    </row>
    <row r="358" spans="1:9">
      <c r="A358" s="131"/>
      <c r="B358" s="687" t="s">
        <v>612</v>
      </c>
      <c r="C358" s="411" t="s">
        <v>617</v>
      </c>
      <c r="D358" s="547" t="s">
        <v>338</v>
      </c>
      <c r="E358" s="692">
        <v>0</v>
      </c>
      <c r="F358" s="461">
        <v>4390</v>
      </c>
      <c r="G358" s="412">
        <v>4390</v>
      </c>
      <c r="H358" s="113">
        <v>0</v>
      </c>
      <c r="I358" s="110">
        <f t="shared" si="22"/>
        <v>100</v>
      </c>
    </row>
    <row r="359" spans="1:9">
      <c r="A359" s="131"/>
      <c r="B359" s="687" t="s">
        <v>619</v>
      </c>
      <c r="C359" s="411" t="s">
        <v>620</v>
      </c>
      <c r="D359" s="547" t="s">
        <v>338</v>
      </c>
      <c r="E359" s="692">
        <v>0</v>
      </c>
      <c r="F359" s="461">
        <v>2500</v>
      </c>
      <c r="G359" s="412">
        <v>2500</v>
      </c>
      <c r="H359" s="113">
        <v>0</v>
      </c>
      <c r="I359" s="110">
        <f t="shared" si="22"/>
        <v>100</v>
      </c>
    </row>
    <row r="360" spans="1:9">
      <c r="A360" s="131"/>
      <c r="B360" s="687" t="s">
        <v>621</v>
      </c>
      <c r="C360" s="411" t="s">
        <v>626</v>
      </c>
      <c r="D360" s="547" t="s">
        <v>338</v>
      </c>
      <c r="E360" s="692">
        <v>0</v>
      </c>
      <c r="F360" s="461">
        <v>1000</v>
      </c>
      <c r="G360" s="412">
        <v>1000</v>
      </c>
      <c r="H360" s="113">
        <v>0</v>
      </c>
      <c r="I360" s="110">
        <f t="shared" si="22"/>
        <v>100</v>
      </c>
    </row>
    <row r="361" spans="1:9">
      <c r="A361" s="131"/>
      <c r="B361" s="687" t="s">
        <v>622</v>
      </c>
      <c r="C361" s="411" t="s">
        <v>627</v>
      </c>
      <c r="D361" s="547" t="s">
        <v>338</v>
      </c>
      <c r="E361" s="692">
        <v>0</v>
      </c>
      <c r="F361" s="461">
        <v>4585.8999999999996</v>
      </c>
      <c r="G361" s="412">
        <v>4586</v>
      </c>
      <c r="H361" s="113">
        <v>0</v>
      </c>
      <c r="I361" s="110">
        <f t="shared" si="22"/>
        <v>100.00218059704748</v>
      </c>
    </row>
    <row r="362" spans="1:9">
      <c r="A362" s="131"/>
      <c r="B362" s="687" t="s">
        <v>623</v>
      </c>
      <c r="C362" s="411" t="s">
        <v>628</v>
      </c>
      <c r="D362" s="547" t="s">
        <v>338</v>
      </c>
      <c r="E362" s="692">
        <v>0</v>
      </c>
      <c r="F362" s="461">
        <v>56543.199999999997</v>
      </c>
      <c r="G362" s="412">
        <v>5000</v>
      </c>
      <c r="H362" s="113">
        <v>0</v>
      </c>
      <c r="I362" s="110">
        <f t="shared" si="22"/>
        <v>8.8427963044185702</v>
      </c>
    </row>
    <row r="363" spans="1:9">
      <c r="A363" s="131"/>
      <c r="B363" s="687" t="s">
        <v>624</v>
      </c>
      <c r="C363" s="411" t="s">
        <v>629</v>
      </c>
      <c r="D363" s="547" t="s">
        <v>338</v>
      </c>
      <c r="E363" s="692">
        <v>0</v>
      </c>
      <c r="F363" s="461">
        <v>1500</v>
      </c>
      <c r="G363" s="412">
        <v>1500</v>
      </c>
      <c r="H363" s="113">
        <v>0</v>
      </c>
      <c r="I363" s="110">
        <f t="shared" si="22"/>
        <v>100</v>
      </c>
    </row>
    <row r="364" spans="1:9">
      <c r="A364" s="131"/>
      <c r="B364" s="687" t="s">
        <v>625</v>
      </c>
      <c r="C364" s="411" t="s">
        <v>630</v>
      </c>
      <c r="D364" s="547" t="s">
        <v>338</v>
      </c>
      <c r="E364" s="692">
        <v>0</v>
      </c>
      <c r="F364" s="461">
        <v>2654</v>
      </c>
      <c r="G364" s="412">
        <v>2654</v>
      </c>
      <c r="H364" s="113">
        <v>0</v>
      </c>
      <c r="I364" s="110">
        <f t="shared" si="22"/>
        <v>100</v>
      </c>
    </row>
    <row r="365" spans="1:9" ht="15.75" thickBot="1">
      <c r="A365" s="785"/>
      <c r="B365" s="786" t="s">
        <v>631</v>
      </c>
      <c r="C365" s="787" t="s">
        <v>642</v>
      </c>
      <c r="D365" s="788" t="s">
        <v>338</v>
      </c>
      <c r="E365" s="789">
        <v>0</v>
      </c>
      <c r="F365" s="790">
        <v>7141</v>
      </c>
      <c r="G365" s="415">
        <v>3623</v>
      </c>
      <c r="H365" s="546">
        <v>0</v>
      </c>
      <c r="I365" s="249">
        <f t="shared" si="22"/>
        <v>50.73519114969892</v>
      </c>
    </row>
    <row r="366" spans="1:9">
      <c r="A366" s="791"/>
      <c r="B366" s="792"/>
      <c r="C366" s="793"/>
      <c r="D366" s="460"/>
      <c r="E366" s="794"/>
      <c r="F366" s="795"/>
      <c r="G366" s="796"/>
      <c r="H366" s="427"/>
      <c r="I366" s="427"/>
    </row>
    <row r="367" spans="1:9">
      <c r="A367" s="791"/>
      <c r="B367" s="792"/>
      <c r="C367" s="793"/>
      <c r="D367" s="460"/>
      <c r="E367" s="794"/>
      <c r="F367" s="795"/>
      <c r="G367" s="796"/>
      <c r="H367" s="427"/>
      <c r="I367" s="427"/>
    </row>
    <row r="368" spans="1:9" ht="15.75" thickBot="1">
      <c r="A368" s="791"/>
      <c r="B368" s="792"/>
      <c r="C368" s="793"/>
      <c r="D368" s="460"/>
      <c r="E368" s="794"/>
      <c r="F368" s="795"/>
      <c r="G368" s="796"/>
      <c r="H368" s="427"/>
      <c r="I368" s="97" t="s">
        <v>1010</v>
      </c>
    </row>
    <row r="369" spans="1:9" ht="15" customHeight="1">
      <c r="A369" s="34" t="s">
        <v>1</v>
      </c>
      <c r="B369" s="35" t="s">
        <v>2</v>
      </c>
      <c r="C369" s="75"/>
      <c r="D369" s="37"/>
      <c r="E369" s="12" t="s">
        <v>4</v>
      </c>
      <c r="F369" s="10" t="s">
        <v>5</v>
      </c>
      <c r="G369" s="584" t="s">
        <v>6</v>
      </c>
      <c r="H369" s="22" t="s">
        <v>45</v>
      </c>
      <c r="I369" s="23" t="s">
        <v>45</v>
      </c>
    </row>
    <row r="370" spans="1:9" ht="15" customHeight="1">
      <c r="A370" s="38" t="s">
        <v>8</v>
      </c>
      <c r="B370" s="39" t="s">
        <v>9</v>
      </c>
      <c r="C370" s="78" t="s">
        <v>449</v>
      </c>
      <c r="D370" s="41" t="s">
        <v>11</v>
      </c>
      <c r="E370" s="473" t="s">
        <v>12</v>
      </c>
      <c r="F370" s="473" t="s">
        <v>13</v>
      </c>
      <c r="G370" s="585" t="s">
        <v>833</v>
      </c>
      <c r="H370" s="474" t="s">
        <v>46</v>
      </c>
      <c r="I370" s="28" t="s">
        <v>46</v>
      </c>
    </row>
    <row r="371" spans="1:9" ht="15" customHeight="1" thickBot="1">
      <c r="A371" s="42" t="s">
        <v>16</v>
      </c>
      <c r="B371" s="43" t="s">
        <v>17</v>
      </c>
      <c r="C371" s="83"/>
      <c r="D371" s="45"/>
      <c r="E371" s="586" t="s">
        <v>360</v>
      </c>
      <c r="F371" s="586" t="s">
        <v>360</v>
      </c>
      <c r="G371" s="85"/>
      <c r="H371" s="31" t="s">
        <v>14</v>
      </c>
      <c r="I371" s="32" t="s">
        <v>15</v>
      </c>
    </row>
    <row r="372" spans="1:9" ht="15" customHeight="1">
      <c r="A372" s="140" t="s">
        <v>47</v>
      </c>
      <c r="B372" s="1562" t="s">
        <v>123</v>
      </c>
      <c r="C372" s="1561"/>
      <c r="D372" s="1563"/>
      <c r="E372" s="779"/>
      <c r="F372" s="998"/>
      <c r="G372" s="999"/>
      <c r="H372" s="1000"/>
      <c r="I372" s="1000"/>
    </row>
    <row r="373" spans="1:9">
      <c r="A373" s="1003"/>
      <c r="B373" s="684" t="s">
        <v>632</v>
      </c>
      <c r="C373" s="690" t="s">
        <v>643</v>
      </c>
      <c r="D373" s="685" t="s">
        <v>338</v>
      </c>
      <c r="E373" s="779">
        <v>0</v>
      </c>
      <c r="F373" s="1001">
        <v>2007</v>
      </c>
      <c r="G373" s="1004">
        <v>2007</v>
      </c>
      <c r="H373" s="113">
        <v>0</v>
      </c>
      <c r="I373" s="108">
        <f t="shared" si="22"/>
        <v>100</v>
      </c>
    </row>
    <row r="374" spans="1:9">
      <c r="A374" s="131"/>
      <c r="B374" s="687" t="s">
        <v>633</v>
      </c>
      <c r="C374" s="411" t="s">
        <v>644</v>
      </c>
      <c r="D374" s="547" t="s">
        <v>338</v>
      </c>
      <c r="E374" s="692">
        <v>0</v>
      </c>
      <c r="F374" s="461">
        <v>2964</v>
      </c>
      <c r="G374" s="412">
        <v>2964</v>
      </c>
      <c r="H374" s="113">
        <v>0</v>
      </c>
      <c r="I374" s="110">
        <f t="shared" si="22"/>
        <v>100</v>
      </c>
    </row>
    <row r="375" spans="1:9">
      <c r="A375" s="131"/>
      <c r="B375" s="687" t="s">
        <v>634</v>
      </c>
      <c r="C375" s="411" t="s">
        <v>645</v>
      </c>
      <c r="D375" s="547" t="s">
        <v>338</v>
      </c>
      <c r="E375" s="692">
        <v>0</v>
      </c>
      <c r="F375" s="461">
        <v>6500</v>
      </c>
      <c r="G375" s="412">
        <v>6500</v>
      </c>
      <c r="H375" s="113">
        <v>0</v>
      </c>
      <c r="I375" s="110">
        <f t="shared" ref="I375:I438" si="23">G375/F375*100</f>
        <v>100</v>
      </c>
    </row>
    <row r="376" spans="1:9">
      <c r="A376" s="131"/>
      <c r="B376" s="687" t="s">
        <v>635</v>
      </c>
      <c r="C376" s="411" t="s">
        <v>646</v>
      </c>
      <c r="D376" s="952" t="s">
        <v>338</v>
      </c>
      <c r="E376" s="692">
        <v>0</v>
      </c>
      <c r="F376" s="461">
        <v>3500</v>
      </c>
      <c r="G376" s="412">
        <v>3500</v>
      </c>
      <c r="H376" s="113">
        <v>0</v>
      </c>
      <c r="I376" s="110">
        <f t="shared" si="23"/>
        <v>100</v>
      </c>
    </row>
    <row r="377" spans="1:9">
      <c r="A377" s="131"/>
      <c r="B377" s="687" t="s">
        <v>636</v>
      </c>
      <c r="C377" s="411" t="s">
        <v>647</v>
      </c>
      <c r="D377" s="547" t="s">
        <v>338</v>
      </c>
      <c r="E377" s="692">
        <v>0</v>
      </c>
      <c r="F377" s="461">
        <v>4400</v>
      </c>
      <c r="G377" s="412">
        <v>1000</v>
      </c>
      <c r="H377" s="113">
        <v>0</v>
      </c>
      <c r="I377" s="110">
        <f t="shared" si="23"/>
        <v>22.727272727272727</v>
      </c>
    </row>
    <row r="378" spans="1:9">
      <c r="A378" s="131"/>
      <c r="B378" s="687" t="s">
        <v>637</v>
      </c>
      <c r="C378" s="411" t="s">
        <v>648</v>
      </c>
      <c r="D378" s="547" t="s">
        <v>338</v>
      </c>
      <c r="E378" s="692">
        <v>0</v>
      </c>
      <c r="F378" s="461">
        <v>5985</v>
      </c>
      <c r="G378" s="412">
        <v>5985</v>
      </c>
      <c r="H378" s="113">
        <v>0</v>
      </c>
      <c r="I378" s="110">
        <f t="shared" si="23"/>
        <v>100</v>
      </c>
    </row>
    <row r="379" spans="1:9">
      <c r="A379" s="131"/>
      <c r="B379" s="687" t="s">
        <v>638</v>
      </c>
      <c r="C379" s="411" t="s">
        <v>649</v>
      </c>
      <c r="D379" s="547" t="s">
        <v>338</v>
      </c>
      <c r="E379" s="692">
        <v>0</v>
      </c>
      <c r="F379" s="461">
        <v>3496</v>
      </c>
      <c r="G379" s="412">
        <v>3496</v>
      </c>
      <c r="H379" s="113">
        <v>0</v>
      </c>
      <c r="I379" s="110">
        <f t="shared" si="23"/>
        <v>100</v>
      </c>
    </row>
    <row r="380" spans="1:9">
      <c r="A380" s="131"/>
      <c r="B380" s="687" t="s">
        <v>640</v>
      </c>
      <c r="C380" s="411" t="s">
        <v>652</v>
      </c>
      <c r="D380" s="547" t="s">
        <v>338</v>
      </c>
      <c r="E380" s="692">
        <v>0</v>
      </c>
      <c r="F380" s="461">
        <v>182</v>
      </c>
      <c r="G380" s="412">
        <v>182</v>
      </c>
      <c r="H380" s="113">
        <v>0</v>
      </c>
      <c r="I380" s="110">
        <f t="shared" si="23"/>
        <v>100</v>
      </c>
    </row>
    <row r="381" spans="1:9">
      <c r="A381" s="131"/>
      <c r="B381" s="687" t="s">
        <v>641</v>
      </c>
      <c r="C381" s="411" t="s">
        <v>650</v>
      </c>
      <c r="D381" s="547" t="s">
        <v>338</v>
      </c>
      <c r="E381" s="692">
        <v>0</v>
      </c>
      <c r="F381" s="461">
        <v>363</v>
      </c>
      <c r="G381" s="412">
        <v>363</v>
      </c>
      <c r="H381" s="113">
        <v>0</v>
      </c>
      <c r="I381" s="110">
        <f t="shared" si="23"/>
        <v>100</v>
      </c>
    </row>
    <row r="382" spans="1:9">
      <c r="A382" s="131"/>
      <c r="B382" s="687" t="s">
        <v>639</v>
      </c>
      <c r="C382" s="411" t="s">
        <v>651</v>
      </c>
      <c r="D382" s="547" t="s">
        <v>338</v>
      </c>
      <c r="E382" s="692">
        <v>0</v>
      </c>
      <c r="F382" s="461">
        <v>500</v>
      </c>
      <c r="G382" s="412">
        <v>180</v>
      </c>
      <c r="H382" s="113">
        <v>0</v>
      </c>
      <c r="I382" s="110">
        <f t="shared" si="23"/>
        <v>36</v>
      </c>
    </row>
    <row r="383" spans="1:9">
      <c r="A383" s="131"/>
      <c r="B383" s="687" t="s">
        <v>653</v>
      </c>
      <c r="C383" s="411" t="s">
        <v>670</v>
      </c>
      <c r="D383" s="547" t="s">
        <v>338</v>
      </c>
      <c r="E383" s="692">
        <v>0</v>
      </c>
      <c r="F383" s="461">
        <v>2200</v>
      </c>
      <c r="G383" s="412">
        <v>2200</v>
      </c>
      <c r="H383" s="113">
        <v>0</v>
      </c>
      <c r="I383" s="110">
        <f t="shared" si="23"/>
        <v>100</v>
      </c>
    </row>
    <row r="384" spans="1:9">
      <c r="A384" s="131"/>
      <c r="B384" s="687" t="s">
        <v>654</v>
      </c>
      <c r="C384" s="411" t="s">
        <v>671</v>
      </c>
      <c r="D384" s="547" t="s">
        <v>338</v>
      </c>
      <c r="E384" s="692">
        <v>0</v>
      </c>
      <c r="F384" s="461">
        <v>355</v>
      </c>
      <c r="G384" s="412">
        <v>355</v>
      </c>
      <c r="H384" s="113">
        <v>0</v>
      </c>
      <c r="I384" s="110">
        <f t="shared" si="23"/>
        <v>100</v>
      </c>
    </row>
    <row r="385" spans="1:9">
      <c r="A385" s="131"/>
      <c r="B385" s="687" t="s">
        <v>655</v>
      </c>
      <c r="C385" s="411" t="s">
        <v>672</v>
      </c>
      <c r="D385" s="547" t="s">
        <v>338</v>
      </c>
      <c r="E385" s="692">
        <v>0</v>
      </c>
      <c r="F385" s="461">
        <v>857</v>
      </c>
      <c r="G385" s="412">
        <v>857</v>
      </c>
      <c r="H385" s="113">
        <v>0</v>
      </c>
      <c r="I385" s="110">
        <f t="shared" si="23"/>
        <v>100</v>
      </c>
    </row>
    <row r="386" spans="1:9">
      <c r="A386" s="131"/>
      <c r="B386" s="687" t="s">
        <v>656</v>
      </c>
      <c r="C386" s="411" t="s">
        <v>673</v>
      </c>
      <c r="D386" s="547" t="s">
        <v>338</v>
      </c>
      <c r="E386" s="692">
        <v>0</v>
      </c>
      <c r="F386" s="461">
        <v>7619.6</v>
      </c>
      <c r="G386" s="412">
        <v>1620</v>
      </c>
      <c r="H386" s="113">
        <v>0</v>
      </c>
      <c r="I386" s="110">
        <f t="shared" si="23"/>
        <v>21.260958580502912</v>
      </c>
    </row>
    <row r="387" spans="1:9">
      <c r="A387" s="131"/>
      <c r="B387" s="687" t="s">
        <v>657</v>
      </c>
      <c r="C387" s="411" t="s">
        <v>674</v>
      </c>
      <c r="D387" s="547" t="s">
        <v>338</v>
      </c>
      <c r="E387" s="692">
        <v>0</v>
      </c>
      <c r="F387" s="461">
        <v>100</v>
      </c>
      <c r="G387" s="412">
        <v>100</v>
      </c>
      <c r="H387" s="113">
        <v>0</v>
      </c>
      <c r="I387" s="110">
        <f t="shared" si="23"/>
        <v>100</v>
      </c>
    </row>
    <row r="388" spans="1:9">
      <c r="A388" s="131"/>
      <c r="B388" s="687" t="s">
        <v>658</v>
      </c>
      <c r="C388" s="411" t="s">
        <v>675</v>
      </c>
      <c r="D388" s="547" t="s">
        <v>338</v>
      </c>
      <c r="E388" s="692">
        <v>0</v>
      </c>
      <c r="F388" s="461">
        <v>900</v>
      </c>
      <c r="G388" s="412">
        <v>900</v>
      </c>
      <c r="H388" s="113">
        <v>0</v>
      </c>
      <c r="I388" s="110">
        <f t="shared" si="23"/>
        <v>100</v>
      </c>
    </row>
    <row r="389" spans="1:9">
      <c r="A389" s="131"/>
      <c r="B389" s="687" t="s">
        <v>659</v>
      </c>
      <c r="C389" s="411" t="s">
        <v>676</v>
      </c>
      <c r="D389" s="547" t="s">
        <v>338</v>
      </c>
      <c r="E389" s="692">
        <v>0</v>
      </c>
      <c r="F389" s="461">
        <v>405.5</v>
      </c>
      <c r="G389" s="412">
        <v>405</v>
      </c>
      <c r="H389" s="113">
        <v>0</v>
      </c>
      <c r="I389" s="110">
        <f t="shared" si="23"/>
        <v>99.8766954377312</v>
      </c>
    </row>
    <row r="390" spans="1:9">
      <c r="A390" s="131"/>
      <c r="B390" s="687" t="s">
        <v>660</v>
      </c>
      <c r="C390" s="411" t="s">
        <v>677</v>
      </c>
      <c r="D390" s="952" t="s">
        <v>338</v>
      </c>
      <c r="E390" s="692">
        <v>0</v>
      </c>
      <c r="F390" s="461">
        <v>2100</v>
      </c>
      <c r="G390" s="412">
        <v>2100</v>
      </c>
      <c r="H390" s="113">
        <v>0</v>
      </c>
      <c r="I390" s="110">
        <f t="shared" si="23"/>
        <v>100</v>
      </c>
    </row>
    <row r="391" spans="1:9">
      <c r="A391" s="131"/>
      <c r="B391" s="687" t="s">
        <v>661</v>
      </c>
      <c r="C391" s="411" t="s">
        <v>678</v>
      </c>
      <c r="D391" s="547" t="s">
        <v>338</v>
      </c>
      <c r="E391" s="692">
        <v>0</v>
      </c>
      <c r="F391" s="461">
        <v>1770.9</v>
      </c>
      <c r="G391" s="412">
        <v>1771</v>
      </c>
      <c r="H391" s="113">
        <v>0</v>
      </c>
      <c r="I391" s="110">
        <f t="shared" si="23"/>
        <v>100.00564684623636</v>
      </c>
    </row>
    <row r="392" spans="1:9">
      <c r="A392" s="131"/>
      <c r="B392" s="687" t="s">
        <v>662</v>
      </c>
      <c r="C392" s="411" t="s">
        <v>679</v>
      </c>
      <c r="D392" s="547" t="s">
        <v>338</v>
      </c>
      <c r="E392" s="692">
        <v>0</v>
      </c>
      <c r="F392" s="461">
        <v>400</v>
      </c>
      <c r="G392" s="412">
        <v>400</v>
      </c>
      <c r="H392" s="113">
        <v>0</v>
      </c>
      <c r="I392" s="110">
        <f t="shared" si="23"/>
        <v>100</v>
      </c>
    </row>
    <row r="393" spans="1:9" ht="26.25">
      <c r="A393" s="131"/>
      <c r="B393" s="687" t="s">
        <v>663</v>
      </c>
      <c r="C393" s="411" t="s">
        <v>680</v>
      </c>
      <c r="D393" s="547" t="s">
        <v>338</v>
      </c>
      <c r="E393" s="692">
        <v>0</v>
      </c>
      <c r="F393" s="461">
        <v>2500</v>
      </c>
      <c r="G393" s="412">
        <v>2500</v>
      </c>
      <c r="H393" s="113">
        <v>0</v>
      </c>
      <c r="I393" s="110">
        <f t="shared" si="23"/>
        <v>100</v>
      </c>
    </row>
    <row r="394" spans="1:9" ht="26.25">
      <c r="A394" s="131"/>
      <c r="B394" s="687" t="s">
        <v>664</v>
      </c>
      <c r="C394" s="411" t="s">
        <v>681</v>
      </c>
      <c r="D394" s="547" t="s">
        <v>338</v>
      </c>
      <c r="E394" s="692">
        <v>0</v>
      </c>
      <c r="F394" s="461">
        <v>1500</v>
      </c>
      <c r="G394" s="412">
        <v>1500</v>
      </c>
      <c r="H394" s="113">
        <v>0</v>
      </c>
      <c r="I394" s="110">
        <f t="shared" si="23"/>
        <v>100</v>
      </c>
    </row>
    <row r="395" spans="1:9">
      <c r="A395" s="131"/>
      <c r="B395" s="687" t="s">
        <v>665</v>
      </c>
      <c r="C395" s="411" t="s">
        <v>682</v>
      </c>
      <c r="D395" s="547" t="s">
        <v>338</v>
      </c>
      <c r="E395" s="692">
        <v>0</v>
      </c>
      <c r="F395" s="461">
        <v>250</v>
      </c>
      <c r="G395" s="412">
        <v>250</v>
      </c>
      <c r="H395" s="113">
        <v>0</v>
      </c>
      <c r="I395" s="110">
        <f t="shared" si="23"/>
        <v>100</v>
      </c>
    </row>
    <row r="396" spans="1:9" ht="26.25">
      <c r="A396" s="212"/>
      <c r="B396" s="687" t="s">
        <v>666</v>
      </c>
      <c r="C396" s="411" t="s">
        <v>683</v>
      </c>
      <c r="D396" s="1002" t="s">
        <v>338</v>
      </c>
      <c r="E396" s="692">
        <v>0</v>
      </c>
      <c r="F396" s="461">
        <v>4900</v>
      </c>
      <c r="G396" s="412">
        <v>4900</v>
      </c>
      <c r="H396" s="430">
        <v>0</v>
      </c>
      <c r="I396" s="110">
        <f t="shared" si="23"/>
        <v>100</v>
      </c>
    </row>
    <row r="397" spans="1:9">
      <c r="A397" s="1003"/>
      <c r="B397" s="684" t="s">
        <v>667</v>
      </c>
      <c r="C397" s="690" t="s">
        <v>684</v>
      </c>
      <c r="D397" s="685" t="s">
        <v>338</v>
      </c>
      <c r="E397" s="779">
        <v>0</v>
      </c>
      <c r="F397" s="1001">
        <v>1500</v>
      </c>
      <c r="G397" s="1004">
        <v>1500</v>
      </c>
      <c r="H397" s="113">
        <v>0</v>
      </c>
      <c r="I397" s="108">
        <f t="shared" si="23"/>
        <v>100</v>
      </c>
    </row>
    <row r="398" spans="1:9" ht="26.25">
      <c r="A398" s="131"/>
      <c r="B398" s="687" t="s">
        <v>668</v>
      </c>
      <c r="C398" s="411" t="s">
        <v>685</v>
      </c>
      <c r="D398" s="547" t="s">
        <v>338</v>
      </c>
      <c r="E398" s="692">
        <v>0</v>
      </c>
      <c r="F398" s="461">
        <v>100</v>
      </c>
      <c r="G398" s="412">
        <v>100</v>
      </c>
      <c r="H398" s="113">
        <v>0</v>
      </c>
      <c r="I398" s="110">
        <f t="shared" si="23"/>
        <v>100</v>
      </c>
    </row>
    <row r="399" spans="1:9">
      <c r="A399" s="131"/>
      <c r="B399" s="776" t="s">
        <v>669</v>
      </c>
      <c r="C399" s="411" t="s">
        <v>686</v>
      </c>
      <c r="D399" s="547" t="s">
        <v>338</v>
      </c>
      <c r="E399" s="777">
        <v>0</v>
      </c>
      <c r="F399" s="1005">
        <v>1500</v>
      </c>
      <c r="G399" s="778">
        <v>1500</v>
      </c>
      <c r="H399" s="113">
        <v>0</v>
      </c>
      <c r="I399" s="110">
        <f t="shared" si="23"/>
        <v>100</v>
      </c>
    </row>
    <row r="400" spans="1:9">
      <c r="A400" s="131"/>
      <c r="B400" s="687" t="s">
        <v>687</v>
      </c>
      <c r="C400" s="411" t="s">
        <v>700</v>
      </c>
      <c r="D400" s="547" t="s">
        <v>338</v>
      </c>
      <c r="E400" s="692">
        <v>0</v>
      </c>
      <c r="F400" s="970">
        <v>250</v>
      </c>
      <c r="G400" s="412">
        <v>250</v>
      </c>
      <c r="H400" s="113">
        <v>0</v>
      </c>
      <c r="I400" s="110">
        <f t="shared" si="23"/>
        <v>100</v>
      </c>
    </row>
    <row r="401" spans="1:9">
      <c r="A401" s="131"/>
      <c r="B401" s="687" t="s">
        <v>688</v>
      </c>
      <c r="C401" s="411" t="s">
        <v>701</v>
      </c>
      <c r="D401" s="547" t="s">
        <v>338</v>
      </c>
      <c r="E401" s="692">
        <v>0</v>
      </c>
      <c r="F401" s="970">
        <v>1700</v>
      </c>
      <c r="G401" s="412">
        <v>1500</v>
      </c>
      <c r="H401" s="113">
        <v>0</v>
      </c>
      <c r="I401" s="110">
        <f t="shared" si="23"/>
        <v>88.235294117647058</v>
      </c>
    </row>
    <row r="402" spans="1:9">
      <c r="A402" s="131"/>
      <c r="B402" s="687" t="s">
        <v>689</v>
      </c>
      <c r="C402" s="411" t="s">
        <v>702</v>
      </c>
      <c r="D402" s="547" t="s">
        <v>338</v>
      </c>
      <c r="E402" s="692">
        <v>0</v>
      </c>
      <c r="F402" s="970">
        <v>7000</v>
      </c>
      <c r="G402" s="412">
        <v>7000</v>
      </c>
      <c r="H402" s="113">
        <v>0</v>
      </c>
      <c r="I402" s="110">
        <f t="shared" si="23"/>
        <v>100</v>
      </c>
    </row>
    <row r="403" spans="1:9">
      <c r="A403" s="131"/>
      <c r="B403" s="687" t="s">
        <v>690</v>
      </c>
      <c r="C403" s="411" t="s">
        <v>703</v>
      </c>
      <c r="D403" s="547" t="s">
        <v>338</v>
      </c>
      <c r="E403" s="692">
        <v>0</v>
      </c>
      <c r="F403" s="970">
        <v>3510.1</v>
      </c>
      <c r="G403" s="412">
        <v>3510</v>
      </c>
      <c r="H403" s="113">
        <v>0</v>
      </c>
      <c r="I403" s="110">
        <f t="shared" si="23"/>
        <v>99.997151078316861</v>
      </c>
    </row>
    <row r="404" spans="1:9">
      <c r="A404" s="131"/>
      <c r="B404" s="687" t="s">
        <v>691</v>
      </c>
      <c r="C404" s="411" t="s">
        <v>704</v>
      </c>
      <c r="D404" s="547" t="s">
        <v>338</v>
      </c>
      <c r="E404" s="692">
        <v>0</v>
      </c>
      <c r="F404" s="970">
        <v>3384.4</v>
      </c>
      <c r="G404" s="412">
        <v>2400</v>
      </c>
      <c r="H404" s="113">
        <v>0</v>
      </c>
      <c r="I404" s="110">
        <f t="shared" si="23"/>
        <v>70.913603592955909</v>
      </c>
    </row>
    <row r="405" spans="1:9">
      <c r="A405" s="131"/>
      <c r="B405" s="687" t="s">
        <v>692</v>
      </c>
      <c r="C405" s="411" t="s">
        <v>705</v>
      </c>
      <c r="D405" s="952" t="s">
        <v>338</v>
      </c>
      <c r="E405" s="692">
        <v>0</v>
      </c>
      <c r="F405" s="970">
        <v>1700</v>
      </c>
      <c r="G405" s="412">
        <v>400</v>
      </c>
      <c r="H405" s="113">
        <v>0</v>
      </c>
      <c r="I405" s="110">
        <f t="shared" si="23"/>
        <v>23.52941176470588</v>
      </c>
    </row>
    <row r="406" spans="1:9" ht="26.25">
      <c r="A406" s="131"/>
      <c r="B406" s="687" t="s">
        <v>693</v>
      </c>
      <c r="C406" s="411" t="s">
        <v>706</v>
      </c>
      <c r="D406" s="547" t="s">
        <v>338</v>
      </c>
      <c r="E406" s="692">
        <v>0</v>
      </c>
      <c r="F406" s="970">
        <v>2800</v>
      </c>
      <c r="G406" s="412">
        <v>100</v>
      </c>
      <c r="H406" s="113">
        <v>0</v>
      </c>
      <c r="I406" s="110">
        <f t="shared" si="23"/>
        <v>3.5714285714285712</v>
      </c>
    </row>
    <row r="407" spans="1:9">
      <c r="A407" s="131"/>
      <c r="B407" s="687" t="s">
        <v>694</v>
      </c>
      <c r="C407" s="411" t="s">
        <v>707</v>
      </c>
      <c r="D407" s="547" t="s">
        <v>338</v>
      </c>
      <c r="E407" s="692">
        <v>0</v>
      </c>
      <c r="F407" s="970">
        <v>3000</v>
      </c>
      <c r="G407" s="412">
        <v>3000</v>
      </c>
      <c r="H407" s="113">
        <v>0</v>
      </c>
      <c r="I407" s="110">
        <f t="shared" si="23"/>
        <v>100</v>
      </c>
    </row>
    <row r="408" spans="1:9">
      <c r="A408" s="131"/>
      <c r="B408" s="687" t="s">
        <v>695</v>
      </c>
      <c r="C408" s="411" t="s">
        <v>708</v>
      </c>
      <c r="D408" s="547" t="s">
        <v>338</v>
      </c>
      <c r="E408" s="692">
        <v>0</v>
      </c>
      <c r="F408" s="970">
        <v>600</v>
      </c>
      <c r="G408" s="412">
        <v>320</v>
      </c>
      <c r="H408" s="113">
        <v>0</v>
      </c>
      <c r="I408" s="110">
        <f t="shared" si="23"/>
        <v>53.333333333333336</v>
      </c>
    </row>
    <row r="409" spans="1:9">
      <c r="A409" s="131"/>
      <c r="B409" s="687" t="s">
        <v>696</v>
      </c>
      <c r="C409" s="411" t="s">
        <v>709</v>
      </c>
      <c r="D409" s="547" t="s">
        <v>338</v>
      </c>
      <c r="E409" s="692">
        <v>0</v>
      </c>
      <c r="F409" s="970">
        <v>1721.5</v>
      </c>
      <c r="G409" s="412">
        <v>1721</v>
      </c>
      <c r="H409" s="113">
        <v>0</v>
      </c>
      <c r="I409" s="110">
        <f t="shared" si="23"/>
        <v>99.970955562009877</v>
      </c>
    </row>
    <row r="410" spans="1:9">
      <c r="A410" s="131"/>
      <c r="B410" s="687" t="s">
        <v>697</v>
      </c>
      <c r="C410" s="411" t="s">
        <v>710</v>
      </c>
      <c r="D410" s="547" t="s">
        <v>338</v>
      </c>
      <c r="E410" s="692">
        <v>0</v>
      </c>
      <c r="F410" s="970">
        <v>1838.4</v>
      </c>
      <c r="G410" s="412">
        <v>1838</v>
      </c>
      <c r="H410" s="113">
        <v>0</v>
      </c>
      <c r="I410" s="110">
        <f t="shared" si="23"/>
        <v>99.978241949521319</v>
      </c>
    </row>
    <row r="411" spans="1:9">
      <c r="A411" s="131"/>
      <c r="B411" s="687" t="s">
        <v>698</v>
      </c>
      <c r="C411" s="411" t="s">
        <v>711</v>
      </c>
      <c r="D411" s="547" t="s">
        <v>338</v>
      </c>
      <c r="E411" s="692">
        <v>0</v>
      </c>
      <c r="F411" s="970">
        <v>1000</v>
      </c>
      <c r="G411" s="412">
        <v>1000</v>
      </c>
      <c r="H411" s="113">
        <v>0</v>
      </c>
      <c r="I411" s="110">
        <f t="shared" si="23"/>
        <v>100</v>
      </c>
    </row>
    <row r="412" spans="1:9" ht="26.25">
      <c r="A412" s="212"/>
      <c r="B412" s="687" t="s">
        <v>699</v>
      </c>
      <c r="C412" s="411" t="s">
        <v>712</v>
      </c>
      <c r="D412" s="1002" t="s">
        <v>338</v>
      </c>
      <c r="E412" s="692">
        <v>0</v>
      </c>
      <c r="F412" s="970">
        <v>6372</v>
      </c>
      <c r="G412" s="412">
        <v>6372</v>
      </c>
      <c r="H412" s="430">
        <v>0</v>
      </c>
      <c r="I412" s="110">
        <f t="shared" si="23"/>
        <v>100</v>
      </c>
    </row>
    <row r="413" spans="1:9" ht="26.25">
      <c r="A413" s="1003"/>
      <c r="B413" s="684">
        <v>411317</v>
      </c>
      <c r="C413" s="690" t="s">
        <v>713</v>
      </c>
      <c r="D413" s="685" t="s">
        <v>338</v>
      </c>
      <c r="E413" s="779">
        <v>0</v>
      </c>
      <c r="F413" s="998">
        <v>1507.6</v>
      </c>
      <c r="G413" s="1004">
        <v>1508</v>
      </c>
      <c r="H413" s="113">
        <v>0</v>
      </c>
      <c r="I413" s="108">
        <f>G413/F413*100</f>
        <v>100.02653223666755</v>
      </c>
    </row>
    <row r="414" spans="1:9" ht="15.75" thickBot="1">
      <c r="A414" s="785"/>
      <c r="B414" s="786">
        <v>411417</v>
      </c>
      <c r="C414" s="787" t="s">
        <v>714</v>
      </c>
      <c r="D414" s="788" t="s">
        <v>338</v>
      </c>
      <c r="E414" s="789">
        <v>0</v>
      </c>
      <c r="F414" s="1006">
        <v>400</v>
      </c>
      <c r="G414" s="415">
        <v>400</v>
      </c>
      <c r="H414" s="546">
        <v>0</v>
      </c>
      <c r="I414" s="249">
        <f>G414/F414*100</f>
        <v>100</v>
      </c>
    </row>
    <row r="415" spans="1:9">
      <c r="A415" s="791"/>
      <c r="B415" s="792"/>
      <c r="C415" s="793"/>
      <c r="D415" s="460"/>
      <c r="E415" s="794"/>
      <c r="F415" s="795"/>
      <c r="G415" s="796"/>
      <c r="H415" s="427"/>
      <c r="I415" s="427"/>
    </row>
    <row r="416" spans="1:9" ht="15.75" thickBot="1">
      <c r="A416" s="791"/>
      <c r="B416" s="792"/>
      <c r="C416" s="793"/>
      <c r="D416" s="460"/>
      <c r="E416" s="794"/>
      <c r="F416" s="795"/>
      <c r="G416" s="796"/>
      <c r="H416" s="427"/>
      <c r="I416" s="97" t="s">
        <v>1011</v>
      </c>
    </row>
    <row r="417" spans="1:9">
      <c r="A417" s="34" t="s">
        <v>1</v>
      </c>
      <c r="B417" s="35" t="s">
        <v>2</v>
      </c>
      <c r="C417" s="75"/>
      <c r="D417" s="37"/>
      <c r="E417" s="12" t="s">
        <v>4</v>
      </c>
      <c r="F417" s="10" t="s">
        <v>5</v>
      </c>
      <c r="G417" s="584" t="s">
        <v>6</v>
      </c>
      <c r="H417" s="22" t="s">
        <v>45</v>
      </c>
      <c r="I417" s="23" t="s">
        <v>45</v>
      </c>
    </row>
    <row r="418" spans="1:9">
      <c r="A418" s="38" t="s">
        <v>8</v>
      </c>
      <c r="B418" s="39" t="s">
        <v>9</v>
      </c>
      <c r="C418" s="78" t="s">
        <v>449</v>
      </c>
      <c r="D418" s="41" t="s">
        <v>11</v>
      </c>
      <c r="E418" s="473" t="s">
        <v>12</v>
      </c>
      <c r="F418" s="473" t="s">
        <v>13</v>
      </c>
      <c r="G418" s="585" t="s">
        <v>833</v>
      </c>
      <c r="H418" s="474" t="s">
        <v>46</v>
      </c>
      <c r="I418" s="28" t="s">
        <v>46</v>
      </c>
    </row>
    <row r="419" spans="1:9" ht="15.75" thickBot="1">
      <c r="A419" s="42" t="s">
        <v>16</v>
      </c>
      <c r="B419" s="43" t="s">
        <v>17</v>
      </c>
      <c r="C419" s="83"/>
      <c r="D419" s="45"/>
      <c r="E419" s="586" t="s">
        <v>360</v>
      </c>
      <c r="F419" s="586" t="s">
        <v>360</v>
      </c>
      <c r="G419" s="85"/>
      <c r="H419" s="31" t="s">
        <v>14</v>
      </c>
      <c r="I419" s="32" t="s">
        <v>15</v>
      </c>
    </row>
    <row r="420" spans="1:9">
      <c r="A420" s="140" t="s">
        <v>47</v>
      </c>
      <c r="B420" s="1562" t="s">
        <v>123</v>
      </c>
      <c r="C420" s="1561"/>
      <c r="D420" s="1563"/>
      <c r="E420" s="779"/>
      <c r="F420" s="998"/>
      <c r="G420" s="999"/>
      <c r="H420" s="1000"/>
      <c r="I420" s="1000"/>
    </row>
    <row r="421" spans="1:9">
      <c r="A421" s="131"/>
      <c r="B421" s="687">
        <v>411617</v>
      </c>
      <c r="C421" s="411" t="s">
        <v>715</v>
      </c>
      <c r="D421" s="547" t="s">
        <v>338</v>
      </c>
      <c r="E421" s="692">
        <v>0</v>
      </c>
      <c r="F421" s="970">
        <v>2000</v>
      </c>
      <c r="G421" s="412">
        <v>2000</v>
      </c>
      <c r="H421" s="113">
        <v>0</v>
      </c>
      <c r="I421" s="110">
        <f t="shared" si="23"/>
        <v>100</v>
      </c>
    </row>
    <row r="422" spans="1:9">
      <c r="A422" s="131"/>
      <c r="B422" s="687" t="s">
        <v>716</v>
      </c>
      <c r="C422" s="411" t="s">
        <v>723</v>
      </c>
      <c r="D422" s="547" t="s">
        <v>338</v>
      </c>
      <c r="E422" s="692">
        <v>0</v>
      </c>
      <c r="F422" s="970">
        <v>170</v>
      </c>
      <c r="G422" s="412">
        <v>170</v>
      </c>
      <c r="H422" s="113">
        <v>0</v>
      </c>
      <c r="I422" s="110">
        <f t="shared" si="23"/>
        <v>100</v>
      </c>
    </row>
    <row r="423" spans="1:9">
      <c r="A423" s="131"/>
      <c r="B423" s="687">
        <v>412017</v>
      </c>
      <c r="C423" s="411" t="s">
        <v>874</v>
      </c>
      <c r="D423" s="547" t="s">
        <v>338</v>
      </c>
      <c r="E423" s="692">
        <v>0</v>
      </c>
      <c r="F423" s="970">
        <v>5350</v>
      </c>
      <c r="G423" s="412">
        <v>5350</v>
      </c>
      <c r="H423" s="113">
        <v>0</v>
      </c>
      <c r="I423" s="110">
        <f t="shared" si="23"/>
        <v>100</v>
      </c>
    </row>
    <row r="424" spans="1:9">
      <c r="A424" s="131"/>
      <c r="B424" s="687" t="s">
        <v>717</v>
      </c>
      <c r="C424" s="411" t="s">
        <v>724</v>
      </c>
      <c r="D424" s="547" t="s">
        <v>338</v>
      </c>
      <c r="E424" s="692">
        <v>0</v>
      </c>
      <c r="F424" s="970">
        <v>700</v>
      </c>
      <c r="G424" s="412">
        <v>700</v>
      </c>
      <c r="H424" s="113">
        <v>0</v>
      </c>
      <c r="I424" s="110">
        <f t="shared" si="23"/>
        <v>100</v>
      </c>
    </row>
    <row r="425" spans="1:9">
      <c r="A425" s="131"/>
      <c r="B425" s="687" t="s">
        <v>718</v>
      </c>
      <c r="C425" s="411" t="s">
        <v>725</v>
      </c>
      <c r="D425" s="547" t="s">
        <v>338</v>
      </c>
      <c r="E425" s="692">
        <v>0</v>
      </c>
      <c r="F425" s="970">
        <v>269</v>
      </c>
      <c r="G425" s="412">
        <v>269</v>
      </c>
      <c r="H425" s="113">
        <v>0</v>
      </c>
      <c r="I425" s="110">
        <f t="shared" si="23"/>
        <v>100</v>
      </c>
    </row>
    <row r="426" spans="1:9">
      <c r="A426" s="131"/>
      <c r="B426" s="687" t="s">
        <v>719</v>
      </c>
      <c r="C426" s="411" t="s">
        <v>726</v>
      </c>
      <c r="D426" s="952" t="s">
        <v>338</v>
      </c>
      <c r="E426" s="692">
        <v>0</v>
      </c>
      <c r="F426" s="970">
        <v>363</v>
      </c>
      <c r="G426" s="412">
        <v>363</v>
      </c>
      <c r="H426" s="113">
        <v>0</v>
      </c>
      <c r="I426" s="110">
        <f t="shared" si="23"/>
        <v>100</v>
      </c>
    </row>
    <row r="427" spans="1:9">
      <c r="A427" s="131"/>
      <c r="B427" s="687" t="s">
        <v>720</v>
      </c>
      <c r="C427" s="411" t="s">
        <v>727</v>
      </c>
      <c r="D427" s="547" t="s">
        <v>338</v>
      </c>
      <c r="E427" s="692">
        <v>0</v>
      </c>
      <c r="F427" s="970">
        <v>113.4</v>
      </c>
      <c r="G427" s="412">
        <v>113</v>
      </c>
      <c r="H427" s="113">
        <v>0</v>
      </c>
      <c r="I427" s="110">
        <f t="shared" si="23"/>
        <v>99.647266313932974</v>
      </c>
    </row>
    <row r="428" spans="1:9">
      <c r="A428" s="131"/>
      <c r="B428" s="687" t="s">
        <v>721</v>
      </c>
      <c r="C428" s="411" t="s">
        <v>728</v>
      </c>
      <c r="D428" s="547" t="s">
        <v>338</v>
      </c>
      <c r="E428" s="692">
        <v>0</v>
      </c>
      <c r="F428" s="970">
        <v>7808.5</v>
      </c>
      <c r="G428" s="412">
        <v>7808</v>
      </c>
      <c r="H428" s="113">
        <v>0</v>
      </c>
      <c r="I428" s="110">
        <f t="shared" si="23"/>
        <v>99.993596721521413</v>
      </c>
    </row>
    <row r="429" spans="1:9">
      <c r="A429" s="131"/>
      <c r="B429" s="687" t="s">
        <v>722</v>
      </c>
      <c r="C429" s="411" t="s">
        <v>729</v>
      </c>
      <c r="D429" s="547" t="s">
        <v>338</v>
      </c>
      <c r="E429" s="692">
        <v>0</v>
      </c>
      <c r="F429" s="970">
        <v>7600</v>
      </c>
      <c r="G429" s="412">
        <v>0</v>
      </c>
      <c r="H429" s="113">
        <v>0</v>
      </c>
      <c r="I429" s="110">
        <f t="shared" si="23"/>
        <v>0</v>
      </c>
    </row>
    <row r="430" spans="1:9">
      <c r="A430" s="131"/>
      <c r="B430" s="687" t="s">
        <v>730</v>
      </c>
      <c r="C430" s="411" t="s">
        <v>736</v>
      </c>
      <c r="D430" s="952" t="s">
        <v>338</v>
      </c>
      <c r="E430" s="692">
        <v>0</v>
      </c>
      <c r="F430" s="970">
        <v>21876.6</v>
      </c>
      <c r="G430" s="412">
        <v>21877</v>
      </c>
      <c r="H430" s="113">
        <v>0</v>
      </c>
      <c r="I430" s="110">
        <f t="shared" si="23"/>
        <v>100.00182843769143</v>
      </c>
    </row>
    <row r="431" spans="1:9">
      <c r="A431" s="131"/>
      <c r="B431" s="687" t="s">
        <v>731</v>
      </c>
      <c r="C431" s="411" t="s">
        <v>737</v>
      </c>
      <c r="D431" s="547" t="s">
        <v>338</v>
      </c>
      <c r="E431" s="692">
        <v>0</v>
      </c>
      <c r="F431" s="970">
        <v>11693.9</v>
      </c>
      <c r="G431" s="412">
        <v>11694</v>
      </c>
      <c r="H431" s="113">
        <v>0</v>
      </c>
      <c r="I431" s="110">
        <f t="shared" si="23"/>
        <v>100.00085514670043</v>
      </c>
    </row>
    <row r="432" spans="1:9">
      <c r="A432" s="131"/>
      <c r="B432" s="687" t="s">
        <v>732</v>
      </c>
      <c r="C432" s="411" t="s">
        <v>738</v>
      </c>
      <c r="D432" s="547" t="s">
        <v>338</v>
      </c>
      <c r="E432" s="692">
        <v>0</v>
      </c>
      <c r="F432" s="970">
        <v>10451.1</v>
      </c>
      <c r="G432" s="412">
        <v>10451</v>
      </c>
      <c r="H432" s="113">
        <v>0</v>
      </c>
      <c r="I432" s="110">
        <f t="shared" si="23"/>
        <v>99.999043162920643</v>
      </c>
    </row>
    <row r="433" spans="1:9">
      <c r="A433" s="131"/>
      <c r="B433" s="687" t="s">
        <v>733</v>
      </c>
      <c r="C433" s="411" t="s">
        <v>470</v>
      </c>
      <c r="D433" s="952" t="s">
        <v>338</v>
      </c>
      <c r="E433" s="692">
        <v>0</v>
      </c>
      <c r="F433" s="970">
        <v>1073.5</v>
      </c>
      <c r="G433" s="412">
        <v>1073</v>
      </c>
      <c r="H433" s="113">
        <v>0</v>
      </c>
      <c r="I433" s="110">
        <f t="shared" si="23"/>
        <v>99.9534233814625</v>
      </c>
    </row>
    <row r="434" spans="1:9" ht="26.25">
      <c r="A434" s="212"/>
      <c r="B434" s="684" t="s">
        <v>734</v>
      </c>
      <c r="C434" s="411" t="s">
        <v>503</v>
      </c>
      <c r="D434" s="685" t="s">
        <v>338</v>
      </c>
      <c r="E434" s="779">
        <v>0</v>
      </c>
      <c r="F434" s="998">
        <v>12000</v>
      </c>
      <c r="G434" s="693">
        <v>7000</v>
      </c>
      <c r="H434" s="113">
        <v>0</v>
      </c>
      <c r="I434" s="110">
        <f t="shared" si="23"/>
        <v>58.333333333333336</v>
      </c>
    </row>
    <row r="435" spans="1:9">
      <c r="A435" s="212"/>
      <c r="B435" s="243" t="s">
        <v>735</v>
      </c>
      <c r="C435" s="411" t="s">
        <v>982</v>
      </c>
      <c r="D435" s="1002" t="s">
        <v>338</v>
      </c>
      <c r="E435" s="311">
        <v>0</v>
      </c>
      <c r="F435" s="1001">
        <v>96.3</v>
      </c>
      <c r="G435" s="412">
        <v>96</v>
      </c>
      <c r="H435" s="113">
        <v>0</v>
      </c>
      <c r="I435" s="110">
        <f t="shared" si="23"/>
        <v>99.688473520249218</v>
      </c>
    </row>
    <row r="436" spans="1:9" ht="26.25">
      <c r="A436" s="1007"/>
      <c r="B436" s="243" t="s">
        <v>875</v>
      </c>
      <c r="C436" s="411" t="s">
        <v>876</v>
      </c>
      <c r="D436" s="685" t="s">
        <v>338</v>
      </c>
      <c r="E436" s="311">
        <v>0</v>
      </c>
      <c r="F436" s="1001">
        <v>31898.400000000001</v>
      </c>
      <c r="G436" s="1004">
        <v>0</v>
      </c>
      <c r="H436" s="113">
        <v>0</v>
      </c>
      <c r="I436" s="110">
        <f t="shared" si="23"/>
        <v>0</v>
      </c>
    </row>
    <row r="437" spans="1:9">
      <c r="A437" s="1007"/>
      <c r="B437" s="243" t="s">
        <v>877</v>
      </c>
      <c r="C437" s="411" t="s">
        <v>878</v>
      </c>
      <c r="D437" s="547" t="s">
        <v>338</v>
      </c>
      <c r="E437" s="311">
        <v>0</v>
      </c>
      <c r="F437" s="1001">
        <v>1000</v>
      </c>
      <c r="G437" s="1004">
        <v>1000</v>
      </c>
      <c r="H437" s="113">
        <v>0</v>
      </c>
      <c r="I437" s="110">
        <f t="shared" si="23"/>
        <v>100</v>
      </c>
    </row>
    <row r="438" spans="1:9">
      <c r="A438" s="1007"/>
      <c r="B438" s="243" t="s">
        <v>879</v>
      </c>
      <c r="C438" s="411" t="s">
        <v>880</v>
      </c>
      <c r="D438" s="547" t="s">
        <v>338</v>
      </c>
      <c r="E438" s="311">
        <v>0</v>
      </c>
      <c r="F438" s="1001">
        <v>4200.8</v>
      </c>
      <c r="G438" s="1004">
        <v>1013</v>
      </c>
      <c r="H438" s="113">
        <v>0</v>
      </c>
      <c r="I438" s="110">
        <f t="shared" si="23"/>
        <v>24.114454389640066</v>
      </c>
    </row>
    <row r="439" spans="1:9">
      <c r="A439" s="1007"/>
      <c r="B439" s="243" t="s">
        <v>881</v>
      </c>
      <c r="C439" s="411" t="s">
        <v>882</v>
      </c>
      <c r="D439" s="547" t="s">
        <v>338</v>
      </c>
      <c r="E439" s="311">
        <v>0</v>
      </c>
      <c r="F439" s="1001">
        <v>829.6</v>
      </c>
      <c r="G439" s="1004">
        <v>830</v>
      </c>
      <c r="H439" s="113">
        <v>0</v>
      </c>
      <c r="I439" s="110">
        <f t="shared" ref="I439:I462" si="24">G439/F439*100</f>
        <v>100.04821600771456</v>
      </c>
    </row>
    <row r="440" spans="1:9">
      <c r="A440" s="1007"/>
      <c r="B440" s="243" t="s">
        <v>883</v>
      </c>
      <c r="C440" s="411" t="s">
        <v>884</v>
      </c>
      <c r="D440" s="547" t="s">
        <v>338</v>
      </c>
      <c r="E440" s="311">
        <v>0</v>
      </c>
      <c r="F440" s="1001">
        <v>3630</v>
      </c>
      <c r="G440" s="1004">
        <v>0</v>
      </c>
      <c r="H440" s="113">
        <v>0</v>
      </c>
      <c r="I440" s="110">
        <f t="shared" si="24"/>
        <v>0</v>
      </c>
    </row>
    <row r="441" spans="1:9">
      <c r="A441" s="1007"/>
      <c r="B441" s="243" t="s">
        <v>885</v>
      </c>
      <c r="C441" s="411" t="s">
        <v>886</v>
      </c>
      <c r="D441" s="952" t="s">
        <v>338</v>
      </c>
      <c r="E441" s="311">
        <v>0</v>
      </c>
      <c r="F441" s="1001">
        <v>500</v>
      </c>
      <c r="G441" s="1004">
        <v>290</v>
      </c>
      <c r="H441" s="113">
        <v>0</v>
      </c>
      <c r="I441" s="110">
        <f t="shared" si="24"/>
        <v>57.999999999999993</v>
      </c>
    </row>
    <row r="442" spans="1:9">
      <c r="A442" s="1007"/>
      <c r="B442" s="243" t="s">
        <v>887</v>
      </c>
      <c r="C442" s="411" t="s">
        <v>888</v>
      </c>
      <c r="D442" s="547" t="s">
        <v>338</v>
      </c>
      <c r="E442" s="311">
        <v>0</v>
      </c>
      <c r="F442" s="1001">
        <v>363</v>
      </c>
      <c r="G442" s="1004">
        <v>0</v>
      </c>
      <c r="H442" s="113">
        <v>0</v>
      </c>
      <c r="I442" s="110">
        <f t="shared" si="24"/>
        <v>0</v>
      </c>
    </row>
    <row r="443" spans="1:9">
      <c r="A443" s="1007"/>
      <c r="B443" s="243" t="s">
        <v>889</v>
      </c>
      <c r="C443" s="411" t="s">
        <v>890</v>
      </c>
      <c r="D443" s="547" t="s">
        <v>338</v>
      </c>
      <c r="E443" s="311">
        <v>0</v>
      </c>
      <c r="F443" s="1001">
        <v>1400</v>
      </c>
      <c r="G443" s="1004">
        <v>1400</v>
      </c>
      <c r="H443" s="113">
        <v>0</v>
      </c>
      <c r="I443" s="110">
        <f t="shared" si="24"/>
        <v>100</v>
      </c>
    </row>
    <row r="444" spans="1:9" ht="27" customHeight="1">
      <c r="A444" s="1007"/>
      <c r="B444" s="243" t="s">
        <v>891</v>
      </c>
      <c r="C444" s="411" t="s">
        <v>892</v>
      </c>
      <c r="D444" s="547" t="s">
        <v>338</v>
      </c>
      <c r="E444" s="311">
        <v>0</v>
      </c>
      <c r="F444" s="1001">
        <v>1316</v>
      </c>
      <c r="G444" s="1004">
        <v>1316</v>
      </c>
      <c r="H444" s="113">
        <v>0</v>
      </c>
      <c r="I444" s="110">
        <f t="shared" si="24"/>
        <v>100</v>
      </c>
    </row>
    <row r="445" spans="1:9">
      <c r="A445" s="1007"/>
      <c r="B445" s="243" t="s">
        <v>893</v>
      </c>
      <c r="C445" s="411" t="s">
        <v>894</v>
      </c>
      <c r="D445" s="952" t="s">
        <v>338</v>
      </c>
      <c r="E445" s="311">
        <v>0</v>
      </c>
      <c r="F445" s="1001">
        <v>363</v>
      </c>
      <c r="G445" s="1004">
        <v>363</v>
      </c>
      <c r="H445" s="113">
        <v>0</v>
      </c>
      <c r="I445" s="110">
        <f t="shared" si="24"/>
        <v>100</v>
      </c>
    </row>
    <row r="446" spans="1:9">
      <c r="A446" s="1007"/>
      <c r="B446" s="243" t="s">
        <v>895</v>
      </c>
      <c r="C446" s="411" t="s">
        <v>896</v>
      </c>
      <c r="D446" s="547" t="s">
        <v>338</v>
      </c>
      <c r="E446" s="311">
        <v>0</v>
      </c>
      <c r="F446" s="1001">
        <v>363</v>
      </c>
      <c r="G446" s="1004">
        <v>363</v>
      </c>
      <c r="H446" s="113">
        <v>0</v>
      </c>
      <c r="I446" s="110">
        <f t="shared" si="24"/>
        <v>100</v>
      </c>
    </row>
    <row r="447" spans="1:9">
      <c r="A447" s="1007"/>
      <c r="B447" s="243" t="s">
        <v>897</v>
      </c>
      <c r="C447" s="411" t="s">
        <v>898</v>
      </c>
      <c r="D447" s="547" t="s">
        <v>338</v>
      </c>
      <c r="E447" s="311">
        <v>0</v>
      </c>
      <c r="F447" s="1001">
        <v>5429</v>
      </c>
      <c r="G447" s="1004">
        <v>5429</v>
      </c>
      <c r="H447" s="113">
        <v>0</v>
      </c>
      <c r="I447" s="110">
        <f t="shared" si="24"/>
        <v>100</v>
      </c>
    </row>
    <row r="448" spans="1:9">
      <c r="A448" s="1007"/>
      <c r="B448" s="243" t="s">
        <v>899</v>
      </c>
      <c r="C448" s="411" t="s">
        <v>900</v>
      </c>
      <c r="D448" s="547" t="s">
        <v>338</v>
      </c>
      <c r="E448" s="311">
        <v>0</v>
      </c>
      <c r="F448" s="1001">
        <v>11891.9</v>
      </c>
      <c r="G448" s="1004">
        <v>0</v>
      </c>
      <c r="H448" s="113">
        <v>0</v>
      </c>
      <c r="I448" s="110">
        <f t="shared" si="24"/>
        <v>0</v>
      </c>
    </row>
    <row r="449" spans="1:9">
      <c r="A449" s="1007"/>
      <c r="B449" s="243" t="s">
        <v>901</v>
      </c>
      <c r="C449" s="411" t="s">
        <v>902</v>
      </c>
      <c r="D449" s="685" t="s">
        <v>338</v>
      </c>
      <c r="E449" s="311">
        <v>0</v>
      </c>
      <c r="F449" s="1001">
        <v>7000</v>
      </c>
      <c r="G449" s="1004">
        <v>0</v>
      </c>
      <c r="H449" s="113">
        <v>0</v>
      </c>
      <c r="I449" s="110">
        <f t="shared" si="24"/>
        <v>0</v>
      </c>
    </row>
    <row r="450" spans="1:9">
      <c r="A450" s="1007"/>
      <c r="B450" s="243" t="s">
        <v>903</v>
      </c>
      <c r="C450" s="411" t="s">
        <v>904</v>
      </c>
      <c r="D450" s="1002" t="s">
        <v>338</v>
      </c>
      <c r="E450" s="311">
        <v>0</v>
      </c>
      <c r="F450" s="1001">
        <v>728</v>
      </c>
      <c r="G450" s="1004">
        <v>728</v>
      </c>
      <c r="H450" s="113">
        <v>0</v>
      </c>
      <c r="I450" s="110">
        <f t="shared" si="24"/>
        <v>100</v>
      </c>
    </row>
    <row r="451" spans="1:9">
      <c r="A451" s="1007"/>
      <c r="B451" s="243" t="s">
        <v>905</v>
      </c>
      <c r="C451" s="411" t="s">
        <v>906</v>
      </c>
      <c r="D451" s="685" t="s">
        <v>338</v>
      </c>
      <c r="E451" s="311">
        <v>0</v>
      </c>
      <c r="F451" s="1001">
        <v>117.1</v>
      </c>
      <c r="G451" s="1004">
        <v>117</v>
      </c>
      <c r="H451" s="113">
        <v>0</v>
      </c>
      <c r="I451" s="110">
        <f t="shared" si="24"/>
        <v>99.914602903501276</v>
      </c>
    </row>
    <row r="452" spans="1:9">
      <c r="A452" s="1007"/>
      <c r="B452" s="243" t="s">
        <v>907</v>
      </c>
      <c r="C452" s="411" t="s">
        <v>908</v>
      </c>
      <c r="D452" s="547" t="s">
        <v>338</v>
      </c>
      <c r="E452" s="311">
        <v>0</v>
      </c>
      <c r="F452" s="1001">
        <v>6100</v>
      </c>
      <c r="G452" s="1004">
        <v>6100</v>
      </c>
      <c r="H452" s="113">
        <v>0</v>
      </c>
      <c r="I452" s="110">
        <f t="shared" si="24"/>
        <v>100</v>
      </c>
    </row>
    <row r="453" spans="1:9">
      <c r="A453" s="1007"/>
      <c r="B453" s="243" t="s">
        <v>909</v>
      </c>
      <c r="C453" s="411" t="s">
        <v>910</v>
      </c>
      <c r="D453" s="547" t="s">
        <v>338</v>
      </c>
      <c r="E453" s="311">
        <v>0</v>
      </c>
      <c r="F453" s="1001">
        <v>4970</v>
      </c>
      <c r="G453" s="1004">
        <v>642</v>
      </c>
      <c r="H453" s="113">
        <v>0</v>
      </c>
      <c r="I453" s="110">
        <f t="shared" si="24"/>
        <v>12.917505030181086</v>
      </c>
    </row>
    <row r="454" spans="1:9">
      <c r="A454" s="1007"/>
      <c r="B454" s="243" t="s">
        <v>911</v>
      </c>
      <c r="C454" s="411" t="s">
        <v>912</v>
      </c>
      <c r="D454" s="547" t="s">
        <v>338</v>
      </c>
      <c r="E454" s="311">
        <v>0</v>
      </c>
      <c r="F454" s="1001">
        <v>800</v>
      </c>
      <c r="G454" s="1004">
        <v>800</v>
      </c>
      <c r="H454" s="113">
        <v>0</v>
      </c>
      <c r="I454" s="110">
        <f t="shared" si="24"/>
        <v>100</v>
      </c>
    </row>
    <row r="455" spans="1:9">
      <c r="A455" s="1007"/>
      <c r="B455" s="243" t="s">
        <v>913</v>
      </c>
      <c r="C455" s="411" t="s">
        <v>914</v>
      </c>
      <c r="D455" s="547" t="s">
        <v>338</v>
      </c>
      <c r="E455" s="311">
        <v>0</v>
      </c>
      <c r="F455" s="1001">
        <v>2350</v>
      </c>
      <c r="G455" s="1004">
        <v>2350</v>
      </c>
      <c r="H455" s="113">
        <v>0</v>
      </c>
      <c r="I455" s="110">
        <f t="shared" si="24"/>
        <v>100</v>
      </c>
    </row>
    <row r="456" spans="1:9">
      <c r="A456" s="1007"/>
      <c r="B456" s="243" t="s">
        <v>915</v>
      </c>
      <c r="C456" s="411" t="s">
        <v>916</v>
      </c>
      <c r="D456" s="547" t="s">
        <v>338</v>
      </c>
      <c r="E456" s="311">
        <v>0</v>
      </c>
      <c r="F456" s="1001">
        <v>180</v>
      </c>
      <c r="G456" s="1004">
        <v>180</v>
      </c>
      <c r="H456" s="113">
        <v>0</v>
      </c>
      <c r="I456" s="110">
        <f t="shared" si="24"/>
        <v>100</v>
      </c>
    </row>
    <row r="457" spans="1:9" ht="27" customHeight="1">
      <c r="A457" s="1007"/>
      <c r="B457" s="243" t="s">
        <v>917</v>
      </c>
      <c r="C457" s="411" t="s">
        <v>918</v>
      </c>
      <c r="D457" s="547" t="s">
        <v>338</v>
      </c>
      <c r="E457" s="311">
        <v>0</v>
      </c>
      <c r="F457" s="1001">
        <v>4685</v>
      </c>
      <c r="G457" s="1004">
        <v>685</v>
      </c>
      <c r="H457" s="113">
        <v>0</v>
      </c>
      <c r="I457" s="110">
        <f t="shared" si="24"/>
        <v>14.621131270010673</v>
      </c>
    </row>
    <row r="458" spans="1:9">
      <c r="A458" s="1007"/>
      <c r="B458" s="243" t="s">
        <v>919</v>
      </c>
      <c r="C458" s="411" t="s">
        <v>920</v>
      </c>
      <c r="D458" s="952" t="s">
        <v>338</v>
      </c>
      <c r="E458" s="311">
        <v>0</v>
      </c>
      <c r="F458" s="1001">
        <v>190</v>
      </c>
      <c r="G458" s="1004">
        <v>190</v>
      </c>
      <c r="H458" s="113">
        <v>0</v>
      </c>
      <c r="I458" s="110">
        <f t="shared" si="24"/>
        <v>100</v>
      </c>
    </row>
    <row r="459" spans="1:9">
      <c r="A459" s="1007"/>
      <c r="B459" s="243" t="s">
        <v>921</v>
      </c>
      <c r="C459" s="411" t="s">
        <v>922</v>
      </c>
      <c r="D459" s="547" t="s">
        <v>338</v>
      </c>
      <c r="E459" s="311">
        <v>0</v>
      </c>
      <c r="F459" s="1001">
        <v>4245.8</v>
      </c>
      <c r="G459" s="1004">
        <v>4246</v>
      </c>
      <c r="H459" s="113">
        <v>0</v>
      </c>
      <c r="I459" s="110">
        <f t="shared" si="24"/>
        <v>100.00471053747233</v>
      </c>
    </row>
    <row r="460" spans="1:9">
      <c r="A460" s="1007"/>
      <c r="B460" s="243" t="s">
        <v>923</v>
      </c>
      <c r="C460" s="411" t="s">
        <v>924</v>
      </c>
      <c r="D460" s="547" t="s">
        <v>338</v>
      </c>
      <c r="E460" s="311">
        <v>0</v>
      </c>
      <c r="F460" s="1001">
        <v>3082.5</v>
      </c>
      <c r="G460" s="1004">
        <v>3083</v>
      </c>
      <c r="H460" s="113">
        <v>0</v>
      </c>
      <c r="I460" s="110">
        <f t="shared" si="24"/>
        <v>100.0162206001622</v>
      </c>
    </row>
    <row r="461" spans="1:9">
      <c r="A461" s="1007"/>
      <c r="B461" s="243" t="s">
        <v>925</v>
      </c>
      <c r="C461" s="411" t="s">
        <v>926</v>
      </c>
      <c r="D461" s="952" t="s">
        <v>338</v>
      </c>
      <c r="E461" s="311">
        <v>0</v>
      </c>
      <c r="F461" s="1001">
        <v>4621.7</v>
      </c>
      <c r="G461" s="1004">
        <v>4622</v>
      </c>
      <c r="H461" s="113">
        <v>0</v>
      </c>
      <c r="I461" s="110">
        <f t="shared" si="24"/>
        <v>100.0064911179869</v>
      </c>
    </row>
    <row r="462" spans="1:9" ht="15.75" thickBot="1">
      <c r="A462" s="1007"/>
      <c r="B462" s="243" t="s">
        <v>927</v>
      </c>
      <c r="C462" s="411" t="s">
        <v>928</v>
      </c>
      <c r="D462" s="547" t="s">
        <v>338</v>
      </c>
      <c r="E462" s="311">
        <v>0</v>
      </c>
      <c r="F462" s="1001">
        <v>5850</v>
      </c>
      <c r="G462" s="1004">
        <v>50</v>
      </c>
      <c r="H462" s="113">
        <v>0</v>
      </c>
      <c r="I462" s="110">
        <f t="shared" si="24"/>
        <v>0.85470085470085477</v>
      </c>
    </row>
    <row r="463" spans="1:9" ht="17.25" customHeight="1" thickBot="1">
      <c r="A463" s="1539" t="s">
        <v>36</v>
      </c>
      <c r="B463" s="1540"/>
      <c r="C463" s="1540"/>
      <c r="D463" s="134"/>
      <c r="E463" s="138">
        <f>E218+E226+E296</f>
        <v>502430</v>
      </c>
      <c r="F463" s="223">
        <f>F218+F223+F226+F296</f>
        <v>814403.50000000023</v>
      </c>
      <c r="G463" s="138">
        <f>G218+G223+G226+G296</f>
        <v>459584</v>
      </c>
      <c r="H463" s="114">
        <f>G463/E463*100</f>
        <v>91.472244889835395</v>
      </c>
      <c r="I463" s="115">
        <f>G463/F463*100</f>
        <v>56.431977514831388</v>
      </c>
    </row>
    <row r="464" spans="1:9" ht="8.25" customHeight="1" thickBot="1">
      <c r="A464" s="119"/>
      <c r="B464" s="119"/>
      <c r="C464" s="119"/>
      <c r="D464" s="119"/>
      <c r="E464" s="119"/>
      <c r="F464" s="220"/>
      <c r="G464" s="255"/>
      <c r="H464" s="98"/>
      <c r="I464" s="98"/>
    </row>
    <row r="465" spans="1:9" ht="17.25" customHeight="1" thickBot="1">
      <c r="A465" s="135" t="s">
        <v>37</v>
      </c>
      <c r="B465" s="136"/>
      <c r="C465" s="136"/>
      <c r="D465" s="136"/>
      <c r="E465" s="139">
        <f>E195+E463</f>
        <v>681046</v>
      </c>
      <c r="F465" s="224">
        <f>F195+F463</f>
        <v>1121792.2000000002</v>
      </c>
      <c r="G465" s="257">
        <f>G195+G463</f>
        <v>756576.9</v>
      </c>
      <c r="H465" s="114">
        <f>G465/E465*100</f>
        <v>111.09042561001755</v>
      </c>
      <c r="I465" s="115">
        <f>G465/F465*100</f>
        <v>67.443587145640691</v>
      </c>
    </row>
    <row r="466" spans="1:9" ht="15.75">
      <c r="A466" s="969"/>
      <c r="B466" s="969"/>
      <c r="C466" s="969"/>
      <c r="D466" s="46"/>
      <c r="E466" s="100"/>
      <c r="F466" s="99"/>
      <c r="G466" s="255"/>
      <c r="H466" s="98"/>
      <c r="I466" s="98"/>
    </row>
    <row r="467" spans="1:9" ht="15.75">
      <c r="A467" s="969"/>
      <c r="B467" s="969"/>
      <c r="C467" s="969"/>
      <c r="D467" s="46"/>
      <c r="E467" s="100"/>
      <c r="F467" s="99"/>
      <c r="G467" s="255"/>
      <c r="H467" s="98"/>
      <c r="I467" s="98"/>
    </row>
    <row r="468" spans="1:9" ht="15.75">
      <c r="A468" s="969"/>
      <c r="B468" s="969"/>
      <c r="C468" s="969"/>
      <c r="D468" s="46"/>
      <c r="E468" s="100"/>
      <c r="F468" s="99"/>
      <c r="G468" s="255"/>
      <c r="H468" s="98"/>
      <c r="I468" s="98"/>
    </row>
    <row r="469" spans="1:9" ht="15.75">
      <c r="A469" s="969"/>
      <c r="B469" s="969"/>
      <c r="C469" s="969"/>
      <c r="D469" s="46"/>
      <c r="E469" s="100"/>
      <c r="F469" s="99"/>
      <c r="G469" s="255"/>
      <c r="H469" s="98"/>
      <c r="I469" s="98"/>
    </row>
    <row r="470" spans="1:9" ht="15.75">
      <c r="A470" s="969"/>
      <c r="B470" s="969"/>
      <c r="C470" s="969"/>
      <c r="D470" s="46"/>
      <c r="E470" s="100"/>
      <c r="F470" s="99"/>
      <c r="G470" s="255"/>
      <c r="H470" s="98"/>
      <c r="I470" s="98"/>
    </row>
    <row r="471" spans="1:9" ht="15.75">
      <c r="A471" s="969"/>
      <c r="B471" s="969"/>
      <c r="C471" s="969"/>
      <c r="D471" s="46"/>
      <c r="E471" s="100"/>
      <c r="F471" s="99"/>
      <c r="G471" s="255"/>
      <c r="H471" s="98"/>
      <c r="I471" s="98"/>
    </row>
    <row r="472" spans="1:9" ht="15.75">
      <c r="A472" s="969"/>
      <c r="B472" s="969"/>
      <c r="C472" s="969"/>
      <c r="D472" s="46"/>
      <c r="E472" s="100"/>
      <c r="F472" s="99"/>
      <c r="G472" s="255"/>
      <c r="H472" s="98"/>
      <c r="I472" s="98"/>
    </row>
    <row r="473" spans="1:9" ht="15.75">
      <c r="A473" s="969"/>
      <c r="B473" s="969"/>
      <c r="C473" s="969"/>
      <c r="D473" s="46"/>
      <c r="E473" s="100"/>
      <c r="F473" s="99"/>
      <c r="G473" s="255"/>
      <c r="H473" s="98"/>
      <c r="I473" s="98"/>
    </row>
    <row r="474" spans="1:9" ht="15.75">
      <c r="A474" s="969"/>
      <c r="B474" s="969"/>
      <c r="C474" s="969"/>
      <c r="D474" s="46"/>
      <c r="E474" s="100"/>
      <c r="F474" s="99"/>
      <c r="G474" s="255"/>
      <c r="H474" s="98"/>
      <c r="I474" s="98"/>
    </row>
    <row r="475" spans="1:9" ht="15.75">
      <c r="A475" s="969"/>
      <c r="B475" s="969"/>
      <c r="C475" s="969"/>
      <c r="D475" s="46"/>
      <c r="E475" s="100"/>
      <c r="F475" s="99"/>
      <c r="G475" s="255"/>
      <c r="H475" s="98"/>
      <c r="I475" s="98"/>
    </row>
    <row r="476" spans="1:9" ht="15.75">
      <c r="A476" s="969"/>
      <c r="B476" s="969"/>
      <c r="C476" s="969"/>
      <c r="D476" s="46"/>
      <c r="E476" s="100"/>
      <c r="F476" s="99"/>
      <c r="G476" s="255"/>
      <c r="H476" s="98"/>
      <c r="I476" s="98"/>
    </row>
    <row r="477" spans="1:9" ht="15.75">
      <c r="A477" s="969"/>
      <c r="B477" s="969"/>
      <c r="C477" s="969"/>
      <c r="D477" s="46"/>
      <c r="E477" s="100"/>
      <c r="F477" s="99"/>
      <c r="G477" s="255"/>
      <c r="H477" s="98"/>
      <c r="I477" s="98"/>
    </row>
    <row r="478" spans="1:9" ht="15.75">
      <c r="A478" s="969"/>
      <c r="B478" s="969"/>
      <c r="C478" s="969"/>
      <c r="D478" s="46"/>
      <c r="E478" s="100"/>
      <c r="F478" s="99"/>
      <c r="G478" s="255"/>
      <c r="H478" s="98"/>
      <c r="I478" s="98"/>
    </row>
    <row r="479" spans="1:9" ht="15.75">
      <c r="A479" s="969"/>
      <c r="B479" s="969"/>
      <c r="C479" s="969"/>
      <c r="D479" s="46"/>
      <c r="E479" s="100"/>
      <c r="F479" s="99"/>
      <c r="G479" s="255"/>
      <c r="H479" s="98"/>
      <c r="I479" s="98"/>
    </row>
    <row r="480" spans="1:9" ht="15.75">
      <c r="A480" s="969"/>
      <c r="B480" s="969"/>
      <c r="C480" s="969"/>
      <c r="D480" s="46"/>
      <c r="E480" s="100"/>
      <c r="F480" s="99"/>
      <c r="G480" s="255"/>
      <c r="H480" s="98"/>
      <c r="I480" s="98"/>
    </row>
    <row r="481" spans="1:9" ht="15.75">
      <c r="A481" s="969"/>
      <c r="B481" s="969"/>
      <c r="C481" s="969"/>
      <c r="D481" s="46"/>
      <c r="E481" s="100"/>
      <c r="F481" s="99"/>
      <c r="G481" s="255"/>
      <c r="H481" s="98"/>
      <c r="I481" s="98"/>
    </row>
    <row r="482" spans="1:9" ht="15.75">
      <c r="A482" s="969"/>
      <c r="B482" s="969"/>
      <c r="C482" s="969"/>
      <c r="D482" s="46"/>
      <c r="E482" s="100"/>
      <c r="F482" s="99"/>
      <c r="G482" s="255"/>
      <c r="H482" s="98"/>
      <c r="I482" s="98"/>
    </row>
    <row r="483" spans="1:9" ht="15.75">
      <c r="A483" s="969"/>
      <c r="B483" s="969"/>
      <c r="C483" s="969"/>
      <c r="D483" s="46"/>
      <c r="E483" s="100"/>
      <c r="F483" s="99"/>
      <c r="G483" s="255"/>
      <c r="H483" s="98"/>
      <c r="I483" s="98"/>
    </row>
    <row r="484" spans="1:9" ht="15.75">
      <c r="A484" s="969"/>
      <c r="B484" s="969"/>
      <c r="C484" s="969"/>
      <c r="D484" s="46"/>
      <c r="E484" s="100"/>
      <c r="F484" s="99"/>
      <c r="G484" s="255"/>
      <c r="H484" s="98"/>
      <c r="I484" s="98"/>
    </row>
    <row r="485" spans="1:9" ht="15.75">
      <c r="A485" s="969"/>
      <c r="B485" s="969"/>
      <c r="C485" s="969"/>
      <c r="D485" s="46"/>
      <c r="E485" s="100"/>
      <c r="F485" s="99"/>
      <c r="G485" s="255"/>
      <c r="H485" s="98"/>
      <c r="I485" s="98"/>
    </row>
    <row r="486" spans="1:9" ht="15.75">
      <c r="A486" s="969"/>
      <c r="B486" s="969"/>
      <c r="C486" s="969"/>
      <c r="D486" s="46"/>
      <c r="E486" s="100"/>
      <c r="F486" s="99"/>
      <c r="G486" s="255"/>
      <c r="H486" s="98"/>
      <c r="I486" s="98"/>
    </row>
    <row r="487" spans="1:9" ht="15.75">
      <c r="A487" s="969"/>
      <c r="B487" s="969"/>
      <c r="C487" s="969"/>
      <c r="D487" s="46"/>
      <c r="E487" s="100"/>
      <c r="F487" s="99"/>
      <c r="G487" s="255"/>
      <c r="H487" s="98"/>
      <c r="I487" s="98"/>
    </row>
    <row r="488" spans="1:9" ht="15.75">
      <c r="A488" s="969"/>
      <c r="B488" s="969"/>
      <c r="C488" s="969"/>
      <c r="D488" s="46"/>
      <c r="E488" s="100"/>
      <c r="F488" s="99"/>
      <c r="G488" s="255"/>
      <c r="H488" s="98"/>
      <c r="I488" s="98"/>
    </row>
    <row r="489" spans="1:9" ht="15.75">
      <c r="A489" s="969"/>
      <c r="B489" s="969"/>
      <c r="C489" s="969"/>
      <c r="D489" s="46"/>
      <c r="E489" s="100"/>
      <c r="F489" s="99"/>
      <c r="G489" s="255"/>
      <c r="H489" s="98"/>
      <c r="I489" s="98"/>
    </row>
    <row r="490" spans="1:9" ht="15.75">
      <c r="A490" s="969"/>
      <c r="B490" s="969"/>
      <c r="C490" s="969"/>
      <c r="D490" s="46"/>
      <c r="E490" s="100"/>
      <c r="F490" s="99"/>
      <c r="G490" s="255"/>
      <c r="H490" s="98"/>
      <c r="I490" s="98"/>
    </row>
    <row r="491" spans="1:9" ht="15.75">
      <c r="A491" s="969"/>
      <c r="B491" s="969"/>
      <c r="C491" s="969"/>
      <c r="D491" s="46"/>
      <c r="E491" s="100"/>
      <c r="F491" s="99"/>
      <c r="G491" s="255"/>
      <c r="H491" s="98"/>
      <c r="I491" s="98"/>
    </row>
    <row r="492" spans="1:9" ht="15.75">
      <c r="A492" s="969"/>
      <c r="B492" s="969"/>
      <c r="C492" s="969"/>
      <c r="D492" s="46"/>
      <c r="E492" s="100"/>
      <c r="F492" s="99"/>
      <c r="G492" s="255"/>
      <c r="H492" s="98"/>
      <c r="I492" s="98"/>
    </row>
    <row r="493" spans="1:9" ht="15.75">
      <c r="A493" s="969"/>
      <c r="B493" s="969"/>
      <c r="C493" s="969"/>
      <c r="D493" s="46"/>
      <c r="E493" s="100"/>
      <c r="F493" s="99"/>
      <c r="G493" s="255"/>
      <c r="H493" s="98"/>
      <c r="I493" s="98"/>
    </row>
    <row r="494" spans="1:9" ht="15.75">
      <c r="A494" s="969"/>
      <c r="B494" s="969"/>
      <c r="C494" s="969"/>
      <c r="D494" s="46"/>
      <c r="E494" s="100"/>
      <c r="F494" s="99"/>
      <c r="G494" s="255"/>
      <c r="H494" s="98"/>
      <c r="I494" s="98"/>
    </row>
    <row r="495" spans="1:9" ht="15.75">
      <c r="A495" s="969"/>
      <c r="B495" s="969"/>
      <c r="C495" s="969"/>
      <c r="D495" s="46"/>
      <c r="E495" s="100"/>
      <c r="F495" s="99"/>
      <c r="G495" s="255"/>
      <c r="H495" s="98"/>
      <c r="I495" s="98"/>
    </row>
    <row r="496" spans="1:9" ht="15.75">
      <c r="A496" s="969"/>
      <c r="B496" s="969"/>
      <c r="C496" s="969"/>
      <c r="D496" s="46"/>
      <c r="E496" s="100"/>
      <c r="F496" s="99"/>
      <c r="G496" s="255"/>
      <c r="H496" s="98"/>
      <c r="I496" s="98"/>
    </row>
    <row r="497" spans="1:9" ht="15.75">
      <c r="A497" s="969"/>
      <c r="B497" s="969"/>
      <c r="C497" s="969"/>
      <c r="D497" s="46"/>
      <c r="E497" s="100"/>
      <c r="F497" s="99"/>
      <c r="G497" s="255"/>
      <c r="H497" s="98"/>
      <c r="I497" s="98"/>
    </row>
    <row r="498" spans="1:9" ht="15.75">
      <c r="A498" s="969"/>
      <c r="B498" s="969"/>
      <c r="C498" s="969"/>
      <c r="D498" s="46"/>
      <c r="E498" s="100"/>
      <c r="F498" s="99"/>
      <c r="G498" s="255"/>
      <c r="H498" s="98"/>
      <c r="I498" s="98"/>
    </row>
    <row r="499" spans="1:9" ht="15.75">
      <c r="A499" s="969"/>
      <c r="B499" s="969"/>
      <c r="C499" s="969"/>
      <c r="D499" s="46"/>
      <c r="E499" s="100"/>
      <c r="F499" s="99"/>
      <c r="G499" s="255"/>
      <c r="H499" s="98"/>
      <c r="I499" s="98"/>
    </row>
    <row r="500" spans="1:9" ht="15.75">
      <c r="A500" s="969"/>
      <c r="B500" s="969"/>
      <c r="C500" s="969"/>
      <c r="D500" s="46"/>
      <c r="E500" s="100"/>
      <c r="F500" s="99"/>
      <c r="G500" s="255"/>
      <c r="H500" s="98"/>
      <c r="I500" s="98"/>
    </row>
    <row r="501" spans="1:9">
      <c r="E501" s="598"/>
      <c r="F501" s="598"/>
      <c r="G501" s="253"/>
      <c r="H501" s="598"/>
      <c r="I501" s="598"/>
    </row>
    <row r="502" spans="1:9">
      <c r="E502" s="598"/>
      <c r="F502" s="598"/>
      <c r="G502" s="253"/>
      <c r="H502" s="598"/>
      <c r="I502" s="598"/>
    </row>
    <row r="503" spans="1:9">
      <c r="E503" s="598"/>
      <c r="F503" s="598"/>
      <c r="G503" s="253"/>
      <c r="H503" s="598"/>
      <c r="I503" s="598"/>
    </row>
    <row r="504" spans="1:9">
      <c r="E504" s="598"/>
      <c r="F504" s="598"/>
      <c r="G504" s="253"/>
      <c r="H504" s="598"/>
      <c r="I504" s="598"/>
    </row>
    <row r="505" spans="1:9">
      <c r="E505" s="598"/>
      <c r="F505" s="598"/>
      <c r="G505" s="253"/>
      <c r="H505" s="598"/>
      <c r="I505" s="598"/>
    </row>
    <row r="506" spans="1:9">
      <c r="E506" s="598"/>
      <c r="F506" s="598"/>
      <c r="G506" s="253"/>
      <c r="H506" s="598"/>
      <c r="I506" s="598"/>
    </row>
    <row r="507" spans="1:9">
      <c r="E507" s="598"/>
      <c r="F507" s="598"/>
      <c r="G507" s="253"/>
      <c r="H507" s="598"/>
      <c r="I507" s="598"/>
    </row>
    <row r="508" spans="1:9">
      <c r="E508" s="598"/>
      <c r="F508" s="598"/>
      <c r="G508" s="253"/>
      <c r="H508" s="598"/>
      <c r="I508" s="598"/>
    </row>
    <row r="509" spans="1:9">
      <c r="E509" s="598"/>
      <c r="F509" s="598"/>
      <c r="G509" s="253"/>
      <c r="H509" s="598"/>
      <c r="I509" s="598"/>
    </row>
    <row r="510" spans="1:9">
      <c r="E510" s="598"/>
      <c r="F510" s="598"/>
      <c r="G510" s="253"/>
      <c r="H510" s="598"/>
      <c r="I510" s="598"/>
    </row>
    <row r="511" spans="1:9">
      <c r="E511" s="598"/>
      <c r="F511" s="598"/>
      <c r="G511" s="253"/>
      <c r="H511" s="598"/>
      <c r="I511" s="598"/>
    </row>
    <row r="512" spans="1:9">
      <c r="E512" s="598"/>
      <c r="F512" s="598"/>
      <c r="G512" s="253"/>
      <c r="H512" s="598"/>
      <c r="I512" s="598"/>
    </row>
    <row r="513" spans="5:9">
      <c r="E513" s="598"/>
      <c r="F513" s="598"/>
      <c r="G513" s="253"/>
      <c r="H513" s="598"/>
      <c r="I513" s="598"/>
    </row>
    <row r="514" spans="5:9">
      <c r="E514" s="598"/>
      <c r="F514" s="598"/>
      <c r="G514" s="253"/>
      <c r="H514" s="598"/>
      <c r="I514" s="598"/>
    </row>
    <row r="515" spans="5:9">
      <c r="E515" s="598"/>
      <c r="F515" s="598"/>
      <c r="G515" s="253"/>
      <c r="H515" s="598"/>
      <c r="I515" s="598"/>
    </row>
    <row r="516" spans="5:9">
      <c r="E516" s="598"/>
      <c r="F516" s="598"/>
      <c r="G516" s="253"/>
      <c r="H516" s="598"/>
      <c r="I516" s="598"/>
    </row>
    <row r="517" spans="5:9">
      <c r="E517" s="598"/>
      <c r="F517" s="598"/>
      <c r="G517" s="253"/>
      <c r="H517" s="598"/>
      <c r="I517" s="598"/>
    </row>
    <row r="518" spans="5:9">
      <c r="E518" s="598"/>
      <c r="F518" s="598"/>
      <c r="G518" s="253"/>
      <c r="H518" s="598"/>
      <c r="I518" s="598"/>
    </row>
    <row r="519" spans="5:9">
      <c r="E519" s="598"/>
      <c r="F519" s="598"/>
      <c r="G519" s="253"/>
      <c r="H519" s="598"/>
      <c r="I519" s="598"/>
    </row>
    <row r="520" spans="5:9">
      <c r="E520" s="598"/>
      <c r="F520" s="598"/>
      <c r="G520" s="253"/>
      <c r="H520" s="598"/>
      <c r="I520" s="598"/>
    </row>
    <row r="521" spans="5:9">
      <c r="E521" s="598"/>
      <c r="F521" s="598"/>
      <c r="G521" s="253"/>
      <c r="H521" s="598"/>
      <c r="I521" s="598"/>
    </row>
    <row r="522" spans="5:9">
      <c r="E522" s="598"/>
      <c r="F522" s="598"/>
      <c r="G522" s="253"/>
      <c r="H522" s="598"/>
      <c r="I522" s="598"/>
    </row>
    <row r="523" spans="5:9">
      <c r="E523" s="598"/>
      <c r="F523" s="598"/>
      <c r="G523" s="253"/>
      <c r="H523" s="598"/>
      <c r="I523" s="598"/>
    </row>
    <row r="524" spans="5:9" ht="21.95" customHeight="1">
      <c r="E524" s="598"/>
      <c r="F524" s="598"/>
      <c r="G524" s="253"/>
      <c r="H524" s="598"/>
      <c r="I524" s="598"/>
    </row>
    <row r="525" spans="5:9" ht="21.95" customHeight="1">
      <c r="E525" s="598"/>
      <c r="F525" s="598"/>
      <c r="G525" s="253"/>
      <c r="H525" s="598"/>
      <c r="I525" s="598"/>
    </row>
    <row r="526" spans="5:9" ht="21.95" customHeight="1">
      <c r="E526" s="598"/>
      <c r="F526" s="598"/>
      <c r="G526" s="253"/>
      <c r="H526" s="598"/>
      <c r="I526" s="598"/>
    </row>
    <row r="527" spans="5:9" ht="21.95" customHeight="1">
      <c r="E527" s="598"/>
      <c r="F527" s="598"/>
      <c r="G527" s="253"/>
      <c r="H527" s="598"/>
      <c r="I527" s="598"/>
    </row>
    <row r="528" spans="5:9" ht="21.95" customHeight="1">
      <c r="E528" s="598"/>
      <c r="F528" s="598"/>
      <c r="G528" s="253"/>
      <c r="H528" s="598"/>
      <c r="I528" s="598"/>
    </row>
    <row r="529" spans="5:9" ht="21.95" customHeight="1">
      <c r="E529" s="598"/>
      <c r="F529" s="598"/>
      <c r="G529" s="253"/>
      <c r="H529" s="598"/>
      <c r="I529" s="598"/>
    </row>
    <row r="530" spans="5:9" ht="21.95" customHeight="1">
      <c r="E530" s="598"/>
      <c r="F530" s="598"/>
      <c r="G530" s="253"/>
      <c r="H530" s="598"/>
      <c r="I530" s="598"/>
    </row>
    <row r="531" spans="5:9" ht="21.95" customHeight="1">
      <c r="E531" s="598"/>
      <c r="F531" s="598"/>
      <c r="G531" s="253"/>
      <c r="H531" s="598"/>
      <c r="I531" s="598"/>
    </row>
    <row r="532" spans="5:9" ht="21.95" customHeight="1">
      <c r="E532" s="598"/>
      <c r="F532" s="598"/>
      <c r="G532" s="253"/>
      <c r="H532" s="598"/>
      <c r="I532" s="598"/>
    </row>
    <row r="533" spans="5:9" ht="21.95" customHeight="1">
      <c r="E533" s="598"/>
      <c r="F533" s="598"/>
      <c r="G533" s="253"/>
      <c r="H533" s="598"/>
      <c r="I533" s="598"/>
    </row>
    <row r="534" spans="5:9" ht="21.95" customHeight="1">
      <c r="E534" s="598"/>
      <c r="F534" s="598"/>
      <c r="G534" s="253"/>
      <c r="H534" s="598"/>
      <c r="I534" s="598"/>
    </row>
    <row r="535" spans="5:9" ht="21.95" customHeight="1">
      <c r="E535" s="598"/>
      <c r="F535" s="598"/>
      <c r="G535" s="253"/>
      <c r="H535" s="598"/>
      <c r="I535" s="598"/>
    </row>
    <row r="536" spans="5:9" ht="21.95" customHeight="1">
      <c r="E536" s="598"/>
      <c r="F536" s="598"/>
      <c r="G536" s="253"/>
      <c r="H536" s="598"/>
      <c r="I536" s="598"/>
    </row>
    <row r="537" spans="5:9" ht="21.95" customHeight="1">
      <c r="E537" s="598"/>
      <c r="F537" s="598"/>
      <c r="G537" s="253"/>
      <c r="H537" s="598"/>
      <c r="I537" s="598"/>
    </row>
    <row r="538" spans="5:9" ht="21.95" customHeight="1">
      <c r="E538" s="598"/>
      <c r="F538" s="598"/>
      <c r="G538" s="253"/>
      <c r="H538" s="598"/>
      <c r="I538" s="598"/>
    </row>
    <row r="539" spans="5:9" ht="21.95" customHeight="1">
      <c r="E539" s="598"/>
      <c r="F539" s="598"/>
      <c r="G539" s="253"/>
      <c r="H539" s="598"/>
      <c r="I539" s="598"/>
    </row>
    <row r="540" spans="5:9" ht="21.95" customHeight="1">
      <c r="E540" s="598"/>
      <c r="F540" s="598"/>
      <c r="G540" s="253"/>
      <c r="H540" s="598"/>
      <c r="I540" s="598"/>
    </row>
    <row r="541" spans="5:9" ht="21.95" customHeight="1">
      <c r="E541" s="598"/>
      <c r="F541" s="598"/>
      <c r="G541" s="253"/>
      <c r="H541" s="598"/>
      <c r="I541" s="598"/>
    </row>
    <row r="542" spans="5:9" ht="21.95" customHeight="1">
      <c r="E542" s="598"/>
      <c r="F542" s="598"/>
      <c r="G542" s="253"/>
      <c r="H542" s="598"/>
      <c r="I542" s="598"/>
    </row>
    <row r="543" spans="5:9" ht="21.95" customHeight="1">
      <c r="E543" s="598"/>
      <c r="F543" s="598"/>
      <c r="G543" s="253"/>
      <c r="H543" s="598"/>
      <c r="I543" s="598"/>
    </row>
    <row r="544" spans="5:9" ht="21.95" customHeight="1">
      <c r="E544" s="598"/>
      <c r="F544" s="598"/>
      <c r="G544" s="253"/>
      <c r="H544" s="598"/>
      <c r="I544" s="598"/>
    </row>
    <row r="545" spans="5:9" ht="21.95" customHeight="1">
      <c r="E545" s="598"/>
      <c r="F545" s="598"/>
      <c r="G545" s="253"/>
      <c r="H545" s="598"/>
      <c r="I545" s="598"/>
    </row>
    <row r="546" spans="5:9" ht="21.95" customHeight="1">
      <c r="E546" s="598"/>
      <c r="F546" s="598"/>
      <c r="G546" s="253"/>
      <c r="H546" s="598"/>
      <c r="I546" s="598"/>
    </row>
    <row r="547" spans="5:9" ht="21.95" customHeight="1">
      <c r="E547" s="598"/>
      <c r="F547" s="598"/>
      <c r="G547" s="253"/>
      <c r="H547" s="598"/>
      <c r="I547" s="598"/>
    </row>
    <row r="548" spans="5:9" ht="21.95" customHeight="1">
      <c r="E548" s="598"/>
      <c r="F548" s="598"/>
      <c r="G548" s="253"/>
      <c r="H548" s="598"/>
      <c r="I548" s="598"/>
    </row>
    <row r="549" spans="5:9" ht="21.95" customHeight="1">
      <c r="E549" s="598"/>
      <c r="F549" s="598"/>
      <c r="G549" s="253"/>
      <c r="H549" s="598"/>
      <c r="I549" s="598"/>
    </row>
    <row r="550" spans="5:9" ht="21.95" customHeight="1">
      <c r="E550" s="598"/>
      <c r="F550" s="598"/>
      <c r="G550" s="253"/>
      <c r="H550" s="598"/>
      <c r="I550" s="598"/>
    </row>
    <row r="551" spans="5:9" ht="27" customHeight="1">
      <c r="E551" s="598"/>
      <c r="F551" s="598"/>
      <c r="G551" s="253"/>
      <c r="H551" s="598"/>
      <c r="I551" s="598"/>
    </row>
    <row r="552" spans="5:9" ht="15" customHeight="1">
      <c r="E552" s="598"/>
      <c r="F552" s="598"/>
      <c r="G552" s="253"/>
      <c r="H552" s="598"/>
      <c r="I552" s="598"/>
    </row>
    <row r="553" spans="5:9" ht="15" customHeight="1">
      <c r="E553" s="598"/>
      <c r="F553" s="598"/>
      <c r="G553" s="253"/>
      <c r="H553" s="598"/>
      <c r="I553" s="598"/>
    </row>
    <row r="554" spans="5:9" ht="15" customHeight="1">
      <c r="E554" s="598"/>
      <c r="F554" s="598"/>
      <c r="G554" s="253"/>
      <c r="H554" s="598"/>
      <c r="I554" s="598"/>
    </row>
    <row r="555" spans="5:9">
      <c r="E555" s="598"/>
      <c r="F555" s="598"/>
      <c r="G555" s="253"/>
      <c r="H555" s="598"/>
      <c r="I555" s="598"/>
    </row>
    <row r="556" spans="5:9">
      <c r="E556" s="598"/>
      <c r="F556" s="598"/>
      <c r="G556" s="253"/>
      <c r="H556" s="598"/>
      <c r="I556" s="598"/>
    </row>
    <row r="557" spans="5:9">
      <c r="E557" s="598"/>
      <c r="F557" s="598"/>
      <c r="G557" s="253"/>
      <c r="H557" s="598"/>
      <c r="I557" s="598"/>
    </row>
    <row r="558" spans="5:9">
      <c r="E558" s="598"/>
      <c r="F558" s="598"/>
      <c r="G558" s="253"/>
      <c r="H558" s="598"/>
      <c r="I558" s="598"/>
    </row>
    <row r="559" spans="5:9">
      <c r="E559" s="598"/>
      <c r="F559" s="598"/>
      <c r="G559" s="253"/>
      <c r="H559" s="598"/>
      <c r="I559" s="598"/>
    </row>
    <row r="560" spans="5:9">
      <c r="E560" s="598"/>
      <c r="F560" s="598"/>
      <c r="G560" s="253"/>
      <c r="H560" s="598"/>
      <c r="I560" s="598"/>
    </row>
    <row r="561" spans="5:9">
      <c r="E561" s="598"/>
      <c r="F561" s="598"/>
      <c r="G561" s="253"/>
      <c r="H561" s="598"/>
      <c r="I561" s="598"/>
    </row>
    <row r="562" spans="5:9">
      <c r="E562" s="598"/>
      <c r="F562" s="598"/>
      <c r="G562" s="253"/>
      <c r="H562" s="598"/>
      <c r="I562" s="598"/>
    </row>
    <row r="563" spans="5:9">
      <c r="E563" s="598"/>
      <c r="F563" s="598"/>
      <c r="G563" s="253"/>
      <c r="H563" s="598"/>
      <c r="I563" s="598"/>
    </row>
    <row r="564" spans="5:9">
      <c r="E564" s="598"/>
      <c r="F564" s="598"/>
      <c r="G564" s="253"/>
      <c r="H564" s="598"/>
      <c r="I564" s="598"/>
    </row>
    <row r="565" spans="5:9">
      <c r="E565" s="598"/>
      <c r="F565" s="598"/>
      <c r="G565" s="253"/>
      <c r="H565" s="598"/>
      <c r="I565" s="598"/>
    </row>
    <row r="566" spans="5:9">
      <c r="E566" s="598"/>
      <c r="F566" s="598"/>
      <c r="G566" s="253"/>
      <c r="H566" s="598"/>
      <c r="I566" s="598"/>
    </row>
  </sheetData>
  <mergeCells count="32">
    <mergeCell ref="E172:E173"/>
    <mergeCell ref="F172:F173"/>
    <mergeCell ref="G172:G173"/>
    <mergeCell ref="H172:H173"/>
    <mergeCell ref="I172:I173"/>
    <mergeCell ref="I180:I181"/>
    <mergeCell ref="A182:A183"/>
    <mergeCell ref="B182:B183"/>
    <mergeCell ref="C182:C183"/>
    <mergeCell ref="E182:E183"/>
    <mergeCell ref="F182:F183"/>
    <mergeCell ref="E180:E181"/>
    <mergeCell ref="F180:F181"/>
    <mergeCell ref="G180:G181"/>
    <mergeCell ref="H180:H181"/>
    <mergeCell ref="G182:G183"/>
    <mergeCell ref="H182:H183"/>
    <mergeCell ref="I182:I183"/>
    <mergeCell ref="B185:C185"/>
    <mergeCell ref="A217:C217"/>
    <mergeCell ref="A463:C463"/>
    <mergeCell ref="B226:C226"/>
    <mergeCell ref="A270:C270"/>
    <mergeCell ref="B296:D296"/>
    <mergeCell ref="B321:D321"/>
    <mergeCell ref="B372:D372"/>
    <mergeCell ref="B420:D420"/>
    <mergeCell ref="E175:E176"/>
    <mergeCell ref="F175:F176"/>
    <mergeCell ref="G175:G176"/>
    <mergeCell ref="H175:H176"/>
    <mergeCell ref="I175:I176"/>
  </mergeCells>
  <pageMargins left="0.31496062992125984" right="0" top="0.39370078740157483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opLeftCell="C103" workbookViewId="0">
      <selection activeCell="C96" sqref="C96"/>
    </sheetView>
  </sheetViews>
  <sheetFormatPr defaultRowHeight="15"/>
  <cols>
    <col min="1" max="1" width="8.28515625" customWidth="1"/>
    <col min="2" max="2" width="12.85546875" customWidth="1"/>
    <col min="3" max="3" width="55.140625" customWidth="1"/>
    <col min="4" max="4" width="51.28515625" customWidth="1"/>
    <col min="5" max="5" width="12.85546875" customWidth="1"/>
    <col min="6" max="6" width="15.42578125" customWidth="1"/>
    <col min="7" max="7" width="11.7109375" style="253" customWidth="1"/>
    <col min="8" max="8" width="10" customWidth="1"/>
    <col min="9" max="9" width="10.140625" customWidth="1"/>
  </cols>
  <sheetData>
    <row r="1" spans="1:10" ht="15.75">
      <c r="A1" s="705" t="s">
        <v>124</v>
      </c>
      <c r="B1" s="1405"/>
      <c r="C1" s="705"/>
      <c r="D1" s="705"/>
      <c r="E1" s="582"/>
      <c r="F1" s="582"/>
      <c r="G1" s="707"/>
      <c r="H1" s="708"/>
      <c r="I1" s="582"/>
    </row>
    <row r="2" spans="1:10" s="598" customFormat="1" ht="15" customHeight="1" thickBot="1">
      <c r="A2" s="705"/>
      <c r="B2" s="582"/>
      <c r="C2" s="706"/>
      <c r="D2" s="705"/>
      <c r="E2" s="582"/>
      <c r="F2" s="582"/>
      <c r="G2" s="707"/>
      <c r="H2" s="708"/>
      <c r="I2" s="1418" t="s">
        <v>1012</v>
      </c>
    </row>
    <row r="3" spans="1:10" ht="15" customHeight="1">
      <c r="A3" s="809" t="s">
        <v>1</v>
      </c>
      <c r="B3" s="810" t="s">
        <v>2</v>
      </c>
      <c r="C3" s="1302"/>
      <c r="D3" s="810"/>
      <c r="E3" s="812" t="s">
        <v>4</v>
      </c>
      <c r="F3" s="810" t="s">
        <v>5</v>
      </c>
      <c r="G3" s="813" t="s">
        <v>6</v>
      </c>
      <c r="H3" s="814" t="s">
        <v>7</v>
      </c>
      <c r="I3" s="815" t="s">
        <v>7</v>
      </c>
    </row>
    <row r="4" spans="1:10" ht="15" customHeight="1">
      <c r="A4" s="816" t="s">
        <v>8</v>
      </c>
      <c r="B4" s="817" t="s">
        <v>9</v>
      </c>
      <c r="C4" s="1303" t="s">
        <v>449</v>
      </c>
      <c r="D4" s="819" t="s">
        <v>11</v>
      </c>
      <c r="E4" s="820" t="s">
        <v>12</v>
      </c>
      <c r="F4" s="821" t="s">
        <v>13</v>
      </c>
      <c r="G4" s="349" t="s">
        <v>833</v>
      </c>
      <c r="H4" s="822" t="s">
        <v>14</v>
      </c>
      <c r="I4" s="823" t="s">
        <v>15</v>
      </c>
    </row>
    <row r="5" spans="1:10" ht="15" customHeight="1" thickBot="1">
      <c r="A5" s="824" t="s">
        <v>16</v>
      </c>
      <c r="B5" s="838" t="s">
        <v>17</v>
      </c>
      <c r="C5" s="1304"/>
      <c r="D5" s="826"/>
      <c r="E5" s="827" t="s">
        <v>360</v>
      </c>
      <c r="F5" s="827" t="s">
        <v>360</v>
      </c>
      <c r="G5" s="828"/>
      <c r="H5" s="829"/>
      <c r="I5" s="830"/>
    </row>
    <row r="6" spans="1:10" ht="15.75">
      <c r="A6" s="709" t="s">
        <v>18</v>
      </c>
      <c r="B6" s="1114"/>
      <c r="C6" s="710"/>
      <c r="D6" s="711"/>
      <c r="E6" s="364"/>
      <c r="F6" s="364"/>
      <c r="G6" s="712"/>
      <c r="H6" s="713"/>
      <c r="I6" s="714"/>
    </row>
    <row r="7" spans="1:10">
      <c r="A7" s="284" t="s">
        <v>746</v>
      </c>
      <c r="B7" s="1595" t="s">
        <v>342</v>
      </c>
      <c r="C7" s="1596"/>
      <c r="D7" s="1429"/>
      <c r="E7" s="451"/>
      <c r="F7" s="451"/>
      <c r="G7" s="722"/>
      <c r="H7" s="723"/>
      <c r="I7" s="832"/>
    </row>
    <row r="8" spans="1:10" ht="15.75">
      <c r="A8" s="709"/>
      <c r="B8" s="831"/>
      <c r="C8" s="831"/>
      <c r="D8" s="719" t="s">
        <v>747</v>
      </c>
      <c r="E8" s="834">
        <v>0</v>
      </c>
      <c r="F8" s="835">
        <f>F9</f>
        <v>1757.7</v>
      </c>
      <c r="G8" s="836">
        <f>G9</f>
        <v>0</v>
      </c>
      <c r="H8" s="715">
        <v>0</v>
      </c>
      <c r="I8" s="716">
        <f t="shared" ref="I8:I9" si="0">G8/F8*100</f>
        <v>0</v>
      </c>
    </row>
    <row r="9" spans="1:10" ht="15.75">
      <c r="A9" s="709"/>
      <c r="B9" s="831"/>
      <c r="C9" s="831"/>
      <c r="D9" s="721" t="s">
        <v>541</v>
      </c>
      <c r="E9" s="749">
        <v>0</v>
      </c>
      <c r="F9" s="748">
        <v>1757.7</v>
      </c>
      <c r="G9" s="747">
        <v>0</v>
      </c>
      <c r="H9" s="718">
        <v>0</v>
      </c>
      <c r="I9" s="720">
        <f t="shared" si="0"/>
        <v>0</v>
      </c>
    </row>
    <row r="10" spans="1:10" ht="15.75">
      <c r="A10" s="709"/>
      <c r="B10" s="831"/>
      <c r="C10" s="833"/>
      <c r="D10" s="837"/>
      <c r="E10" s="451"/>
      <c r="F10" s="451"/>
      <c r="G10" s="722"/>
      <c r="H10" s="715"/>
      <c r="I10" s="716"/>
    </row>
    <row r="11" spans="1:10">
      <c r="A11" s="284" t="s">
        <v>243</v>
      </c>
      <c r="B11" s="1595" t="s">
        <v>244</v>
      </c>
      <c r="C11" s="1596"/>
      <c r="D11" s="289"/>
      <c r="E11" s="409">
        <f>E12+E14+E18+E25+E33+E39+E56+E66+E81+E83</f>
        <v>78658</v>
      </c>
      <c r="F11" s="410">
        <f>F12+F14+F18+F25+F33+F39+F56+F66+F81+F83</f>
        <v>101938.20000000001</v>
      </c>
      <c r="G11" s="409">
        <f>G12+G14+G18+G25+G33+G39+G56+G66+G81+G83</f>
        <v>98153</v>
      </c>
      <c r="H11" s="715">
        <f>G11/E11*100</f>
        <v>124.78451015789875</v>
      </c>
      <c r="I11" s="716">
        <f>G11/F11*100</f>
        <v>96.286769827209028</v>
      </c>
    </row>
    <row r="12" spans="1:10">
      <c r="A12" s="284"/>
      <c r="B12" s="1036"/>
      <c r="C12" s="1061" t="s">
        <v>133</v>
      </c>
      <c r="D12" s="1062" t="s">
        <v>132</v>
      </c>
      <c r="E12" s="1063">
        <f t="shared" ref="E12:G12" si="1">E13</f>
        <v>8</v>
      </c>
      <c r="F12" s="1064">
        <f t="shared" si="1"/>
        <v>8</v>
      </c>
      <c r="G12" s="1063">
        <f t="shared" si="1"/>
        <v>7</v>
      </c>
      <c r="H12" s="715">
        <f t="shared" ref="H12:H85" si="2">G12/E12*100</f>
        <v>87.5</v>
      </c>
      <c r="I12" s="717">
        <f t="shared" ref="I12:I85" si="3">G12/F12*100</f>
        <v>87.5</v>
      </c>
    </row>
    <row r="13" spans="1:10">
      <c r="A13" s="284"/>
      <c r="B13" s="1036"/>
      <c r="C13" s="1065" t="s">
        <v>416</v>
      </c>
      <c r="D13" s="1066" t="s">
        <v>134</v>
      </c>
      <c r="E13" s="749">
        <v>8</v>
      </c>
      <c r="F13" s="748">
        <v>8</v>
      </c>
      <c r="G13" s="749">
        <v>7</v>
      </c>
      <c r="H13" s="718">
        <f t="shared" si="2"/>
        <v>87.5</v>
      </c>
      <c r="I13" s="1067">
        <f t="shared" si="3"/>
        <v>87.5</v>
      </c>
    </row>
    <row r="14" spans="1:10">
      <c r="A14" s="284"/>
      <c r="B14" s="1036"/>
      <c r="C14" s="1065"/>
      <c r="D14" s="1062" t="s">
        <v>136</v>
      </c>
      <c r="E14" s="1063">
        <f>E15+E16+E17</f>
        <v>17040</v>
      </c>
      <c r="F14" s="1064">
        <f>F15+F16+F17</f>
        <v>20014.3</v>
      </c>
      <c r="G14" s="1063">
        <f>G15+G16+G17</f>
        <v>20014</v>
      </c>
      <c r="H14" s="715">
        <f t="shared" si="2"/>
        <v>117.45305164319248</v>
      </c>
      <c r="I14" s="717">
        <f t="shared" si="3"/>
        <v>99.998501071733713</v>
      </c>
    </row>
    <row r="15" spans="1:10">
      <c r="A15" s="284"/>
      <c r="B15" s="1036"/>
      <c r="C15" s="1065" t="s">
        <v>539</v>
      </c>
      <c r="D15" s="1068" t="s">
        <v>137</v>
      </c>
      <c r="E15" s="747">
        <v>17040</v>
      </c>
      <c r="F15" s="748">
        <v>18012.3</v>
      </c>
      <c r="G15" s="747">
        <v>18012</v>
      </c>
      <c r="H15" s="718">
        <f t="shared" si="2"/>
        <v>105.70422535211267</v>
      </c>
      <c r="I15" s="1067">
        <f t="shared" si="3"/>
        <v>99.998334471444522</v>
      </c>
    </row>
    <row r="16" spans="1:10">
      <c r="A16" s="284"/>
      <c r="B16" s="1036"/>
      <c r="C16" s="1065" t="s">
        <v>540</v>
      </c>
      <c r="D16" s="1068" t="s">
        <v>541</v>
      </c>
      <c r="E16" s="747">
        <v>0</v>
      </c>
      <c r="F16" s="748">
        <v>378</v>
      </c>
      <c r="G16" s="747">
        <v>378</v>
      </c>
      <c r="H16" s="718">
        <v>0</v>
      </c>
      <c r="I16" s="1067">
        <f t="shared" si="3"/>
        <v>100</v>
      </c>
      <c r="J16" s="427"/>
    </row>
    <row r="17" spans="1:9">
      <c r="A17" s="284"/>
      <c r="B17" s="1036"/>
      <c r="C17" s="1065" t="s">
        <v>542</v>
      </c>
      <c r="D17" s="1068" t="s">
        <v>541</v>
      </c>
      <c r="E17" s="747">
        <v>0</v>
      </c>
      <c r="F17" s="748">
        <v>1624</v>
      </c>
      <c r="G17" s="747">
        <v>1624</v>
      </c>
      <c r="H17" s="718">
        <v>0</v>
      </c>
      <c r="I17" s="1067">
        <f t="shared" si="3"/>
        <v>100</v>
      </c>
    </row>
    <row r="18" spans="1:9">
      <c r="A18" s="284"/>
      <c r="B18" s="1036"/>
      <c r="C18" s="1065" t="s">
        <v>125</v>
      </c>
      <c r="D18" s="719" t="s">
        <v>126</v>
      </c>
      <c r="E18" s="1063">
        <f>SUM(E19:E24)</f>
        <v>375</v>
      </c>
      <c r="F18" s="1064">
        <f>SUM(F19:F24)</f>
        <v>445</v>
      </c>
      <c r="G18" s="1063">
        <f>SUM(G19:G24)</f>
        <v>277</v>
      </c>
      <c r="H18" s="715">
        <f t="shared" si="2"/>
        <v>73.866666666666674</v>
      </c>
      <c r="I18" s="1530">
        <f t="shared" si="3"/>
        <v>62.247191011235955</v>
      </c>
    </row>
    <row r="19" spans="1:9">
      <c r="A19" s="284"/>
      <c r="B19" s="1036"/>
      <c r="C19" s="1065"/>
      <c r="D19" s="1069" t="s">
        <v>128</v>
      </c>
      <c r="E19" s="1070">
        <v>0</v>
      </c>
      <c r="F19" s="1071">
        <v>33.5</v>
      </c>
      <c r="G19" s="1070">
        <v>33</v>
      </c>
      <c r="H19" s="718">
        <v>0</v>
      </c>
      <c r="I19" s="1067">
        <f t="shared" si="3"/>
        <v>98.507462686567166</v>
      </c>
    </row>
    <row r="20" spans="1:9">
      <c r="A20" s="284"/>
      <c r="B20" s="1036"/>
      <c r="C20" s="1065"/>
      <c r="D20" s="1069" t="s">
        <v>130</v>
      </c>
      <c r="E20" s="749">
        <v>25</v>
      </c>
      <c r="F20" s="748">
        <v>19.5</v>
      </c>
      <c r="G20" s="749">
        <v>0</v>
      </c>
      <c r="H20" s="718">
        <f t="shared" si="2"/>
        <v>0</v>
      </c>
      <c r="I20" s="589">
        <f t="shared" si="3"/>
        <v>0</v>
      </c>
    </row>
    <row r="21" spans="1:9">
      <c r="A21" s="284"/>
      <c r="B21" s="1036"/>
      <c r="C21" s="1065"/>
      <c r="D21" s="1069" t="s">
        <v>131</v>
      </c>
      <c r="E21" s="749">
        <v>50</v>
      </c>
      <c r="F21" s="748">
        <v>16.5</v>
      </c>
      <c r="G21" s="749">
        <v>0</v>
      </c>
      <c r="H21" s="718">
        <f t="shared" si="2"/>
        <v>0</v>
      </c>
      <c r="I21" s="589">
        <f t="shared" si="3"/>
        <v>0</v>
      </c>
    </row>
    <row r="22" spans="1:9">
      <c r="A22" s="284"/>
      <c r="B22" s="1036"/>
      <c r="C22" s="1065"/>
      <c r="D22" s="1069" t="s">
        <v>118</v>
      </c>
      <c r="E22" s="749">
        <v>300</v>
      </c>
      <c r="F22" s="748">
        <v>300</v>
      </c>
      <c r="G22" s="749">
        <v>168</v>
      </c>
      <c r="H22" s="718">
        <f t="shared" si="2"/>
        <v>56.000000000000007</v>
      </c>
      <c r="I22" s="589">
        <f t="shared" si="3"/>
        <v>56.000000000000007</v>
      </c>
    </row>
    <row r="23" spans="1:9">
      <c r="A23" s="284"/>
      <c r="B23" s="1036"/>
      <c r="C23" s="1065"/>
      <c r="D23" s="1069" t="s">
        <v>129</v>
      </c>
      <c r="E23" s="749">
        <v>0</v>
      </c>
      <c r="F23" s="748">
        <v>5.5</v>
      </c>
      <c r="G23" s="749">
        <v>6</v>
      </c>
      <c r="H23" s="718">
        <v>0</v>
      </c>
      <c r="I23" s="589">
        <f t="shared" si="3"/>
        <v>109.09090909090908</v>
      </c>
    </row>
    <row r="24" spans="1:9">
      <c r="A24" s="284"/>
      <c r="B24" s="1036"/>
      <c r="C24" s="1069"/>
      <c r="D24" s="1069" t="s">
        <v>245</v>
      </c>
      <c r="E24" s="749">
        <v>0</v>
      </c>
      <c r="F24" s="748">
        <v>70</v>
      </c>
      <c r="G24" s="749">
        <v>70</v>
      </c>
      <c r="H24" s="718">
        <v>0</v>
      </c>
      <c r="I24" s="589">
        <f t="shared" si="3"/>
        <v>100</v>
      </c>
    </row>
    <row r="25" spans="1:9">
      <c r="A25" s="284"/>
      <c r="B25" s="1036"/>
      <c r="C25" s="307" t="s">
        <v>359</v>
      </c>
      <c r="D25" s="1072" t="s">
        <v>830</v>
      </c>
      <c r="E25" s="719">
        <f>E26+E27+E28+E29+E30+E31+E32</f>
        <v>100</v>
      </c>
      <c r="F25" s="1073">
        <f t="shared" ref="F25:G25" si="4">F26+F27+F28+F29+F30+F31+F32</f>
        <v>380</v>
      </c>
      <c r="G25" s="719">
        <f t="shared" si="4"/>
        <v>233</v>
      </c>
      <c r="H25" s="715">
        <f t="shared" si="2"/>
        <v>233</v>
      </c>
      <c r="I25" s="717">
        <f t="shared" si="3"/>
        <v>61.315789473684212</v>
      </c>
    </row>
    <row r="26" spans="1:9">
      <c r="A26" s="284"/>
      <c r="B26" s="1036"/>
      <c r="C26" s="307" t="s">
        <v>543</v>
      </c>
      <c r="D26" s="1074" t="s">
        <v>128</v>
      </c>
      <c r="E26" s="1065">
        <v>0</v>
      </c>
      <c r="F26" s="748">
        <v>15</v>
      </c>
      <c r="G26" s="1075">
        <v>3</v>
      </c>
      <c r="H26" s="718">
        <v>0</v>
      </c>
      <c r="I26" s="589">
        <f t="shared" si="3"/>
        <v>20</v>
      </c>
    </row>
    <row r="27" spans="1:9">
      <c r="A27" s="284"/>
      <c r="B27" s="1036"/>
      <c r="C27" s="307" t="s">
        <v>543</v>
      </c>
      <c r="D27" s="1076" t="s">
        <v>748</v>
      </c>
      <c r="E27" s="1065">
        <v>0</v>
      </c>
      <c r="F27" s="748">
        <v>100</v>
      </c>
      <c r="G27" s="1075">
        <v>53</v>
      </c>
      <c r="H27" s="718">
        <v>0</v>
      </c>
      <c r="I27" s="589">
        <f t="shared" si="3"/>
        <v>53</v>
      </c>
    </row>
    <row r="28" spans="1:9">
      <c r="A28" s="284"/>
      <c r="B28" s="1036"/>
      <c r="C28" s="307" t="s">
        <v>543</v>
      </c>
      <c r="D28" s="1069" t="s">
        <v>130</v>
      </c>
      <c r="E28" s="1065">
        <v>0</v>
      </c>
      <c r="F28" s="748">
        <v>70</v>
      </c>
      <c r="G28" s="1075">
        <v>29</v>
      </c>
      <c r="H28" s="718">
        <v>0</v>
      </c>
      <c r="I28" s="589">
        <f t="shared" si="3"/>
        <v>41.428571428571431</v>
      </c>
    </row>
    <row r="29" spans="1:9">
      <c r="A29" s="284"/>
      <c r="B29" s="1036"/>
      <c r="C29" s="307" t="s">
        <v>543</v>
      </c>
      <c r="D29" s="1076" t="s">
        <v>211</v>
      </c>
      <c r="E29" s="1065">
        <v>0</v>
      </c>
      <c r="F29" s="748">
        <v>25</v>
      </c>
      <c r="G29" s="1075">
        <v>6</v>
      </c>
      <c r="H29" s="718">
        <v>0</v>
      </c>
      <c r="I29" s="589">
        <f t="shared" si="3"/>
        <v>24</v>
      </c>
    </row>
    <row r="30" spans="1:9">
      <c r="A30" s="284"/>
      <c r="B30" s="1036"/>
      <c r="C30" s="307" t="s">
        <v>543</v>
      </c>
      <c r="D30" s="1077" t="s">
        <v>118</v>
      </c>
      <c r="E30" s="1065">
        <v>0</v>
      </c>
      <c r="F30" s="748">
        <v>20</v>
      </c>
      <c r="G30" s="1075">
        <v>15</v>
      </c>
      <c r="H30" s="718">
        <v>0</v>
      </c>
      <c r="I30" s="720">
        <f t="shared" si="3"/>
        <v>75</v>
      </c>
    </row>
    <row r="31" spans="1:9">
      <c r="A31" s="284"/>
      <c r="B31" s="1036"/>
      <c r="C31" s="307"/>
      <c r="D31" s="1077" t="s">
        <v>118</v>
      </c>
      <c r="E31" s="1065">
        <v>100</v>
      </c>
      <c r="F31" s="748">
        <v>100</v>
      </c>
      <c r="G31" s="1075">
        <v>78</v>
      </c>
      <c r="H31" s="718">
        <v>0</v>
      </c>
      <c r="I31" s="720">
        <f t="shared" si="3"/>
        <v>78</v>
      </c>
    </row>
    <row r="32" spans="1:9">
      <c r="A32" s="284"/>
      <c r="B32" s="1036"/>
      <c r="C32" s="307" t="s">
        <v>965</v>
      </c>
      <c r="D32" s="1077" t="s">
        <v>129</v>
      </c>
      <c r="E32" s="1065">
        <v>0</v>
      </c>
      <c r="F32" s="748">
        <v>50</v>
      </c>
      <c r="G32" s="1075">
        <v>49</v>
      </c>
      <c r="H32" s="718">
        <v>0</v>
      </c>
      <c r="I32" s="720">
        <f t="shared" si="3"/>
        <v>98</v>
      </c>
    </row>
    <row r="33" spans="1:9">
      <c r="A33" s="284"/>
      <c r="B33" s="1036"/>
      <c r="C33" s="307"/>
      <c r="D33" s="1078" t="s">
        <v>829</v>
      </c>
      <c r="E33" s="719">
        <f>SUM(E34,E35,E36,E37,E38)</f>
        <v>0</v>
      </c>
      <c r="F33" s="1079">
        <f>SUM(F34,F35,F36,F37,F38)</f>
        <v>1668.6</v>
      </c>
      <c r="G33" s="719">
        <f>SUM(G34,G35,G36,G37,G38)</f>
        <v>15</v>
      </c>
      <c r="H33" s="715">
        <v>0</v>
      </c>
      <c r="I33" s="716">
        <f t="shared" si="3"/>
        <v>0.89895720963682135</v>
      </c>
    </row>
    <row r="34" spans="1:9">
      <c r="A34" s="284"/>
      <c r="B34" s="1036"/>
      <c r="C34" s="307" t="s">
        <v>544</v>
      </c>
      <c r="D34" s="1074" t="s">
        <v>128</v>
      </c>
      <c r="E34" s="1065">
        <v>0</v>
      </c>
      <c r="F34" s="748">
        <v>10</v>
      </c>
      <c r="G34" s="1070">
        <v>4</v>
      </c>
      <c r="H34" s="718">
        <v>0</v>
      </c>
      <c r="I34" s="720">
        <f t="shared" si="3"/>
        <v>40</v>
      </c>
    </row>
    <row r="35" spans="1:9">
      <c r="A35" s="284"/>
      <c r="B35" s="1036"/>
      <c r="C35" s="307" t="s">
        <v>544</v>
      </c>
      <c r="D35" s="1080" t="s">
        <v>135</v>
      </c>
      <c r="E35" s="1065">
        <v>0</v>
      </c>
      <c r="F35" s="748">
        <v>30</v>
      </c>
      <c r="G35" s="1070">
        <v>0</v>
      </c>
      <c r="H35" s="718">
        <v>0</v>
      </c>
      <c r="I35" s="720">
        <f t="shared" si="3"/>
        <v>0</v>
      </c>
    </row>
    <row r="36" spans="1:9">
      <c r="A36" s="284"/>
      <c r="B36" s="1036"/>
      <c r="C36" s="307" t="s">
        <v>544</v>
      </c>
      <c r="D36" s="1077" t="s">
        <v>131</v>
      </c>
      <c r="E36" s="1065">
        <v>0</v>
      </c>
      <c r="F36" s="748">
        <v>406</v>
      </c>
      <c r="G36" s="1070">
        <v>11</v>
      </c>
      <c r="H36" s="718">
        <v>0</v>
      </c>
      <c r="I36" s="720">
        <f t="shared" si="3"/>
        <v>2.7093596059113301</v>
      </c>
    </row>
    <row r="37" spans="1:9">
      <c r="A37" s="284"/>
      <c r="B37" s="1036"/>
      <c r="C37" s="307" t="s">
        <v>544</v>
      </c>
      <c r="D37" s="1069" t="s">
        <v>118</v>
      </c>
      <c r="E37" s="1065">
        <v>0</v>
      </c>
      <c r="F37" s="748">
        <v>540</v>
      </c>
      <c r="G37" s="1070">
        <v>0</v>
      </c>
      <c r="H37" s="718">
        <v>0</v>
      </c>
      <c r="I37" s="720">
        <f t="shared" si="3"/>
        <v>0</v>
      </c>
    </row>
    <row r="38" spans="1:9" s="598" customFormat="1">
      <c r="A38" s="284"/>
      <c r="B38" s="1036"/>
      <c r="C38" s="307" t="s">
        <v>544</v>
      </c>
      <c r="D38" s="1074" t="s">
        <v>545</v>
      </c>
      <c r="E38" s="1065">
        <v>0</v>
      </c>
      <c r="F38" s="748">
        <v>682.6</v>
      </c>
      <c r="G38" s="1070">
        <v>0</v>
      </c>
      <c r="H38" s="718">
        <v>0</v>
      </c>
      <c r="I38" s="720">
        <f t="shared" si="3"/>
        <v>0</v>
      </c>
    </row>
    <row r="39" spans="1:9" s="598" customFormat="1">
      <c r="A39" s="284"/>
      <c r="B39" s="1084" t="s">
        <v>966</v>
      </c>
      <c r="C39" s="1065" t="s">
        <v>967</v>
      </c>
      <c r="D39" s="1081" t="s">
        <v>414</v>
      </c>
      <c r="E39" s="1062">
        <f>E40++E41+E42+E43+E44+E45+E46+E47</f>
        <v>200</v>
      </c>
      <c r="F39" s="1062">
        <f t="shared" ref="F39:G39" si="5">F40++F41+F42+F43+F44+F45+F46+F47</f>
        <v>256.30000000000007</v>
      </c>
      <c r="G39" s="1062">
        <f t="shared" si="5"/>
        <v>190</v>
      </c>
      <c r="H39" s="715">
        <f t="shared" si="2"/>
        <v>95</v>
      </c>
      <c r="I39" s="716">
        <f t="shared" si="3"/>
        <v>74.131876706983974</v>
      </c>
    </row>
    <row r="40" spans="1:9" s="598" customFormat="1">
      <c r="A40" s="284"/>
      <c r="B40" s="1036"/>
      <c r="C40" s="1065"/>
      <c r="D40" s="1069" t="s">
        <v>130</v>
      </c>
      <c r="E40" s="1082">
        <v>0</v>
      </c>
      <c r="F40" s="748">
        <v>7.2</v>
      </c>
      <c r="G40" s="1070">
        <v>6</v>
      </c>
      <c r="H40" s="718">
        <v>0</v>
      </c>
      <c r="I40" s="720">
        <f t="shared" si="3"/>
        <v>83.333333333333329</v>
      </c>
    </row>
    <row r="41" spans="1:9" s="598" customFormat="1">
      <c r="A41" s="284"/>
      <c r="B41" s="1036"/>
      <c r="C41" s="1065" t="s">
        <v>540</v>
      </c>
      <c r="D41" s="1069" t="s">
        <v>130</v>
      </c>
      <c r="E41" s="1082">
        <v>0</v>
      </c>
      <c r="F41" s="748">
        <v>6.5</v>
      </c>
      <c r="G41" s="1070">
        <v>6</v>
      </c>
      <c r="H41" s="718">
        <v>0</v>
      </c>
      <c r="I41" s="720">
        <f t="shared" si="3"/>
        <v>92.307692307692307</v>
      </c>
    </row>
    <row r="42" spans="1:9" s="598" customFormat="1">
      <c r="A42" s="284"/>
      <c r="B42" s="1036"/>
      <c r="C42" s="1065"/>
      <c r="D42" s="1069" t="s">
        <v>749</v>
      </c>
      <c r="E42" s="1082">
        <v>0</v>
      </c>
      <c r="F42" s="748">
        <v>5</v>
      </c>
      <c r="G42" s="1070">
        <v>0</v>
      </c>
      <c r="H42" s="718">
        <v>0</v>
      </c>
      <c r="I42" s="720">
        <f t="shared" si="3"/>
        <v>0</v>
      </c>
    </row>
    <row r="43" spans="1:9" s="598" customFormat="1">
      <c r="A43" s="284"/>
      <c r="B43" s="1036"/>
      <c r="C43" s="1065"/>
      <c r="D43" s="1083" t="s">
        <v>135</v>
      </c>
      <c r="E43" s="1082">
        <v>40</v>
      </c>
      <c r="F43" s="748">
        <v>40</v>
      </c>
      <c r="G43" s="1070">
        <v>32</v>
      </c>
      <c r="H43" s="718">
        <f t="shared" si="2"/>
        <v>80</v>
      </c>
      <c r="I43" s="720">
        <f t="shared" si="3"/>
        <v>80</v>
      </c>
    </row>
    <row r="44" spans="1:9" s="598" customFormat="1">
      <c r="A44" s="284"/>
      <c r="B44" s="1036"/>
      <c r="C44" s="1065" t="s">
        <v>540</v>
      </c>
      <c r="D44" s="1083" t="s">
        <v>135</v>
      </c>
      <c r="E44" s="1082">
        <v>0</v>
      </c>
      <c r="F44" s="748">
        <v>10.9</v>
      </c>
      <c r="G44" s="1070">
        <v>11</v>
      </c>
      <c r="H44" s="718">
        <v>0</v>
      </c>
      <c r="I44" s="720">
        <f t="shared" si="3"/>
        <v>100.91743119266054</v>
      </c>
    </row>
    <row r="45" spans="1:9" s="598" customFormat="1">
      <c r="A45" s="284"/>
      <c r="B45" s="1084"/>
      <c r="C45" s="1065"/>
      <c r="D45" s="1069" t="s">
        <v>118</v>
      </c>
      <c r="E45" s="1082">
        <v>150</v>
      </c>
      <c r="F45" s="748">
        <v>137.80000000000001</v>
      </c>
      <c r="G45" s="1070">
        <v>93</v>
      </c>
      <c r="H45" s="718">
        <f t="shared" si="2"/>
        <v>62</v>
      </c>
      <c r="I45" s="720">
        <f t="shared" si="3"/>
        <v>67.489114658925971</v>
      </c>
    </row>
    <row r="46" spans="1:9" s="598" customFormat="1">
      <c r="A46" s="284"/>
      <c r="B46" s="1084"/>
      <c r="C46" s="1065" t="s">
        <v>540</v>
      </c>
      <c r="D46" s="1069" t="s">
        <v>118</v>
      </c>
      <c r="E46" s="1082">
        <v>0</v>
      </c>
      <c r="F46" s="748">
        <v>38.9</v>
      </c>
      <c r="G46" s="1070">
        <v>39</v>
      </c>
      <c r="H46" s="718">
        <v>0</v>
      </c>
      <c r="I46" s="720">
        <f t="shared" si="3"/>
        <v>100.25706940874038</v>
      </c>
    </row>
    <row r="47" spans="1:9" s="598" customFormat="1" ht="15.75" thickBot="1">
      <c r="A47" s="1305"/>
      <c r="B47" s="1306"/>
      <c r="C47" s="1307"/>
      <c r="D47" s="1234" t="s">
        <v>415</v>
      </c>
      <c r="E47" s="1308">
        <v>10</v>
      </c>
      <c r="F47" s="1309">
        <v>10</v>
      </c>
      <c r="G47" s="1310">
        <v>3</v>
      </c>
      <c r="H47" s="1311">
        <f t="shared" si="2"/>
        <v>30</v>
      </c>
      <c r="I47" s="1312">
        <f t="shared" si="3"/>
        <v>30</v>
      </c>
    </row>
    <row r="48" spans="1:9" s="598" customFormat="1">
      <c r="A48" s="1313"/>
      <c r="B48" s="1314"/>
      <c r="C48" s="1315"/>
      <c r="D48" s="1316"/>
      <c r="E48" s="1315"/>
      <c r="F48" s="1317"/>
      <c r="G48" s="1318"/>
      <c r="H48" s="1319"/>
      <c r="I48" s="1319"/>
    </row>
    <row r="49" spans="1:9" s="598" customFormat="1">
      <c r="A49" s="997"/>
      <c r="B49" s="1320"/>
      <c r="C49" s="1321"/>
      <c r="D49" s="1322"/>
      <c r="E49" s="1321"/>
      <c r="F49" s="1323"/>
      <c r="G49" s="1324"/>
      <c r="H49" s="1325"/>
      <c r="I49" s="1325"/>
    </row>
    <row r="50" spans="1:9" s="598" customFormat="1">
      <c r="A50" s="997"/>
      <c r="B50" s="1320"/>
      <c r="C50" s="1321"/>
      <c r="D50" s="1322"/>
      <c r="E50" s="1321"/>
      <c r="F50" s="1323"/>
      <c r="G50" s="1324"/>
      <c r="H50" s="1325"/>
      <c r="I50" s="1325"/>
    </row>
    <row r="51" spans="1:9" s="598" customFormat="1">
      <c r="A51" s="997"/>
      <c r="B51" s="1320"/>
      <c r="C51" s="1321"/>
      <c r="D51" s="1322"/>
      <c r="E51" s="1321"/>
      <c r="F51" s="1323"/>
      <c r="G51" s="1324"/>
      <c r="H51" s="1325"/>
      <c r="I51" s="1325"/>
    </row>
    <row r="52" spans="1:9" s="598" customFormat="1" ht="15.75" thickBot="1">
      <c r="A52" s="1326"/>
      <c r="B52" s="1327"/>
      <c r="C52" s="1328"/>
      <c r="D52" s="1329"/>
      <c r="E52" s="1328"/>
      <c r="F52" s="1330"/>
      <c r="G52" s="1331"/>
      <c r="H52" s="1332"/>
      <c r="I52" s="1418" t="s">
        <v>1013</v>
      </c>
    </row>
    <row r="53" spans="1:9" s="598" customFormat="1">
      <c r="A53" s="809" t="s">
        <v>1</v>
      </c>
      <c r="B53" s="810" t="s">
        <v>2</v>
      </c>
      <c r="C53" s="1302"/>
      <c r="D53" s="810"/>
      <c r="E53" s="812" t="s">
        <v>4</v>
      </c>
      <c r="F53" s="810" t="s">
        <v>5</v>
      </c>
      <c r="G53" s="813" t="s">
        <v>6</v>
      </c>
      <c r="H53" s="814" t="s">
        <v>7</v>
      </c>
      <c r="I53" s="815" t="s">
        <v>7</v>
      </c>
    </row>
    <row r="54" spans="1:9" s="598" customFormat="1">
      <c r="A54" s="816" t="s">
        <v>8</v>
      </c>
      <c r="B54" s="817" t="s">
        <v>9</v>
      </c>
      <c r="C54" s="1303" t="s">
        <v>449</v>
      </c>
      <c r="D54" s="819" t="s">
        <v>11</v>
      </c>
      <c r="E54" s="820" t="s">
        <v>12</v>
      </c>
      <c r="F54" s="821" t="s">
        <v>13</v>
      </c>
      <c r="G54" s="349" t="s">
        <v>833</v>
      </c>
      <c r="H54" s="822" t="s">
        <v>14</v>
      </c>
      <c r="I54" s="823" t="s">
        <v>15</v>
      </c>
    </row>
    <row r="55" spans="1:9" s="598" customFormat="1" ht="15.75" thickBot="1">
      <c r="A55" s="824" t="s">
        <v>16</v>
      </c>
      <c r="B55" s="838" t="s">
        <v>17</v>
      </c>
      <c r="C55" s="1304"/>
      <c r="D55" s="826"/>
      <c r="E55" s="827" t="s">
        <v>360</v>
      </c>
      <c r="F55" s="827" t="s">
        <v>360</v>
      </c>
      <c r="G55" s="828"/>
      <c r="H55" s="829"/>
      <c r="I55" s="830"/>
    </row>
    <row r="56" spans="1:9" s="598" customFormat="1">
      <c r="A56" s="284"/>
      <c r="B56" s="1084" t="s">
        <v>968</v>
      </c>
      <c r="C56" s="1065" t="s">
        <v>969</v>
      </c>
      <c r="D56" s="1085" t="s">
        <v>414</v>
      </c>
      <c r="E56" s="1063">
        <f>E57+E58+E59+E60+E61+E62+E63+E64+E65</f>
        <v>250</v>
      </c>
      <c r="F56" s="1064">
        <f t="shared" ref="F56:G56" si="6">F57+F58+F59+F60+F61+F62+F63+F64+F65</f>
        <v>657.4</v>
      </c>
      <c r="G56" s="1063">
        <f t="shared" si="6"/>
        <v>489</v>
      </c>
      <c r="H56" s="715">
        <f t="shared" si="2"/>
        <v>195.6</v>
      </c>
      <c r="I56" s="716">
        <f t="shared" si="3"/>
        <v>74.383936720413757</v>
      </c>
    </row>
    <row r="57" spans="1:9" ht="17.25" customHeight="1">
      <c r="A57" s="284"/>
      <c r="B57" s="1086"/>
      <c r="C57" s="1065"/>
      <c r="D57" s="1069" t="s">
        <v>130</v>
      </c>
      <c r="E57" s="1082">
        <v>0</v>
      </c>
      <c r="F57" s="748">
        <v>5</v>
      </c>
      <c r="G57" s="1070">
        <v>0</v>
      </c>
      <c r="H57" s="718">
        <v>0</v>
      </c>
      <c r="I57" s="720">
        <f t="shared" si="3"/>
        <v>0</v>
      </c>
    </row>
    <row r="58" spans="1:9" s="598" customFormat="1" ht="17.25" customHeight="1">
      <c r="A58" s="284"/>
      <c r="B58" s="1086"/>
      <c r="C58" s="1065" t="s">
        <v>540</v>
      </c>
      <c r="D58" s="1069" t="s">
        <v>130</v>
      </c>
      <c r="E58" s="1082">
        <v>0</v>
      </c>
      <c r="F58" s="748">
        <v>3.8</v>
      </c>
      <c r="G58" s="1070">
        <v>4</v>
      </c>
      <c r="H58" s="718">
        <v>0</v>
      </c>
      <c r="I58" s="720">
        <f t="shared" si="3"/>
        <v>105.26315789473684</v>
      </c>
    </row>
    <row r="59" spans="1:9">
      <c r="A59" s="284"/>
      <c r="B59" s="1086"/>
      <c r="C59" s="1065"/>
      <c r="D59" s="1069" t="s">
        <v>749</v>
      </c>
      <c r="E59" s="1082">
        <v>0</v>
      </c>
      <c r="F59" s="748">
        <v>4.2</v>
      </c>
      <c r="G59" s="1070">
        <v>4</v>
      </c>
      <c r="H59" s="718">
        <v>0</v>
      </c>
      <c r="I59" s="720">
        <f t="shared" si="3"/>
        <v>95.238095238095227</v>
      </c>
    </row>
    <row r="60" spans="1:9">
      <c r="A60" s="284"/>
      <c r="B60" s="1086"/>
      <c r="C60" s="1065"/>
      <c r="D60" s="1087" t="s">
        <v>135</v>
      </c>
      <c r="E60" s="1082">
        <v>120</v>
      </c>
      <c r="F60" s="748">
        <v>27.4</v>
      </c>
      <c r="G60" s="1070">
        <v>20</v>
      </c>
      <c r="H60" s="718">
        <f t="shared" si="2"/>
        <v>16.666666666666664</v>
      </c>
      <c r="I60" s="720">
        <f t="shared" si="3"/>
        <v>72.992700729927009</v>
      </c>
    </row>
    <row r="61" spans="1:9" ht="15" customHeight="1">
      <c r="A61" s="284"/>
      <c r="B61" s="1086"/>
      <c r="C61" s="1065" t="s">
        <v>540</v>
      </c>
      <c r="D61" s="1087" t="s">
        <v>135</v>
      </c>
      <c r="E61" s="1082">
        <v>0</v>
      </c>
      <c r="F61" s="748">
        <v>97.7</v>
      </c>
      <c r="G61" s="1070">
        <v>98</v>
      </c>
      <c r="H61" s="718">
        <v>0</v>
      </c>
      <c r="I61" s="720">
        <f t="shared" si="3"/>
        <v>100.30706243602864</v>
      </c>
    </row>
    <row r="62" spans="1:9" ht="15" customHeight="1">
      <c r="A62" s="284"/>
      <c r="B62" s="1086"/>
      <c r="C62" s="1065"/>
      <c r="D62" s="1083" t="s">
        <v>131</v>
      </c>
      <c r="E62" s="1082">
        <v>30</v>
      </c>
      <c r="F62" s="748">
        <v>17.600000000000001</v>
      </c>
      <c r="G62" s="1070">
        <v>0</v>
      </c>
      <c r="H62" s="718">
        <v>0</v>
      </c>
      <c r="I62" s="720">
        <f t="shared" si="3"/>
        <v>0</v>
      </c>
    </row>
    <row r="63" spans="1:9" ht="15" customHeight="1">
      <c r="A63" s="284"/>
      <c r="B63" s="1086"/>
      <c r="C63" s="1065"/>
      <c r="D63" s="1069" t="s">
        <v>118</v>
      </c>
      <c r="E63" s="1082">
        <v>90</v>
      </c>
      <c r="F63" s="748">
        <v>190</v>
      </c>
      <c r="G63" s="1070">
        <v>128</v>
      </c>
      <c r="H63" s="718">
        <f t="shared" si="2"/>
        <v>142.22222222222223</v>
      </c>
      <c r="I63" s="720">
        <f t="shared" si="3"/>
        <v>67.368421052631575</v>
      </c>
    </row>
    <row r="64" spans="1:9" ht="15" customHeight="1">
      <c r="A64" s="284"/>
      <c r="B64" s="1086"/>
      <c r="C64" s="1065" t="s">
        <v>540</v>
      </c>
      <c r="D64" s="1069" t="s">
        <v>118</v>
      </c>
      <c r="E64" s="1082">
        <v>0</v>
      </c>
      <c r="F64" s="748">
        <v>301.7</v>
      </c>
      <c r="G64" s="1070">
        <v>232</v>
      </c>
      <c r="H64" s="718">
        <v>0</v>
      </c>
      <c r="I64" s="720">
        <f t="shared" si="3"/>
        <v>76.897580377858802</v>
      </c>
    </row>
    <row r="65" spans="1:9" ht="14.1" customHeight="1">
      <c r="A65" s="284"/>
      <c r="B65" s="1086"/>
      <c r="C65" s="1065"/>
      <c r="D65" s="1069" t="s">
        <v>415</v>
      </c>
      <c r="E65" s="1082">
        <v>10</v>
      </c>
      <c r="F65" s="748">
        <v>10</v>
      </c>
      <c r="G65" s="1070">
        <v>3</v>
      </c>
      <c r="H65" s="718">
        <f t="shared" si="2"/>
        <v>30</v>
      </c>
      <c r="I65" s="720">
        <f t="shared" si="3"/>
        <v>30</v>
      </c>
    </row>
    <row r="66" spans="1:9" ht="14.1" customHeight="1">
      <c r="A66" s="284"/>
      <c r="B66" s="1036"/>
      <c r="C66" s="1091" t="s">
        <v>417</v>
      </c>
      <c r="D66" s="1092" t="s">
        <v>1029</v>
      </c>
      <c r="E66" s="1093">
        <f>SUM(E67:E80)</f>
        <v>60205</v>
      </c>
      <c r="F66" s="1094">
        <f>SUM(F67:F80)</f>
        <v>78028.600000000006</v>
      </c>
      <c r="G66" s="1093">
        <f>SUM(G67:G80)</f>
        <v>76429</v>
      </c>
      <c r="H66" s="1095">
        <f t="shared" ref="H66:H74" si="7">G66/E66*100</f>
        <v>126.94792791296403</v>
      </c>
      <c r="I66" s="1096">
        <f t="shared" ref="I66" si="8">G66/F66*100</f>
        <v>97.949982442335241</v>
      </c>
    </row>
    <row r="67" spans="1:9" ht="14.1" customHeight="1">
      <c r="A67" s="284"/>
      <c r="B67" s="1036"/>
      <c r="C67" s="1065"/>
      <c r="D67" s="1069" t="s">
        <v>130</v>
      </c>
      <c r="E67" s="1070">
        <v>0</v>
      </c>
      <c r="F67" s="748">
        <v>20</v>
      </c>
      <c r="G67" s="1070">
        <v>10</v>
      </c>
      <c r="H67" s="1097">
        <v>0</v>
      </c>
      <c r="I67" s="720">
        <f t="shared" si="3"/>
        <v>50</v>
      </c>
    </row>
    <row r="68" spans="1:9" ht="14.1" customHeight="1">
      <c r="A68" s="284"/>
      <c r="B68" s="1036"/>
      <c r="C68" s="1065"/>
      <c r="D68" s="1069" t="s">
        <v>750</v>
      </c>
      <c r="E68" s="1070">
        <v>0</v>
      </c>
      <c r="F68" s="748">
        <v>131.80000000000001</v>
      </c>
      <c r="G68" s="1070">
        <v>118</v>
      </c>
      <c r="H68" s="1097">
        <v>0</v>
      </c>
      <c r="I68" s="720">
        <f t="shared" si="3"/>
        <v>89.529590288315617</v>
      </c>
    </row>
    <row r="69" spans="1:9" ht="14.1" customHeight="1">
      <c r="A69" s="284"/>
      <c r="B69" s="1036"/>
      <c r="C69" s="1065"/>
      <c r="D69" s="1069" t="s">
        <v>208</v>
      </c>
      <c r="E69" s="1070">
        <v>0</v>
      </c>
      <c r="F69" s="748">
        <v>400</v>
      </c>
      <c r="G69" s="1070">
        <v>114</v>
      </c>
      <c r="H69" s="1097">
        <v>0</v>
      </c>
      <c r="I69" s="720">
        <f t="shared" si="3"/>
        <v>28.499999999999996</v>
      </c>
    </row>
    <row r="70" spans="1:9" s="226" customFormat="1" ht="14.1" customHeight="1">
      <c r="A70" s="284"/>
      <c r="B70" s="1036"/>
      <c r="C70" s="1065"/>
      <c r="D70" s="1069" t="s">
        <v>546</v>
      </c>
      <c r="E70" s="1070">
        <v>0</v>
      </c>
      <c r="F70" s="748">
        <v>300</v>
      </c>
      <c r="G70" s="1070">
        <v>251</v>
      </c>
      <c r="H70" s="1097">
        <v>0</v>
      </c>
      <c r="I70" s="720">
        <f t="shared" si="3"/>
        <v>83.666666666666671</v>
      </c>
    </row>
    <row r="71" spans="1:9" ht="14.1" customHeight="1">
      <c r="A71" s="284"/>
      <c r="B71" s="1036"/>
      <c r="C71" s="1065"/>
      <c r="D71" s="1069" t="s">
        <v>118</v>
      </c>
      <c r="E71" s="1070">
        <v>2300</v>
      </c>
      <c r="F71" s="748">
        <v>1448.2</v>
      </c>
      <c r="G71" s="1070">
        <v>1333</v>
      </c>
      <c r="H71" s="1097">
        <f t="shared" si="7"/>
        <v>57.956521739130437</v>
      </c>
      <c r="I71" s="720">
        <f t="shared" si="3"/>
        <v>92.04529761082722</v>
      </c>
    </row>
    <row r="72" spans="1:9" ht="14.1" customHeight="1">
      <c r="A72" s="284"/>
      <c r="B72" s="1084"/>
      <c r="C72" s="1098"/>
      <c r="D72" s="1098" t="s">
        <v>174</v>
      </c>
      <c r="E72" s="1070">
        <v>1700</v>
      </c>
      <c r="F72" s="748">
        <v>1200</v>
      </c>
      <c r="G72" s="1070">
        <v>74</v>
      </c>
      <c r="H72" s="1097">
        <f t="shared" si="7"/>
        <v>4.3529411764705879</v>
      </c>
      <c r="I72" s="720">
        <f t="shared" si="3"/>
        <v>6.166666666666667</v>
      </c>
    </row>
    <row r="73" spans="1:9" ht="14.1" customHeight="1">
      <c r="A73" s="284"/>
      <c r="B73" s="1084"/>
      <c r="C73" s="1098"/>
      <c r="D73" s="1098" t="s">
        <v>751</v>
      </c>
      <c r="E73" s="1070">
        <v>0</v>
      </c>
      <c r="F73" s="748">
        <v>1366</v>
      </c>
      <c r="G73" s="1070">
        <v>1366</v>
      </c>
      <c r="H73" s="1097">
        <v>0</v>
      </c>
      <c r="I73" s="720">
        <f t="shared" si="3"/>
        <v>100</v>
      </c>
    </row>
    <row r="74" spans="1:9" ht="14.1" customHeight="1">
      <c r="A74" s="284"/>
      <c r="B74" s="1084"/>
      <c r="C74" s="1098"/>
      <c r="D74" s="721" t="s">
        <v>245</v>
      </c>
      <c r="E74" s="1070">
        <v>500</v>
      </c>
      <c r="F74" s="748">
        <v>333</v>
      </c>
      <c r="G74" s="1070">
        <v>333</v>
      </c>
      <c r="H74" s="1097">
        <f t="shared" si="7"/>
        <v>66.600000000000009</v>
      </c>
      <c r="I74" s="720">
        <f t="shared" si="3"/>
        <v>100</v>
      </c>
    </row>
    <row r="75" spans="1:9" ht="14.1" customHeight="1">
      <c r="A75" s="284"/>
      <c r="B75" s="1084"/>
      <c r="C75" s="1098"/>
      <c r="D75" s="721" t="s">
        <v>826</v>
      </c>
      <c r="E75" s="1070">
        <v>0</v>
      </c>
      <c r="F75" s="748">
        <v>291</v>
      </c>
      <c r="G75" s="1070">
        <v>291</v>
      </c>
      <c r="H75" s="1097">
        <v>0</v>
      </c>
      <c r="I75" s="720">
        <f t="shared" si="3"/>
        <v>100</v>
      </c>
    </row>
    <row r="76" spans="1:9">
      <c r="A76" s="284"/>
      <c r="B76" s="1084" t="s">
        <v>970</v>
      </c>
      <c r="C76" s="1099" t="s">
        <v>1028</v>
      </c>
      <c r="D76" s="1069" t="s">
        <v>137</v>
      </c>
      <c r="E76" s="1070">
        <v>55705</v>
      </c>
      <c r="F76" s="748">
        <v>59607.6</v>
      </c>
      <c r="G76" s="1070">
        <v>59608</v>
      </c>
      <c r="H76" s="718">
        <f t="shared" si="2"/>
        <v>107.00655237411362</v>
      </c>
      <c r="I76" s="720">
        <f t="shared" si="3"/>
        <v>100.00067105536878</v>
      </c>
    </row>
    <row r="77" spans="1:9" ht="15" customHeight="1">
      <c r="A77" s="284"/>
      <c r="B77" s="1084"/>
      <c r="C77" s="1098"/>
      <c r="D77" s="1098" t="s">
        <v>541</v>
      </c>
      <c r="E77" s="1070">
        <v>0</v>
      </c>
      <c r="F77" s="748">
        <v>90</v>
      </c>
      <c r="G77" s="1070">
        <v>90</v>
      </c>
      <c r="H77" s="718">
        <v>0</v>
      </c>
      <c r="I77" s="720">
        <f t="shared" si="3"/>
        <v>100</v>
      </c>
    </row>
    <row r="78" spans="1:9" ht="15" customHeight="1">
      <c r="A78" s="284"/>
      <c r="B78" s="1084"/>
      <c r="C78" s="1099" t="s">
        <v>540</v>
      </c>
      <c r="D78" s="1098" t="s">
        <v>541</v>
      </c>
      <c r="E78" s="1070">
        <v>0</v>
      </c>
      <c r="F78" s="748">
        <v>3304</v>
      </c>
      <c r="G78" s="1070">
        <v>3304</v>
      </c>
      <c r="H78" s="1100">
        <v>0</v>
      </c>
      <c r="I78" s="1101">
        <f t="shared" si="3"/>
        <v>100</v>
      </c>
    </row>
    <row r="79" spans="1:9">
      <c r="A79" s="284"/>
      <c r="B79" s="1084"/>
      <c r="C79" s="1099" t="s">
        <v>971</v>
      </c>
      <c r="D79" s="1098" t="s">
        <v>541</v>
      </c>
      <c r="E79" s="1070">
        <v>0</v>
      </c>
      <c r="F79" s="748">
        <v>9517</v>
      </c>
      <c r="G79" s="1070">
        <v>9517</v>
      </c>
      <c r="H79" s="1100">
        <v>0</v>
      </c>
      <c r="I79" s="1101">
        <f t="shared" si="3"/>
        <v>100</v>
      </c>
    </row>
    <row r="80" spans="1:9" ht="15" customHeight="1">
      <c r="A80" s="284"/>
      <c r="B80" s="1084"/>
      <c r="C80" s="1098"/>
      <c r="D80" s="1098" t="s">
        <v>752</v>
      </c>
      <c r="E80" s="1070">
        <v>0</v>
      </c>
      <c r="F80" s="748">
        <v>20</v>
      </c>
      <c r="G80" s="1070">
        <v>20</v>
      </c>
      <c r="H80" s="1100">
        <v>0</v>
      </c>
      <c r="I80" s="1101">
        <f t="shared" si="3"/>
        <v>100</v>
      </c>
    </row>
    <row r="81" spans="1:9" ht="15" customHeight="1">
      <c r="A81" s="279"/>
      <c r="B81" s="1086"/>
      <c r="C81" s="1098"/>
      <c r="D81" s="1102" t="s">
        <v>138</v>
      </c>
      <c r="E81" s="1063">
        <f>E82</f>
        <v>480</v>
      </c>
      <c r="F81" s="1064">
        <f>F82</f>
        <v>480</v>
      </c>
      <c r="G81" s="1063">
        <f>G82</f>
        <v>476</v>
      </c>
      <c r="H81" s="1103">
        <f t="shared" ref="H81:H82" si="9">G81/E81*100</f>
        <v>99.166666666666671</v>
      </c>
      <c r="I81" s="1104">
        <f t="shared" si="3"/>
        <v>99.166666666666671</v>
      </c>
    </row>
    <row r="82" spans="1:9" ht="15" customHeight="1">
      <c r="A82" s="279"/>
      <c r="B82" s="1105"/>
      <c r="C82" s="721"/>
      <c r="D82" s="1069" t="s">
        <v>118</v>
      </c>
      <c r="E82" s="1106">
        <v>480</v>
      </c>
      <c r="F82" s="748">
        <v>480</v>
      </c>
      <c r="G82" s="1106">
        <v>476</v>
      </c>
      <c r="H82" s="1100">
        <f t="shared" si="9"/>
        <v>99.166666666666671</v>
      </c>
      <c r="I82" s="1101">
        <f t="shared" si="3"/>
        <v>99.166666666666671</v>
      </c>
    </row>
    <row r="83" spans="1:9" ht="26.25" customHeight="1">
      <c r="A83" s="279"/>
      <c r="B83" s="1105"/>
      <c r="C83" s="721"/>
      <c r="D83" s="1107" t="s">
        <v>739</v>
      </c>
      <c r="E83" s="1108">
        <f xml:space="preserve"> E84</f>
        <v>0</v>
      </c>
      <c r="F83" s="1109">
        <f xml:space="preserve"> F84</f>
        <v>0</v>
      </c>
      <c r="G83" s="1108">
        <f xml:space="preserve"> G84</f>
        <v>23</v>
      </c>
      <c r="H83" s="1103">
        <v>0</v>
      </c>
      <c r="I83" s="1104">
        <v>0</v>
      </c>
    </row>
    <row r="84" spans="1:9" ht="14.1" customHeight="1" thickBot="1">
      <c r="A84" s="1305"/>
      <c r="B84" s="1105"/>
      <c r="C84" s="721" t="s">
        <v>972</v>
      </c>
      <c r="D84" s="1110" t="s">
        <v>973</v>
      </c>
      <c r="E84" s="1111">
        <v>0</v>
      </c>
      <c r="F84" s="748">
        <v>0</v>
      </c>
      <c r="G84" s="1111">
        <v>23</v>
      </c>
      <c r="H84" s="1100">
        <v>0</v>
      </c>
      <c r="I84" s="1101">
        <v>0</v>
      </c>
    </row>
    <row r="85" spans="1:9" s="598" customFormat="1" ht="18.75" customHeight="1" thickBot="1">
      <c r="A85" s="1543" t="s">
        <v>23</v>
      </c>
      <c r="B85" s="1544"/>
      <c r="C85" s="1544"/>
      <c r="D85" s="650"/>
      <c r="E85" s="373">
        <f>E8+E11</f>
        <v>78658</v>
      </c>
      <c r="F85" s="374">
        <f>F8+F11</f>
        <v>103695.90000000001</v>
      </c>
      <c r="G85" s="373">
        <f>G8+G11</f>
        <v>98153</v>
      </c>
      <c r="H85" s="872">
        <f t="shared" si="2"/>
        <v>124.78451015789875</v>
      </c>
      <c r="I85" s="763">
        <f t="shared" si="3"/>
        <v>94.654658477336127</v>
      </c>
    </row>
    <row r="86" spans="1:9" s="598" customFormat="1" ht="22.5" customHeight="1">
      <c r="A86" s="1333"/>
      <c r="B86" s="1333"/>
      <c r="C86" s="1333"/>
      <c r="D86" s="1334"/>
      <c r="E86" s="1335"/>
      <c r="F86" s="1336"/>
      <c r="G86" s="1335"/>
      <c r="H86" s="1337"/>
      <c r="I86" s="1337"/>
    </row>
    <row r="87" spans="1:9" s="598" customFormat="1" ht="22.5" customHeight="1">
      <c r="A87" s="158"/>
      <c r="B87" s="158"/>
      <c r="C87" s="158"/>
      <c r="D87" s="1338"/>
      <c r="E87" s="501"/>
      <c r="F87" s="1339"/>
      <c r="G87" s="501"/>
      <c r="H87" s="1340"/>
      <c r="I87" s="1340"/>
    </row>
    <row r="88" spans="1:9" s="598" customFormat="1" ht="22.5" customHeight="1">
      <c r="A88" s="158"/>
      <c r="B88" s="158"/>
      <c r="C88" s="158"/>
      <c r="D88" s="1338"/>
      <c r="E88" s="501"/>
      <c r="F88" s="1339"/>
      <c r="G88" s="501"/>
      <c r="H88" s="1340"/>
      <c r="I88" s="1340"/>
    </row>
    <row r="89" spans="1:9" s="598" customFormat="1" ht="22.5" customHeight="1">
      <c r="A89" s="158"/>
      <c r="B89" s="158"/>
      <c r="C89" s="158"/>
      <c r="D89" s="1338"/>
      <c r="E89" s="501"/>
      <c r="F89" s="1339"/>
      <c r="G89" s="501"/>
      <c r="H89" s="1340"/>
      <c r="I89" s="1340"/>
    </row>
    <row r="90" spans="1:9" s="598" customFormat="1" ht="22.5" customHeight="1">
      <c r="A90" s="158"/>
      <c r="B90" s="158"/>
      <c r="C90" s="158"/>
      <c r="D90" s="1338"/>
      <c r="E90" s="501"/>
      <c r="F90" s="1339"/>
      <c r="G90" s="501"/>
      <c r="H90" s="1340"/>
      <c r="I90" s="1340"/>
    </row>
    <row r="91" spans="1:9" s="598" customFormat="1" ht="22.5" customHeight="1">
      <c r="A91" s="158"/>
      <c r="B91" s="158"/>
      <c r="C91" s="158"/>
      <c r="D91" s="1338"/>
      <c r="E91" s="501"/>
      <c r="F91" s="1339"/>
      <c r="G91" s="501"/>
      <c r="H91" s="1340"/>
      <c r="I91" s="1340"/>
    </row>
    <row r="92" spans="1:9" s="598" customFormat="1" ht="22.5" customHeight="1">
      <c r="A92" s="158"/>
      <c r="B92" s="158"/>
      <c r="C92" s="158"/>
      <c r="D92" s="1338"/>
      <c r="E92" s="501"/>
      <c r="F92" s="1339"/>
      <c r="G92" s="501"/>
      <c r="H92" s="1340"/>
      <c r="I92" s="1340"/>
    </row>
    <row r="93" spans="1:9" s="598" customFormat="1" ht="22.5" customHeight="1">
      <c r="A93" s="158"/>
      <c r="B93" s="158"/>
      <c r="C93" s="158"/>
      <c r="D93" s="1338"/>
      <c r="E93" s="501"/>
      <c r="F93" s="1339"/>
      <c r="G93" s="501"/>
      <c r="H93" s="1340"/>
      <c r="I93" s="1340"/>
    </row>
    <row r="94" spans="1:9" s="598" customFormat="1" ht="22.5" customHeight="1">
      <c r="A94" s="158"/>
      <c r="B94" s="158"/>
      <c r="C94" s="158"/>
      <c r="D94" s="1338"/>
      <c r="E94" s="501"/>
      <c r="F94" s="1339"/>
      <c r="G94" s="501"/>
      <c r="H94" s="1340"/>
      <c r="I94" s="1340"/>
    </row>
    <row r="95" spans="1:9" s="598" customFormat="1" ht="22.5" customHeight="1">
      <c r="A95" s="158"/>
      <c r="B95" s="158"/>
      <c r="C95" s="158"/>
      <c r="D95" s="1338"/>
      <c r="E95" s="501"/>
      <c r="F95" s="1339"/>
      <c r="G95" s="501"/>
      <c r="H95" s="1340"/>
      <c r="I95" s="1340"/>
    </row>
    <row r="96" spans="1:9" s="598" customFormat="1" ht="22.5" customHeight="1">
      <c r="A96" s="158"/>
      <c r="B96" s="158"/>
      <c r="C96" s="158"/>
      <c r="D96" s="1338"/>
      <c r="E96" s="501"/>
      <c r="F96" s="1339"/>
      <c r="G96" s="501"/>
      <c r="H96" s="1340"/>
      <c r="I96" s="1340"/>
    </row>
    <row r="97" spans="1:9" s="4" customFormat="1" ht="22.5" customHeight="1">
      <c r="A97" s="158"/>
      <c r="B97" s="158"/>
      <c r="C97" s="158"/>
      <c r="D97" s="1338"/>
      <c r="E97" s="501"/>
      <c r="F97" s="1339"/>
      <c r="G97" s="501"/>
      <c r="H97" s="1340"/>
      <c r="I97" s="1340"/>
    </row>
    <row r="98" spans="1:9" s="598" customFormat="1" ht="22.5" customHeight="1" thickBot="1">
      <c r="A98" s="177"/>
      <c r="B98" s="158"/>
      <c r="C98" s="158"/>
      <c r="D98" s="1338"/>
      <c r="E98" s="501"/>
      <c r="F98" s="1339"/>
      <c r="G98" s="501"/>
      <c r="H98" s="1340"/>
      <c r="I98" s="1418" t="s">
        <v>1014</v>
      </c>
    </row>
    <row r="99" spans="1:9" s="598" customFormat="1" ht="15" customHeight="1">
      <c r="A99" s="34" t="s">
        <v>1</v>
      </c>
      <c r="B99" s="35" t="s">
        <v>2</v>
      </c>
      <c r="C99" s="75"/>
      <c r="D99" s="37"/>
      <c r="E99" s="12" t="s">
        <v>4</v>
      </c>
      <c r="F99" s="10" t="s">
        <v>5</v>
      </c>
      <c r="G99" s="584" t="s">
        <v>6</v>
      </c>
      <c r="H99" s="22" t="s">
        <v>45</v>
      </c>
      <c r="I99" s="23" t="s">
        <v>45</v>
      </c>
    </row>
    <row r="100" spans="1:9" s="598" customFormat="1" ht="15" customHeight="1">
      <c r="A100" s="38" t="s">
        <v>8</v>
      </c>
      <c r="B100" s="39" t="s">
        <v>9</v>
      </c>
      <c r="C100" s="78" t="s">
        <v>449</v>
      </c>
      <c r="D100" s="41" t="s">
        <v>11</v>
      </c>
      <c r="E100" s="473" t="s">
        <v>12</v>
      </c>
      <c r="F100" s="473" t="s">
        <v>13</v>
      </c>
      <c r="G100" s="585" t="s">
        <v>833</v>
      </c>
      <c r="H100" s="474" t="s">
        <v>46</v>
      </c>
      <c r="I100" s="28" t="s">
        <v>46</v>
      </c>
    </row>
    <row r="101" spans="1:9" s="598" customFormat="1" ht="15" customHeight="1" thickBot="1">
      <c r="A101" s="42" t="s">
        <v>16</v>
      </c>
      <c r="B101" s="43" t="s">
        <v>17</v>
      </c>
      <c r="C101" s="83"/>
      <c r="D101" s="45"/>
      <c r="E101" s="586" t="s">
        <v>360</v>
      </c>
      <c r="F101" s="586" t="s">
        <v>360</v>
      </c>
      <c r="G101" s="85"/>
      <c r="H101" s="31" t="s">
        <v>14</v>
      </c>
      <c r="I101" s="32" t="s">
        <v>15</v>
      </c>
    </row>
    <row r="102" spans="1:9" s="598" customFormat="1" ht="19.5" customHeight="1">
      <c r="A102" s="1206" t="s">
        <v>35</v>
      </c>
      <c r="B102" s="1419"/>
      <c r="C102" s="1162"/>
      <c r="D102" s="711"/>
      <c r="E102" s="364"/>
      <c r="F102" s="1420"/>
      <c r="G102" s="712"/>
      <c r="H102" s="713"/>
      <c r="I102" s="366"/>
    </row>
    <row r="103" spans="1:9" s="598" customFormat="1" ht="15.75" customHeight="1">
      <c r="A103" s="478" t="s">
        <v>978</v>
      </c>
      <c r="B103" s="1115" t="s">
        <v>979</v>
      </c>
      <c r="C103" s="1116"/>
      <c r="D103" s="1117"/>
      <c r="E103" s="409">
        <f>SUM(E105:E105)</f>
        <v>201</v>
      </c>
      <c r="F103" s="219">
        <f>SUM(F105:F105)</f>
        <v>201</v>
      </c>
      <c r="G103" s="1118">
        <f>SUM(G105:G105)</f>
        <v>0</v>
      </c>
      <c r="H103" s="558">
        <f>G103/E103*100</f>
        <v>0</v>
      </c>
      <c r="I103" s="559">
        <v>0</v>
      </c>
    </row>
    <row r="104" spans="1:9" s="598" customFormat="1" ht="14.25" customHeight="1">
      <c r="A104" s="478"/>
      <c r="B104" s="1115"/>
      <c r="C104" s="275" t="s">
        <v>273</v>
      </c>
      <c r="D104" s="275"/>
      <c r="E104" s="1119"/>
      <c r="F104" s="1120"/>
      <c r="G104" s="1121"/>
      <c r="H104" s="558"/>
      <c r="I104" s="559"/>
    </row>
    <row r="105" spans="1:9" s="598" customFormat="1" ht="13.5" customHeight="1">
      <c r="A105" s="1352"/>
      <c r="B105" s="1054">
        <v>50214</v>
      </c>
      <c r="C105" s="1122" t="s">
        <v>980</v>
      </c>
      <c r="D105" s="1123" t="s">
        <v>136</v>
      </c>
      <c r="E105" s="408">
        <v>201</v>
      </c>
      <c r="F105" s="748">
        <v>201</v>
      </c>
      <c r="G105" s="592">
        <v>0</v>
      </c>
      <c r="H105" s="593">
        <f t="shared" ref="H105" si="10">G105/E105*100</f>
        <v>0</v>
      </c>
      <c r="I105" s="594">
        <v>0</v>
      </c>
    </row>
    <row r="106" spans="1:9" ht="15.75" customHeight="1">
      <c r="A106" s="957" t="s">
        <v>753</v>
      </c>
      <c r="B106" s="987" t="s">
        <v>803</v>
      </c>
      <c r="C106" s="1428"/>
      <c r="D106" s="642"/>
      <c r="E106" s="1294">
        <f>SUM(E107:E108)</f>
        <v>0</v>
      </c>
      <c r="F106" s="1295">
        <f>SUM(F107:F108)</f>
        <v>50500</v>
      </c>
      <c r="G106" s="803">
        <f>SUM(G107:G108)</f>
        <v>0</v>
      </c>
      <c r="H106" s="111">
        <v>0</v>
      </c>
      <c r="I106" s="112">
        <f t="shared" ref="I106:I107" si="11">G106/F106*100</f>
        <v>0</v>
      </c>
    </row>
    <row r="107" spans="1:9" ht="14.1" customHeight="1">
      <c r="A107" s="957"/>
      <c r="B107" s="963"/>
      <c r="C107" s="962" t="s">
        <v>754</v>
      </c>
      <c r="D107" s="1296" t="s">
        <v>755</v>
      </c>
      <c r="E107" s="1024">
        <v>0</v>
      </c>
      <c r="F107" s="1025">
        <v>30500</v>
      </c>
      <c r="G107" s="493">
        <v>0</v>
      </c>
      <c r="H107" s="113">
        <v>0</v>
      </c>
      <c r="I107" s="108">
        <f t="shared" si="11"/>
        <v>0</v>
      </c>
    </row>
    <row r="108" spans="1:9" ht="14.1" customHeight="1">
      <c r="A108" s="961"/>
      <c r="B108" s="862"/>
      <c r="C108" s="127" t="s">
        <v>756</v>
      </c>
      <c r="D108" s="1296" t="s">
        <v>757</v>
      </c>
      <c r="E108" s="664">
        <v>0</v>
      </c>
      <c r="F108" s="1297">
        <v>20000</v>
      </c>
      <c r="G108" s="897">
        <v>0</v>
      </c>
      <c r="H108" s="113">
        <v>0</v>
      </c>
      <c r="I108" s="108">
        <v>0</v>
      </c>
    </row>
    <row r="109" spans="1:9" s="598" customFormat="1" ht="14.1" customHeight="1">
      <c r="A109" s="961"/>
      <c r="B109" s="1298"/>
      <c r="C109" s="1299"/>
      <c r="D109" s="1300"/>
      <c r="E109" s="664"/>
      <c r="F109" s="1297"/>
      <c r="G109" s="897"/>
      <c r="H109" s="113"/>
      <c r="I109" s="108"/>
    </row>
    <row r="110" spans="1:9" ht="15" customHeight="1">
      <c r="A110" s="357" t="s">
        <v>243</v>
      </c>
      <c r="B110" s="1593" t="s">
        <v>244</v>
      </c>
      <c r="C110" s="1594"/>
      <c r="D110" s="628"/>
      <c r="E110" s="560">
        <f>E111+E113+E115</f>
        <v>8000</v>
      </c>
      <c r="F110" s="1015">
        <f>F111+F113+F115</f>
        <v>11950</v>
      </c>
      <c r="G110" s="560">
        <f>G111+G113+G115</f>
        <v>3377</v>
      </c>
      <c r="H110" s="558">
        <f>G110/E110*100</f>
        <v>42.212499999999999</v>
      </c>
      <c r="I110" s="559">
        <f t="shared" ref="I110:I115" si="12">G110/F110*100</f>
        <v>28.25941422594142</v>
      </c>
    </row>
    <row r="111" spans="1:9" ht="14.1" customHeight="1">
      <c r="A111" s="357"/>
      <c r="B111" s="1037"/>
      <c r="C111" s="1038"/>
      <c r="D111" s="1039" t="s">
        <v>132</v>
      </c>
      <c r="E111" s="409">
        <f>E112</f>
        <v>4500</v>
      </c>
      <c r="F111" s="410">
        <f t="shared" ref="F111:G111" si="13">F112</f>
        <v>2934.2</v>
      </c>
      <c r="G111" s="409">
        <f t="shared" si="13"/>
        <v>2934</v>
      </c>
      <c r="H111" s="558">
        <f t="shared" ref="H111:H125" si="14">G111/E111*100</f>
        <v>65.2</v>
      </c>
      <c r="I111" s="559">
        <f t="shared" si="12"/>
        <v>99.993183832049624</v>
      </c>
    </row>
    <row r="112" spans="1:9" ht="14.1" customHeight="1">
      <c r="A112" s="328"/>
      <c r="B112" s="1040" t="s">
        <v>343</v>
      </c>
      <c r="C112" s="1041" t="s">
        <v>398</v>
      </c>
      <c r="D112" s="1042" t="s">
        <v>399</v>
      </c>
      <c r="E112" s="1043">
        <v>4500</v>
      </c>
      <c r="F112" s="748">
        <v>2934.2</v>
      </c>
      <c r="G112" s="590">
        <v>2934</v>
      </c>
      <c r="H112" s="593">
        <f t="shared" si="14"/>
        <v>65.2</v>
      </c>
      <c r="I112" s="594">
        <f t="shared" si="12"/>
        <v>99.993183832049624</v>
      </c>
    </row>
    <row r="113" spans="1:9" ht="14.1" customHeight="1">
      <c r="A113" s="328"/>
      <c r="B113" s="1044"/>
      <c r="C113" s="1041"/>
      <c r="D113" s="1045" t="s">
        <v>974</v>
      </c>
      <c r="E113" s="1046">
        <f>E114</f>
        <v>0</v>
      </c>
      <c r="F113" s="1047">
        <f t="shared" ref="F113:G113" si="15">F114</f>
        <v>7035.8</v>
      </c>
      <c r="G113" s="1046">
        <f t="shared" si="15"/>
        <v>339</v>
      </c>
      <c r="H113" s="558">
        <v>0</v>
      </c>
      <c r="I113" s="559">
        <f t="shared" si="12"/>
        <v>4.8182154126041103</v>
      </c>
    </row>
    <row r="114" spans="1:9" ht="14.1" customHeight="1">
      <c r="A114" s="328"/>
      <c r="B114" s="1044" t="s">
        <v>975</v>
      </c>
      <c r="C114" s="1041" t="s">
        <v>976</v>
      </c>
      <c r="D114" s="1042" t="s">
        <v>399</v>
      </c>
      <c r="E114" s="1043">
        <v>0</v>
      </c>
      <c r="F114" s="748">
        <v>7035.8</v>
      </c>
      <c r="G114" s="590">
        <v>339</v>
      </c>
      <c r="H114" s="593">
        <v>0</v>
      </c>
      <c r="I114" s="594">
        <f t="shared" si="12"/>
        <v>4.8182154126041103</v>
      </c>
    </row>
    <row r="115" spans="1:9" ht="14.1" customHeight="1">
      <c r="A115" s="328"/>
      <c r="B115" s="1048"/>
      <c r="C115" s="1041"/>
      <c r="D115" s="1039" t="s">
        <v>246</v>
      </c>
      <c r="E115" s="409">
        <f>SUM(E116:E125)</f>
        <v>3500</v>
      </c>
      <c r="F115" s="410">
        <f>SUM(F116:F125)</f>
        <v>1980</v>
      </c>
      <c r="G115" s="409">
        <f>SUM(G116:G125)</f>
        <v>104</v>
      </c>
      <c r="H115" s="558">
        <f t="shared" si="14"/>
        <v>2.9714285714285715</v>
      </c>
      <c r="I115" s="559">
        <f t="shared" si="12"/>
        <v>5.2525252525252526</v>
      </c>
    </row>
    <row r="116" spans="1:9" ht="14.1" customHeight="1">
      <c r="A116" s="328"/>
      <c r="B116" s="1049">
        <v>50117</v>
      </c>
      <c r="C116" s="1050" t="s">
        <v>400</v>
      </c>
      <c r="D116" s="1051" t="s">
        <v>399</v>
      </c>
      <c r="E116" s="1052">
        <v>700</v>
      </c>
      <c r="F116" s="1053">
        <v>0</v>
      </c>
      <c r="G116" s="590">
        <v>0</v>
      </c>
      <c r="H116" s="593">
        <f t="shared" si="14"/>
        <v>0</v>
      </c>
      <c r="I116" s="594">
        <v>0</v>
      </c>
    </row>
    <row r="117" spans="1:9" ht="14.1" customHeight="1">
      <c r="A117" s="296"/>
      <c r="B117" s="1040" t="s">
        <v>408</v>
      </c>
      <c r="C117" s="1050" t="s">
        <v>401</v>
      </c>
      <c r="D117" s="1051" t="s">
        <v>399</v>
      </c>
      <c r="E117" s="1052">
        <v>150</v>
      </c>
      <c r="F117" s="1053">
        <v>0</v>
      </c>
      <c r="G117" s="590">
        <v>0</v>
      </c>
      <c r="H117" s="593">
        <f t="shared" si="14"/>
        <v>0</v>
      </c>
      <c r="I117" s="594">
        <v>0</v>
      </c>
    </row>
    <row r="118" spans="1:9" ht="14.1" customHeight="1">
      <c r="A118" s="328"/>
      <c r="B118" s="1040" t="s">
        <v>345</v>
      </c>
      <c r="C118" s="1050" t="s">
        <v>339</v>
      </c>
      <c r="D118" s="1051" t="s">
        <v>399</v>
      </c>
      <c r="E118" s="1052">
        <v>1000</v>
      </c>
      <c r="F118" s="748">
        <v>1500</v>
      </c>
      <c r="G118" s="590">
        <v>104</v>
      </c>
      <c r="H118" s="593">
        <f t="shared" si="14"/>
        <v>10.4</v>
      </c>
      <c r="I118" s="594">
        <f t="shared" ref="I118" si="16">G118/F118*100</f>
        <v>6.9333333333333327</v>
      </c>
    </row>
    <row r="119" spans="1:9" ht="14.1" customHeight="1">
      <c r="A119" s="296"/>
      <c r="B119" s="1040" t="s">
        <v>409</v>
      </c>
      <c r="C119" s="1050" t="s">
        <v>410</v>
      </c>
      <c r="D119" s="1051" t="s">
        <v>399</v>
      </c>
      <c r="E119" s="1052">
        <v>200</v>
      </c>
      <c r="F119" s="1053">
        <v>0</v>
      </c>
      <c r="G119" s="590">
        <v>0</v>
      </c>
      <c r="H119" s="593">
        <f t="shared" si="14"/>
        <v>0</v>
      </c>
      <c r="I119" s="594">
        <v>0</v>
      </c>
    </row>
    <row r="120" spans="1:9" ht="14.1" customHeight="1">
      <c r="A120" s="296"/>
      <c r="B120" s="1040" t="s">
        <v>411</v>
      </c>
      <c r="C120" s="1050" t="s">
        <v>402</v>
      </c>
      <c r="D120" s="1051" t="s">
        <v>399</v>
      </c>
      <c r="E120" s="1052">
        <v>100</v>
      </c>
      <c r="F120" s="1053">
        <v>0</v>
      </c>
      <c r="G120" s="590">
        <v>0</v>
      </c>
      <c r="H120" s="593">
        <f t="shared" si="14"/>
        <v>0</v>
      </c>
      <c r="I120" s="594">
        <v>0</v>
      </c>
    </row>
    <row r="121" spans="1:9" ht="14.1" customHeight="1">
      <c r="A121" s="296"/>
      <c r="B121" s="1049">
        <v>50517</v>
      </c>
      <c r="C121" s="1050" t="s">
        <v>403</v>
      </c>
      <c r="D121" s="1051" t="s">
        <v>399</v>
      </c>
      <c r="E121" s="1052">
        <v>70</v>
      </c>
      <c r="F121" s="1053">
        <v>0</v>
      </c>
      <c r="G121" s="590">
        <v>0</v>
      </c>
      <c r="H121" s="593">
        <f t="shared" si="14"/>
        <v>0</v>
      </c>
      <c r="I121" s="594">
        <v>0</v>
      </c>
    </row>
    <row r="122" spans="1:9" ht="14.1" customHeight="1">
      <c r="A122" s="362"/>
      <c r="B122" s="303" t="s">
        <v>412</v>
      </c>
      <c r="C122" s="1050" t="s">
        <v>404</v>
      </c>
      <c r="D122" s="1051" t="s">
        <v>399</v>
      </c>
      <c r="E122" s="1052">
        <v>100</v>
      </c>
      <c r="F122" s="1053">
        <v>0</v>
      </c>
      <c r="G122" s="590">
        <v>0</v>
      </c>
      <c r="H122" s="593">
        <f t="shared" si="14"/>
        <v>0</v>
      </c>
      <c r="I122" s="594">
        <v>0</v>
      </c>
    </row>
    <row r="123" spans="1:9" ht="14.1" customHeight="1">
      <c r="A123" s="362"/>
      <c r="B123" s="303" t="s">
        <v>413</v>
      </c>
      <c r="C123" s="1050" t="s">
        <v>405</v>
      </c>
      <c r="D123" s="1051" t="s">
        <v>399</v>
      </c>
      <c r="E123" s="1052">
        <v>400</v>
      </c>
      <c r="F123" s="1053">
        <v>0</v>
      </c>
      <c r="G123" s="590">
        <v>0</v>
      </c>
      <c r="H123" s="593">
        <f t="shared" si="14"/>
        <v>0</v>
      </c>
      <c r="I123" s="594">
        <v>0</v>
      </c>
    </row>
    <row r="124" spans="1:9">
      <c r="A124" s="362"/>
      <c r="B124" s="1054">
        <v>50817</v>
      </c>
      <c r="C124" s="1050" t="s">
        <v>406</v>
      </c>
      <c r="D124" s="1055" t="s">
        <v>399</v>
      </c>
      <c r="E124" s="1052">
        <v>300</v>
      </c>
      <c r="F124" s="1056">
        <v>0</v>
      </c>
      <c r="G124" s="590">
        <v>0</v>
      </c>
      <c r="H124" s="591">
        <f t="shared" si="14"/>
        <v>0</v>
      </c>
      <c r="I124" s="594">
        <v>0</v>
      </c>
    </row>
    <row r="125" spans="1:9" ht="15.75" thickBot="1">
      <c r="A125" s="1421"/>
      <c r="B125" s="1422" t="s">
        <v>344</v>
      </c>
      <c r="C125" s="1423" t="s">
        <v>326</v>
      </c>
      <c r="D125" s="1424" t="s">
        <v>407</v>
      </c>
      <c r="E125" s="1425">
        <v>480</v>
      </c>
      <c r="F125" s="1309">
        <v>480</v>
      </c>
      <c r="G125" s="1369">
        <v>0</v>
      </c>
      <c r="H125" s="316">
        <f t="shared" si="14"/>
        <v>0</v>
      </c>
      <c r="I125" s="317">
        <f t="shared" ref="I125" si="17">G125/F125*100</f>
        <v>0</v>
      </c>
    </row>
    <row r="126" spans="1:9" ht="16.5" thickBot="1">
      <c r="A126" s="1543" t="s">
        <v>36</v>
      </c>
      <c r="B126" s="1544"/>
      <c r="C126" s="1544"/>
      <c r="D126" s="1059"/>
      <c r="E126" s="319">
        <f>E103+E106+E110</f>
        <v>8201</v>
      </c>
      <c r="F126" s="320">
        <f>F103+F106+F110</f>
        <v>62651</v>
      </c>
      <c r="G126" s="319">
        <f t="shared" ref="G126" si="18">G103+G106+G110</f>
        <v>3377</v>
      </c>
      <c r="H126" s="1060">
        <f>G126/E126*100</f>
        <v>41.177905133520305</v>
      </c>
      <c r="I126" s="273">
        <f>G126/F126*100</f>
        <v>5.3901773315669343</v>
      </c>
    </row>
    <row r="127" spans="1:9" ht="11.25" customHeight="1" thickBot="1"/>
    <row r="128" spans="1:9" ht="16.5" thickBot="1">
      <c r="A128" s="135" t="s">
        <v>37</v>
      </c>
      <c r="B128" s="136"/>
      <c r="C128" s="136"/>
      <c r="D128" s="136"/>
      <c r="E128" s="139">
        <f>E85+E126</f>
        <v>86859</v>
      </c>
      <c r="F128" s="224">
        <f>F85+F126</f>
        <v>166346.90000000002</v>
      </c>
      <c r="G128" s="139">
        <f>G85+G126</f>
        <v>101530</v>
      </c>
      <c r="H128" s="114">
        <f>G128/E128*100</f>
        <v>116.89059279982501</v>
      </c>
      <c r="I128" s="115">
        <f>G128/F128*100</f>
        <v>61.035101946594729</v>
      </c>
    </row>
  </sheetData>
  <mergeCells count="5">
    <mergeCell ref="A126:C126"/>
    <mergeCell ref="B110:C110"/>
    <mergeCell ref="B7:C7"/>
    <mergeCell ref="B11:C11"/>
    <mergeCell ref="A85:C85"/>
  </mergeCells>
  <pageMargins left="0.31496062992125984" right="0" top="0.39370078740157483" bottom="0.19685039370078741" header="0" footer="0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opLeftCell="C22" zoomScaleNormal="100" workbookViewId="0">
      <selection activeCell="D52" sqref="D52"/>
    </sheetView>
  </sheetViews>
  <sheetFormatPr defaultRowHeight="15"/>
  <cols>
    <col min="2" max="2" width="10.28515625" customWidth="1"/>
    <col min="3" max="3" width="57.42578125" customWidth="1"/>
    <col min="4" max="4" width="46.85546875" customWidth="1"/>
    <col min="5" max="5" width="12.7109375" customWidth="1"/>
    <col min="6" max="6" width="16" customWidth="1"/>
    <col min="7" max="7" width="11.140625" style="253" customWidth="1"/>
    <col min="8" max="8" width="11.140625" customWidth="1"/>
    <col min="9" max="9" width="10.85546875" customWidth="1"/>
  </cols>
  <sheetData>
    <row r="1" spans="1:9" ht="18">
      <c r="A1" s="56" t="s">
        <v>140</v>
      </c>
      <c r="B1" s="14"/>
      <c r="C1" s="57"/>
      <c r="D1" s="14"/>
      <c r="E1" s="14"/>
      <c r="F1" s="15"/>
      <c r="G1" s="255"/>
      <c r="H1" s="14"/>
      <c r="I1" s="14"/>
    </row>
    <row r="2" spans="1:9" ht="16.5" thickBot="1">
      <c r="A2" s="14"/>
      <c r="B2" s="56"/>
      <c r="C2" s="56"/>
      <c r="D2" s="14"/>
      <c r="E2" s="58"/>
      <c r="F2" s="15"/>
      <c r="G2" s="255"/>
      <c r="H2" s="14"/>
      <c r="I2" s="1525" t="s">
        <v>1015</v>
      </c>
    </row>
    <row r="3" spans="1:9">
      <c r="A3" s="1130" t="s">
        <v>1</v>
      </c>
      <c r="B3" s="1131" t="s">
        <v>2</v>
      </c>
      <c r="C3" s="811"/>
      <c r="D3" s="1132"/>
      <c r="E3" s="1133" t="s">
        <v>4</v>
      </c>
      <c r="F3" s="840" t="s">
        <v>5</v>
      </c>
      <c r="G3" s="343" t="s">
        <v>6</v>
      </c>
      <c r="H3" s="1131" t="s">
        <v>45</v>
      </c>
      <c r="I3" s="1134" t="s">
        <v>45</v>
      </c>
    </row>
    <row r="4" spans="1:9">
      <c r="A4" s="1135" t="s">
        <v>8</v>
      </c>
      <c r="B4" s="1136" t="s">
        <v>9</v>
      </c>
      <c r="C4" s="818" t="s">
        <v>449</v>
      </c>
      <c r="D4" s="1137" t="s">
        <v>11</v>
      </c>
      <c r="E4" s="1138" t="s">
        <v>141</v>
      </c>
      <c r="F4" s="842" t="s">
        <v>13</v>
      </c>
      <c r="G4" s="349" t="s">
        <v>833</v>
      </c>
      <c r="H4" s="1136" t="s">
        <v>46</v>
      </c>
      <c r="I4" s="1139" t="s">
        <v>46</v>
      </c>
    </row>
    <row r="5" spans="1:9" ht="15.75" thickBot="1">
      <c r="A5" s="1140" t="s">
        <v>16</v>
      </c>
      <c r="B5" s="1141" t="s">
        <v>17</v>
      </c>
      <c r="C5" s="825"/>
      <c r="D5" s="1142"/>
      <c r="E5" s="827" t="s">
        <v>360</v>
      </c>
      <c r="F5" s="827" t="s">
        <v>360</v>
      </c>
      <c r="G5" s="355"/>
      <c r="H5" s="1141" t="s">
        <v>14</v>
      </c>
      <c r="I5" s="1143" t="s">
        <v>15</v>
      </c>
    </row>
    <row r="6" spans="1:9" ht="15.75">
      <c r="A6" s="1144" t="s">
        <v>18</v>
      </c>
      <c r="B6" s="1145"/>
      <c r="C6" s="1146"/>
      <c r="D6" s="1147"/>
      <c r="E6" s="1148"/>
      <c r="F6" s="1148"/>
      <c r="G6" s="1149"/>
      <c r="H6" s="1148"/>
      <c r="I6" s="1150"/>
    </row>
    <row r="7" spans="1:9">
      <c r="A7" s="279" t="s">
        <v>302</v>
      </c>
      <c r="B7" s="275" t="s">
        <v>188</v>
      </c>
      <c r="C7" s="1426"/>
      <c r="D7" s="1427"/>
      <c r="E7" s="432">
        <f>E8+E11+E20</f>
        <v>1190</v>
      </c>
      <c r="F7" s="330">
        <f t="shared" ref="F7:G7" si="0">F8+F11+F20</f>
        <v>2413</v>
      </c>
      <c r="G7" s="432">
        <f t="shared" si="0"/>
        <v>2012</v>
      </c>
      <c r="H7" s="558">
        <f t="shared" ref="H7" si="1">G7/E7*100</f>
        <v>169.07563025210084</v>
      </c>
      <c r="I7" s="559">
        <f t="shared" ref="I7:I17" si="2">G7/F7*100</f>
        <v>83.381682552838782</v>
      </c>
    </row>
    <row r="8" spans="1:9">
      <c r="A8" s="284"/>
      <c r="B8" s="275"/>
      <c r="C8" s="1126"/>
      <c r="D8" s="1151" t="s">
        <v>772</v>
      </c>
      <c r="E8" s="432">
        <f>E9+E10</f>
        <v>0</v>
      </c>
      <c r="F8" s="330">
        <f>F9+F10</f>
        <v>60.8</v>
      </c>
      <c r="G8" s="432">
        <f>G9+G10</f>
        <v>52</v>
      </c>
      <c r="H8" s="558">
        <v>0</v>
      </c>
      <c r="I8" s="559">
        <f t="shared" si="2"/>
        <v>85.526315789473685</v>
      </c>
    </row>
    <row r="9" spans="1:9">
      <c r="A9" s="284"/>
      <c r="B9" s="275"/>
      <c r="C9" s="1126"/>
      <c r="D9" s="854" t="s">
        <v>130</v>
      </c>
      <c r="E9" s="304">
        <v>0</v>
      </c>
      <c r="F9" s="970">
        <v>60</v>
      </c>
      <c r="G9" s="304">
        <v>51</v>
      </c>
      <c r="H9" s="593">
        <v>0</v>
      </c>
      <c r="I9" s="594">
        <f t="shared" si="2"/>
        <v>85</v>
      </c>
    </row>
    <row r="10" spans="1:9" s="598" customFormat="1">
      <c r="A10" s="284"/>
      <c r="B10" s="275"/>
      <c r="C10" s="1126"/>
      <c r="D10" s="854" t="s">
        <v>129</v>
      </c>
      <c r="E10" s="304">
        <v>0</v>
      </c>
      <c r="F10" s="970">
        <v>0.8</v>
      </c>
      <c r="G10" s="304">
        <v>1</v>
      </c>
      <c r="H10" s="593">
        <v>0</v>
      </c>
      <c r="I10" s="594">
        <f t="shared" si="2"/>
        <v>125</v>
      </c>
    </row>
    <row r="11" spans="1:9" s="598" customFormat="1" ht="15.75">
      <c r="A11" s="852"/>
      <c r="B11" s="853"/>
      <c r="C11" s="1152" t="s">
        <v>555</v>
      </c>
      <c r="D11" s="1151" t="s">
        <v>156</v>
      </c>
      <c r="E11" s="1153">
        <f>E12+E13+E14+E15+E16+E17+E18+E19</f>
        <v>1190</v>
      </c>
      <c r="F11" s="1154">
        <f>F12+F13+F14+F15+F16+F17+F18+F19</f>
        <v>2352.1999999999998</v>
      </c>
      <c r="G11" s="1153">
        <f>G12+G13+G14+G15+G16+G17+G18+G19</f>
        <v>1955</v>
      </c>
      <c r="H11" s="558">
        <f t="shared" ref="H11:H18" si="3">G11/E11*100</f>
        <v>164.28571428571428</v>
      </c>
      <c r="I11" s="559">
        <f t="shared" si="2"/>
        <v>83.113680809454976</v>
      </c>
    </row>
    <row r="12" spans="1:9" s="598" customFormat="1" ht="15.75">
      <c r="A12" s="852"/>
      <c r="B12" s="853"/>
      <c r="C12" s="1152"/>
      <c r="D12" s="854" t="s">
        <v>748</v>
      </c>
      <c r="E12" s="855">
        <v>150</v>
      </c>
      <c r="F12" s="856">
        <v>17.600000000000001</v>
      </c>
      <c r="G12" s="416">
        <v>0</v>
      </c>
      <c r="H12" s="593">
        <f t="shared" si="3"/>
        <v>0</v>
      </c>
      <c r="I12" s="594">
        <f t="shared" si="2"/>
        <v>0</v>
      </c>
    </row>
    <row r="13" spans="1:9" s="598" customFormat="1" ht="15.75">
      <c r="A13" s="852"/>
      <c r="B13" s="853"/>
      <c r="C13" s="1152"/>
      <c r="D13" s="854" t="s">
        <v>130</v>
      </c>
      <c r="E13" s="855">
        <v>180</v>
      </c>
      <c r="F13" s="856">
        <v>67.7</v>
      </c>
      <c r="G13" s="416">
        <v>4</v>
      </c>
      <c r="H13" s="593">
        <f t="shared" si="3"/>
        <v>2.2222222222222223</v>
      </c>
      <c r="I13" s="594">
        <f t="shared" si="2"/>
        <v>5.9084194977843421</v>
      </c>
    </row>
    <row r="14" spans="1:9" s="598" customFormat="1" ht="15.75">
      <c r="A14" s="852"/>
      <c r="B14" s="853"/>
      <c r="C14" s="1152"/>
      <c r="D14" s="854" t="s">
        <v>209</v>
      </c>
      <c r="E14" s="855">
        <v>0</v>
      </c>
      <c r="F14" s="856">
        <v>13</v>
      </c>
      <c r="G14" s="416">
        <v>8</v>
      </c>
      <c r="H14" s="593">
        <v>0</v>
      </c>
      <c r="I14" s="594">
        <f t="shared" si="2"/>
        <v>61.53846153846154</v>
      </c>
    </row>
    <row r="15" spans="1:9" s="598" customFormat="1" ht="15.75">
      <c r="A15" s="852"/>
      <c r="B15" s="853"/>
      <c r="C15" s="1152"/>
      <c r="D15" s="854" t="s">
        <v>749</v>
      </c>
      <c r="E15" s="855">
        <v>0</v>
      </c>
      <c r="F15" s="856">
        <v>31.7</v>
      </c>
      <c r="G15" s="416">
        <v>28</v>
      </c>
      <c r="H15" s="593">
        <v>0</v>
      </c>
      <c r="I15" s="594">
        <f t="shared" si="2"/>
        <v>88.328075709779185</v>
      </c>
    </row>
    <row r="16" spans="1:9" s="598" customFormat="1" ht="15.75">
      <c r="A16" s="852"/>
      <c r="B16" s="853"/>
      <c r="C16" s="1152"/>
      <c r="D16" s="1077" t="s">
        <v>135</v>
      </c>
      <c r="E16" s="855">
        <v>400</v>
      </c>
      <c r="F16" s="856">
        <v>308.2</v>
      </c>
      <c r="G16" s="416">
        <v>303</v>
      </c>
      <c r="H16" s="593">
        <f t="shared" si="3"/>
        <v>75.75</v>
      </c>
      <c r="I16" s="594">
        <f t="shared" si="2"/>
        <v>98.312783906554188</v>
      </c>
    </row>
    <row r="17" spans="1:9" s="598" customFormat="1" ht="15.75">
      <c r="A17" s="852"/>
      <c r="B17" s="853"/>
      <c r="C17" s="1152"/>
      <c r="D17" s="1077" t="s">
        <v>118</v>
      </c>
      <c r="E17" s="855">
        <v>430</v>
      </c>
      <c r="F17" s="856">
        <v>1853</v>
      </c>
      <c r="G17" s="416">
        <v>1552</v>
      </c>
      <c r="H17" s="593">
        <f t="shared" si="3"/>
        <v>360.93023255813949</v>
      </c>
      <c r="I17" s="594">
        <f t="shared" si="2"/>
        <v>83.756071235833787</v>
      </c>
    </row>
    <row r="18" spans="1:9" s="598" customFormat="1" ht="15.75">
      <c r="A18" s="852"/>
      <c r="B18" s="853"/>
      <c r="C18" s="1152"/>
      <c r="D18" s="854" t="s">
        <v>214</v>
      </c>
      <c r="E18" s="855">
        <v>30</v>
      </c>
      <c r="F18" s="856">
        <v>0</v>
      </c>
      <c r="G18" s="416">
        <v>0</v>
      </c>
      <c r="H18" s="593">
        <f t="shared" si="3"/>
        <v>0</v>
      </c>
      <c r="I18" s="594">
        <v>0</v>
      </c>
    </row>
    <row r="19" spans="1:9" s="598" customFormat="1" ht="15.75">
      <c r="A19" s="852"/>
      <c r="B19" s="853"/>
      <c r="C19" s="1152"/>
      <c r="D19" s="854" t="s">
        <v>129</v>
      </c>
      <c r="E19" s="855">
        <v>0</v>
      </c>
      <c r="F19" s="856">
        <v>61</v>
      </c>
      <c r="G19" s="416">
        <v>60</v>
      </c>
      <c r="H19" s="593">
        <v>0</v>
      </c>
      <c r="I19" s="594">
        <f t="shared" ref="I19" si="4">G19/F19*100</f>
        <v>98.360655737704917</v>
      </c>
    </row>
    <row r="20" spans="1:9" s="598" customFormat="1" ht="15.75">
      <c r="A20" s="852"/>
      <c r="B20" s="853"/>
      <c r="C20" s="1152"/>
      <c r="D20" s="1151" t="s">
        <v>741</v>
      </c>
      <c r="E20" s="1155">
        <f xml:space="preserve"> E21</f>
        <v>0</v>
      </c>
      <c r="F20" s="1156">
        <f xml:space="preserve"> F21</f>
        <v>0</v>
      </c>
      <c r="G20" s="1155">
        <f xml:space="preserve"> G21</f>
        <v>5</v>
      </c>
      <c r="H20" s="558">
        <v>0</v>
      </c>
      <c r="I20" s="559">
        <v>0</v>
      </c>
    </row>
    <row r="21" spans="1:9" s="598" customFormat="1" ht="15.75">
      <c r="A21" s="852"/>
      <c r="B21" s="853"/>
      <c r="C21" s="1152"/>
      <c r="D21" s="854" t="s">
        <v>977</v>
      </c>
      <c r="E21" s="855">
        <v>0</v>
      </c>
      <c r="F21" s="856">
        <v>0</v>
      </c>
      <c r="G21" s="416">
        <v>5</v>
      </c>
      <c r="H21" s="593">
        <v>0</v>
      </c>
      <c r="I21" s="594">
        <v>0</v>
      </c>
    </row>
    <row r="22" spans="1:9" s="598" customFormat="1" ht="15.75">
      <c r="A22" s="852"/>
      <c r="B22" s="853"/>
      <c r="C22" s="857"/>
      <c r="D22" s="1301"/>
      <c r="E22" s="855">
        <v>0</v>
      </c>
      <c r="F22" s="856">
        <v>0</v>
      </c>
      <c r="G22" s="416">
        <v>0</v>
      </c>
      <c r="H22" s="593">
        <v>0</v>
      </c>
      <c r="I22" s="594">
        <v>0</v>
      </c>
    </row>
    <row r="23" spans="1:9">
      <c r="A23" s="151" t="s">
        <v>142</v>
      </c>
      <c r="B23" s="179" t="s">
        <v>342</v>
      </c>
      <c r="C23" s="294"/>
      <c r="D23" s="641"/>
      <c r="E23" s="432">
        <f>SUM(E24:E38)</f>
        <v>17781</v>
      </c>
      <c r="F23" s="330">
        <f>SUM(F24:F38)</f>
        <v>38741.800000000003</v>
      </c>
      <c r="G23" s="432">
        <f>SUM(G24:G36)</f>
        <v>35087</v>
      </c>
      <c r="H23" s="111">
        <f>G23/E23*100</f>
        <v>197.3286091895844</v>
      </c>
      <c r="I23" s="112">
        <f>G23/F23*100</f>
        <v>90.566261763779693</v>
      </c>
    </row>
    <row r="24" spans="1:9">
      <c r="A24" s="140"/>
      <c r="B24" s="862">
        <v>611</v>
      </c>
      <c r="C24" s="863" t="s">
        <v>143</v>
      </c>
      <c r="D24" s="122" t="s">
        <v>144</v>
      </c>
      <c r="E24" s="575">
        <v>1900</v>
      </c>
      <c r="F24" s="970">
        <v>2000</v>
      </c>
      <c r="G24" s="304">
        <v>1880</v>
      </c>
      <c r="H24" s="113">
        <f t="shared" ref="H24:H26" si="5">G24/E24*100</f>
        <v>98.94736842105263</v>
      </c>
      <c r="I24" s="108">
        <f t="shared" ref="I24:I26" si="6">G24/F24*100</f>
        <v>94</v>
      </c>
    </row>
    <row r="25" spans="1:9">
      <c r="A25" s="140"/>
      <c r="B25" s="864" t="s">
        <v>145</v>
      </c>
      <c r="C25" s="863" t="s">
        <v>146</v>
      </c>
      <c r="D25" s="865" t="s">
        <v>147</v>
      </c>
      <c r="E25" s="512">
        <v>1900</v>
      </c>
      <c r="F25" s="970">
        <v>2065</v>
      </c>
      <c r="G25" s="304">
        <v>1944</v>
      </c>
      <c r="H25" s="113">
        <f t="shared" si="5"/>
        <v>102.31578947368421</v>
      </c>
      <c r="I25" s="108">
        <f t="shared" si="6"/>
        <v>94.140435835351084</v>
      </c>
    </row>
    <row r="26" spans="1:9">
      <c r="A26" s="130"/>
      <c r="B26" s="864" t="s">
        <v>148</v>
      </c>
      <c r="C26" s="863" t="s">
        <v>149</v>
      </c>
      <c r="D26" s="865" t="s">
        <v>150</v>
      </c>
      <c r="E26" s="512">
        <v>3400</v>
      </c>
      <c r="F26" s="970">
        <v>2503.5</v>
      </c>
      <c r="G26" s="304">
        <v>2388</v>
      </c>
      <c r="H26" s="113">
        <f t="shared" si="5"/>
        <v>70.235294117647058</v>
      </c>
      <c r="I26" s="108">
        <f t="shared" si="6"/>
        <v>95.386458957459553</v>
      </c>
    </row>
    <row r="27" spans="1:9" ht="15" customHeight="1">
      <c r="A27" s="130"/>
      <c r="B27" s="864" t="s">
        <v>151</v>
      </c>
      <c r="C27" s="122" t="s">
        <v>152</v>
      </c>
      <c r="D27" s="863" t="s">
        <v>153</v>
      </c>
      <c r="E27" s="512">
        <v>400</v>
      </c>
      <c r="F27" s="970">
        <v>770</v>
      </c>
      <c r="G27" s="304">
        <v>716</v>
      </c>
      <c r="H27" s="113">
        <f>G27/E27*100</f>
        <v>179</v>
      </c>
      <c r="I27" s="108">
        <f>G27/F27*100</f>
        <v>92.987012987012989</v>
      </c>
    </row>
    <row r="28" spans="1:9" s="598" customFormat="1" ht="15" customHeight="1">
      <c r="A28" s="130"/>
      <c r="B28" s="864"/>
      <c r="C28" s="122" t="s">
        <v>554</v>
      </c>
      <c r="D28" s="863" t="s">
        <v>153</v>
      </c>
      <c r="E28" s="512">
        <v>0</v>
      </c>
      <c r="F28" s="970">
        <v>3835.4</v>
      </c>
      <c r="G28" s="304">
        <v>2627</v>
      </c>
      <c r="H28" s="113">
        <v>0</v>
      </c>
      <c r="I28" s="108">
        <f>G28/F28*100</f>
        <v>68.493507847942851</v>
      </c>
    </row>
    <row r="29" spans="1:9">
      <c r="A29" s="130"/>
      <c r="B29" s="178"/>
      <c r="C29" s="122" t="s">
        <v>327</v>
      </c>
      <c r="D29" s="122" t="s">
        <v>154</v>
      </c>
      <c r="E29" s="512">
        <v>580</v>
      </c>
      <c r="F29" s="970">
        <v>295.2</v>
      </c>
      <c r="G29" s="304">
        <v>203</v>
      </c>
      <c r="H29" s="113">
        <f>G29/E29*100</f>
        <v>35</v>
      </c>
      <c r="I29" s="108">
        <f>G29/F29*100</f>
        <v>68.766937669376688</v>
      </c>
    </row>
    <row r="30" spans="1:9">
      <c r="A30" s="130"/>
      <c r="B30" s="178"/>
      <c r="C30" s="863" t="s">
        <v>155</v>
      </c>
      <c r="D30" s="122" t="s">
        <v>156</v>
      </c>
      <c r="E30" s="512">
        <v>400</v>
      </c>
      <c r="F30" s="970">
        <v>380</v>
      </c>
      <c r="G30" s="304">
        <v>252</v>
      </c>
      <c r="H30" s="282">
        <f t="shared" ref="H30:H35" si="7">G30/E30*100</f>
        <v>63</v>
      </c>
      <c r="I30" s="108">
        <f t="shared" ref="I30:I38" si="8">G30/F30*100</f>
        <v>66.315789473684205</v>
      </c>
    </row>
    <row r="31" spans="1:9">
      <c r="A31" s="130"/>
      <c r="B31" s="178" t="s">
        <v>157</v>
      </c>
      <c r="C31" s="122" t="s">
        <v>158</v>
      </c>
      <c r="D31" s="263" t="s">
        <v>156</v>
      </c>
      <c r="E31" s="512">
        <v>1</v>
      </c>
      <c r="F31" s="970">
        <v>1</v>
      </c>
      <c r="G31" s="304">
        <v>0</v>
      </c>
      <c r="H31" s="282">
        <f t="shared" si="7"/>
        <v>0</v>
      </c>
      <c r="I31" s="283">
        <f t="shared" si="8"/>
        <v>0</v>
      </c>
    </row>
    <row r="32" spans="1:9">
      <c r="A32" s="151"/>
      <c r="B32" s="866"/>
      <c r="C32" s="863" t="s">
        <v>159</v>
      </c>
      <c r="D32" s="863" t="s">
        <v>160</v>
      </c>
      <c r="E32" s="512">
        <v>400</v>
      </c>
      <c r="F32" s="970">
        <v>932.2</v>
      </c>
      <c r="G32" s="304">
        <v>848</v>
      </c>
      <c r="H32" s="113">
        <f t="shared" si="7"/>
        <v>212</v>
      </c>
      <c r="I32" s="108">
        <f t="shared" si="8"/>
        <v>90.967603518558249</v>
      </c>
    </row>
    <row r="33" spans="1:9">
      <c r="A33" s="130"/>
      <c r="B33" s="867"/>
      <c r="C33" s="863" t="s">
        <v>270</v>
      </c>
      <c r="D33" s="863" t="s">
        <v>161</v>
      </c>
      <c r="E33" s="512">
        <v>3000</v>
      </c>
      <c r="F33" s="970">
        <v>12798.5</v>
      </c>
      <c r="G33" s="304">
        <v>11777</v>
      </c>
      <c r="H33" s="113">
        <f t="shared" si="7"/>
        <v>392.56666666666666</v>
      </c>
      <c r="I33" s="108">
        <f t="shared" si="8"/>
        <v>92.018595929210463</v>
      </c>
    </row>
    <row r="34" spans="1:9">
      <c r="A34" s="130"/>
      <c r="B34" s="864" t="s">
        <v>328</v>
      </c>
      <c r="C34" s="863" t="s">
        <v>329</v>
      </c>
      <c r="D34" s="863" t="s">
        <v>161</v>
      </c>
      <c r="E34" s="512">
        <v>100</v>
      </c>
      <c r="F34" s="970">
        <v>1835</v>
      </c>
      <c r="G34" s="304">
        <v>1359</v>
      </c>
      <c r="H34" s="113">
        <f t="shared" si="7"/>
        <v>1359</v>
      </c>
      <c r="I34" s="108">
        <f t="shared" si="8"/>
        <v>74.059945504087196</v>
      </c>
    </row>
    <row r="35" spans="1:9">
      <c r="A35" s="130"/>
      <c r="B35" s="864" t="s">
        <v>330</v>
      </c>
      <c r="C35" s="863" t="s">
        <v>331</v>
      </c>
      <c r="D35" s="863" t="s">
        <v>153</v>
      </c>
      <c r="E35" s="512">
        <v>5700</v>
      </c>
      <c r="F35" s="970">
        <v>10597.8</v>
      </c>
      <c r="G35" s="304">
        <v>10598</v>
      </c>
      <c r="H35" s="109">
        <f t="shared" si="7"/>
        <v>185.92982456140351</v>
      </c>
      <c r="I35" s="110">
        <f t="shared" si="8"/>
        <v>100.00188718413257</v>
      </c>
    </row>
    <row r="36" spans="1:9">
      <c r="A36" s="181"/>
      <c r="B36" s="132"/>
      <c r="C36" s="870" t="s">
        <v>553</v>
      </c>
      <c r="D36" s="155" t="s">
        <v>332</v>
      </c>
      <c r="E36" s="806">
        <v>0</v>
      </c>
      <c r="F36" s="971">
        <v>727.2</v>
      </c>
      <c r="G36" s="808">
        <v>495</v>
      </c>
      <c r="H36" s="805">
        <v>0</v>
      </c>
      <c r="I36" s="662">
        <f t="shared" si="8"/>
        <v>68.06930693069306</v>
      </c>
    </row>
    <row r="37" spans="1:9" s="598" customFormat="1">
      <c r="A37" s="147"/>
      <c r="B37" s="243"/>
      <c r="C37" s="481"/>
      <c r="D37" s="406" t="s">
        <v>333</v>
      </c>
      <c r="E37" s="807"/>
      <c r="F37" s="871"/>
      <c r="G37" s="869"/>
      <c r="H37" s="861"/>
      <c r="I37" s="859"/>
    </row>
    <row r="38" spans="1:9">
      <c r="A38" s="147"/>
      <c r="B38" s="243"/>
      <c r="C38" s="704" t="s">
        <v>767</v>
      </c>
      <c r="D38" s="406" t="s">
        <v>768</v>
      </c>
      <c r="E38" s="807">
        <v>0</v>
      </c>
      <c r="F38" s="972">
        <v>1</v>
      </c>
      <c r="G38" s="868">
        <v>1</v>
      </c>
      <c r="H38" s="860">
        <v>0</v>
      </c>
      <c r="I38" s="859">
        <f t="shared" si="8"/>
        <v>100</v>
      </c>
    </row>
    <row r="39" spans="1:9">
      <c r="A39" s="130"/>
      <c r="B39" s="144"/>
      <c r="C39" s="133"/>
      <c r="D39" s="245"/>
      <c r="E39" s="416"/>
      <c r="F39" s="416"/>
      <c r="G39" s="574"/>
      <c r="H39" s="429"/>
      <c r="I39" s="244"/>
    </row>
    <row r="40" spans="1:9">
      <c r="A40" s="279" t="s">
        <v>162</v>
      </c>
      <c r="B40" s="1124" t="s">
        <v>163</v>
      </c>
      <c r="C40" s="1125"/>
      <c r="D40" s="1351"/>
      <c r="E40" s="409">
        <f>SUM(E41:E44)</f>
        <v>765</v>
      </c>
      <c r="F40" s="410">
        <f t="shared" ref="F40:G40" si="9">SUM(F41:F44)</f>
        <v>1714.5</v>
      </c>
      <c r="G40" s="409">
        <f t="shared" si="9"/>
        <v>1066</v>
      </c>
      <c r="H40" s="558">
        <f>G40/E40*100</f>
        <v>139.34640522875816</v>
      </c>
      <c r="I40" s="559">
        <f>G40/F40*100</f>
        <v>62.175561388159814</v>
      </c>
    </row>
    <row r="41" spans="1:9">
      <c r="A41" s="279"/>
      <c r="B41" s="1124"/>
      <c r="C41" s="1432" t="s">
        <v>990</v>
      </c>
      <c r="D41" s="703" t="s">
        <v>335</v>
      </c>
      <c r="E41" s="304">
        <v>0</v>
      </c>
      <c r="F41" s="856">
        <v>40</v>
      </c>
      <c r="G41" s="304">
        <v>0</v>
      </c>
      <c r="H41" s="593">
        <v>0</v>
      </c>
      <c r="I41" s="594">
        <f t="shared" ref="I41:I44" si="10">G41/F41*100</f>
        <v>0</v>
      </c>
    </row>
    <row r="42" spans="1:9">
      <c r="A42" s="296"/>
      <c r="B42" s="306"/>
      <c r="C42" s="703" t="s">
        <v>988</v>
      </c>
      <c r="D42" s="703" t="s">
        <v>164</v>
      </c>
      <c r="E42" s="304">
        <v>415</v>
      </c>
      <c r="F42" s="856">
        <v>445</v>
      </c>
      <c r="G42" s="304">
        <v>267</v>
      </c>
      <c r="H42" s="593">
        <f t="shared" ref="H42:H44" si="11">G42/E42*100</f>
        <v>64.337349397590359</v>
      </c>
      <c r="I42" s="594">
        <f t="shared" si="10"/>
        <v>60</v>
      </c>
    </row>
    <row r="43" spans="1:9">
      <c r="A43" s="296"/>
      <c r="B43" s="306" t="s">
        <v>165</v>
      </c>
      <c r="C43" s="1126" t="s">
        <v>832</v>
      </c>
      <c r="D43" s="703" t="s">
        <v>164</v>
      </c>
      <c r="E43" s="304">
        <v>250</v>
      </c>
      <c r="F43" s="856">
        <v>1129.5</v>
      </c>
      <c r="G43" s="1127">
        <v>704</v>
      </c>
      <c r="H43" s="593">
        <f t="shared" si="11"/>
        <v>281.59999999999997</v>
      </c>
      <c r="I43" s="594">
        <f t="shared" si="10"/>
        <v>62.328463922089419</v>
      </c>
    </row>
    <row r="44" spans="1:9" s="598" customFormat="1" ht="15.75" thickBot="1">
      <c r="A44" s="1129"/>
      <c r="B44" s="310"/>
      <c r="C44" s="703" t="s">
        <v>166</v>
      </c>
      <c r="D44" s="263" t="s">
        <v>156</v>
      </c>
      <c r="E44" s="1128">
        <v>100</v>
      </c>
      <c r="F44" s="856">
        <v>100</v>
      </c>
      <c r="G44" s="1128">
        <v>95</v>
      </c>
      <c r="H44" s="593">
        <f t="shared" si="11"/>
        <v>95</v>
      </c>
      <c r="I44" s="594">
        <f t="shared" si="10"/>
        <v>95</v>
      </c>
    </row>
    <row r="45" spans="1:9" ht="17.25" customHeight="1" thickBot="1">
      <c r="A45" s="1597" t="s">
        <v>23</v>
      </c>
      <c r="B45" s="1598"/>
      <c r="C45" s="1599"/>
      <c r="D45" s="625"/>
      <c r="E45" s="373">
        <f>E7+E23+E40</f>
        <v>19736</v>
      </c>
      <c r="F45" s="374">
        <f t="shared" ref="F45:G45" si="12">F7+F23+F40</f>
        <v>42869.3</v>
      </c>
      <c r="G45" s="373">
        <f t="shared" si="12"/>
        <v>38165</v>
      </c>
      <c r="H45" s="872">
        <f t="shared" ref="H45" si="13">G45/E45*100</f>
        <v>193.37758411025536</v>
      </c>
      <c r="I45" s="873">
        <f t="shared" ref="I45" si="14">G45/F45*100</f>
        <v>89.026412840890785</v>
      </c>
    </row>
    <row r="46" spans="1:9" s="598" customFormat="1" ht="15.75">
      <c r="A46" s="158"/>
      <c r="B46" s="158"/>
      <c r="C46" s="158"/>
      <c r="D46" s="159"/>
      <c r="E46" s="385"/>
      <c r="F46" s="386"/>
      <c r="G46" s="385"/>
      <c r="H46" s="839"/>
      <c r="I46" s="839"/>
    </row>
    <row r="47" spans="1:9" s="598" customFormat="1" ht="15.75">
      <c r="A47" s="158"/>
      <c r="B47" s="158"/>
      <c r="C47" s="158"/>
      <c r="D47" s="159"/>
      <c r="E47" s="385"/>
      <c r="F47" s="386"/>
      <c r="G47" s="385"/>
      <c r="H47" s="839"/>
      <c r="I47" s="839"/>
    </row>
    <row r="48" spans="1:9" s="598" customFormat="1" ht="15.75">
      <c r="A48" s="158"/>
      <c r="B48" s="158"/>
      <c r="C48" s="158"/>
      <c r="D48" s="159"/>
      <c r="E48" s="385"/>
      <c r="F48" s="386"/>
      <c r="G48" s="385"/>
      <c r="H48" s="839"/>
      <c r="I48" s="839"/>
    </row>
    <row r="49" spans="1:10" s="598" customFormat="1" ht="15.75">
      <c r="A49" s="158"/>
      <c r="B49" s="158"/>
      <c r="C49" s="158"/>
      <c r="D49" s="159"/>
      <c r="E49" s="385"/>
      <c r="F49" s="386"/>
      <c r="G49" s="385"/>
      <c r="H49" s="839"/>
      <c r="I49" s="839"/>
    </row>
    <row r="50" spans="1:10" s="598" customFormat="1" ht="15.75">
      <c r="A50" s="158"/>
      <c r="B50" s="158"/>
      <c r="C50" s="158"/>
      <c r="D50" s="159"/>
      <c r="E50" s="385"/>
      <c r="F50" s="386"/>
      <c r="G50" s="385"/>
      <c r="H50" s="839"/>
      <c r="I50" s="839"/>
    </row>
    <row r="51" spans="1:10" s="598" customFormat="1" ht="15.75">
      <c r="A51" s="158"/>
      <c r="B51" s="158"/>
      <c r="C51" s="158"/>
      <c r="D51" s="159"/>
      <c r="E51" s="385"/>
      <c r="F51" s="386"/>
      <c r="G51" s="385"/>
      <c r="H51" s="839"/>
      <c r="I51" s="839"/>
    </row>
    <row r="52" spans="1:10" ht="16.5" thickBot="1">
      <c r="A52" s="158"/>
      <c r="B52" s="158"/>
      <c r="C52" s="158"/>
      <c r="D52" s="159"/>
      <c r="E52" s="501"/>
      <c r="F52" s="501"/>
      <c r="G52" s="501"/>
      <c r="H52" s="175"/>
      <c r="I52" s="1525" t="s">
        <v>1016</v>
      </c>
    </row>
    <row r="53" spans="1:10">
      <c r="A53" s="161" t="s">
        <v>1</v>
      </c>
      <c r="B53" s="182" t="s">
        <v>2</v>
      </c>
      <c r="C53" s="75"/>
      <c r="D53" s="162"/>
      <c r="E53" s="36" t="s">
        <v>4</v>
      </c>
      <c r="F53" s="186" t="s">
        <v>5</v>
      </c>
      <c r="G53" s="584" t="s">
        <v>6</v>
      </c>
      <c r="H53" s="36" t="s">
        <v>45</v>
      </c>
      <c r="I53" s="60" t="s">
        <v>45</v>
      </c>
    </row>
    <row r="54" spans="1:10">
      <c r="A54" s="163" t="s">
        <v>8</v>
      </c>
      <c r="B54" s="164" t="s">
        <v>9</v>
      </c>
      <c r="C54" s="78" t="s">
        <v>449</v>
      </c>
      <c r="D54" s="165" t="s">
        <v>11</v>
      </c>
      <c r="E54" s="40" t="s">
        <v>141</v>
      </c>
      <c r="F54" s="187" t="s">
        <v>13</v>
      </c>
      <c r="G54" s="585" t="s">
        <v>833</v>
      </c>
      <c r="H54" s="40" t="s">
        <v>46</v>
      </c>
      <c r="I54" s="62" t="s">
        <v>46</v>
      </c>
    </row>
    <row r="55" spans="1:10" ht="15.75" thickBot="1">
      <c r="A55" s="166" t="s">
        <v>16</v>
      </c>
      <c r="B55" s="167" t="s">
        <v>17</v>
      </c>
      <c r="C55" s="83"/>
      <c r="D55" s="168"/>
      <c r="E55" s="586" t="s">
        <v>360</v>
      </c>
      <c r="F55" s="82" t="s">
        <v>360</v>
      </c>
      <c r="G55" s="85"/>
      <c r="H55" s="44" t="s">
        <v>14</v>
      </c>
      <c r="I55" s="63" t="s">
        <v>15</v>
      </c>
    </row>
    <row r="56" spans="1:10" ht="15.75">
      <c r="A56" s="1600" t="s">
        <v>35</v>
      </c>
      <c r="B56" s="1601"/>
      <c r="C56" s="1601"/>
      <c r="D56" s="626"/>
      <c r="E56" s="476"/>
      <c r="F56" s="451"/>
      <c r="G56" s="302"/>
      <c r="H56" s="451"/>
      <c r="I56" s="477"/>
      <c r="J56" s="226"/>
    </row>
    <row r="57" spans="1:10" ht="15.75">
      <c r="A57" s="957" t="s">
        <v>302</v>
      </c>
      <c r="B57" s="958" t="s">
        <v>188</v>
      </c>
      <c r="C57" s="964"/>
      <c r="D57" s="965"/>
      <c r="E57" s="539">
        <f>SUM(E59:E59)</f>
        <v>3501</v>
      </c>
      <c r="F57" s="573">
        <f>SUM(F59:F59)</f>
        <v>1601</v>
      </c>
      <c r="G57" s="803">
        <f>SUM(G59:G59)</f>
        <v>0</v>
      </c>
      <c r="H57" s="111">
        <f>G57/E57*100</f>
        <v>0</v>
      </c>
      <c r="I57" s="112">
        <f>G57/F57*100</f>
        <v>0</v>
      </c>
      <c r="J57" s="226"/>
    </row>
    <row r="58" spans="1:10">
      <c r="A58" s="957"/>
      <c r="B58" s="958"/>
      <c r="C58" s="121" t="s">
        <v>273</v>
      </c>
      <c r="D58" s="1034"/>
      <c r="E58" s="539"/>
      <c r="F58" s="573"/>
      <c r="G58" s="803"/>
      <c r="H58" s="111"/>
      <c r="I58" s="112"/>
      <c r="J58" s="226"/>
    </row>
    <row r="59" spans="1:10" ht="15.75">
      <c r="A59" s="961"/>
      <c r="B59" s="959"/>
      <c r="C59" s="127" t="s">
        <v>256</v>
      </c>
      <c r="D59" s="960" t="s">
        <v>154</v>
      </c>
      <c r="E59" s="1024">
        <v>3501</v>
      </c>
      <c r="F59" s="1025">
        <v>1601</v>
      </c>
      <c r="G59" s="897">
        <v>0</v>
      </c>
      <c r="H59" s="113">
        <f>G59/E59*100</f>
        <v>0</v>
      </c>
      <c r="I59" s="108">
        <f>G59/F59*100</f>
        <v>0</v>
      </c>
    </row>
    <row r="60" spans="1:10" s="598" customFormat="1" ht="15.75">
      <c r="A60" s="961"/>
      <c r="B60" s="126"/>
      <c r="C60" s="127"/>
      <c r="D60" s="950"/>
      <c r="E60" s="876"/>
      <c r="F60" s="877"/>
      <c r="G60" s="247"/>
      <c r="H60" s="113"/>
      <c r="I60" s="108"/>
    </row>
    <row r="61" spans="1:10" s="598" customFormat="1" ht="15.75">
      <c r="A61" s="1431" t="s">
        <v>989</v>
      </c>
      <c r="B61" s="179" t="s">
        <v>48</v>
      </c>
      <c r="C61" s="947"/>
      <c r="D61" s="642"/>
      <c r="E61" s="479">
        <v>0</v>
      </c>
      <c r="F61" s="480">
        <f>F62</f>
        <v>14000</v>
      </c>
      <c r="G61" s="479">
        <f>G62</f>
        <v>8500</v>
      </c>
      <c r="H61" s="111">
        <v>0</v>
      </c>
      <c r="I61" s="112">
        <f t="shared" ref="I61:I62" si="15">G61/F61*100</f>
        <v>60.714285714285708</v>
      </c>
    </row>
    <row r="62" spans="1:10" s="598" customFormat="1" ht="15.75">
      <c r="A62" s="961"/>
      <c r="B62" s="179"/>
      <c r="C62" s="127" t="s">
        <v>981</v>
      </c>
      <c r="D62" s="146" t="s">
        <v>335</v>
      </c>
      <c r="E62" s="876">
        <v>0</v>
      </c>
      <c r="F62" s="1008">
        <v>14000</v>
      </c>
      <c r="G62" s="681">
        <v>8500</v>
      </c>
      <c r="H62" s="113">
        <v>0</v>
      </c>
      <c r="I62" s="108">
        <f t="shared" si="15"/>
        <v>60.714285714285708</v>
      </c>
    </row>
    <row r="63" spans="1:10" ht="15.75">
      <c r="A63" s="961"/>
      <c r="B63" s="126"/>
      <c r="C63" s="441"/>
      <c r="D63" s="437"/>
      <c r="E63" s="438"/>
      <c r="F63" s="439"/>
      <c r="G63" s="440"/>
      <c r="H63" s="430"/>
      <c r="I63" s="110"/>
    </row>
    <row r="64" spans="1:10">
      <c r="A64" s="151" t="s">
        <v>142</v>
      </c>
      <c r="B64" s="179" t="s">
        <v>342</v>
      </c>
      <c r="C64" s="294"/>
      <c r="D64" s="642"/>
      <c r="E64" s="444">
        <f>SUM(E65:E92)</f>
        <v>1220</v>
      </c>
      <c r="F64" s="951">
        <f>SUM(F65:F92)</f>
        <v>6029.4</v>
      </c>
      <c r="G64" s="444">
        <f>SUM(G65:G92)</f>
        <v>4396</v>
      </c>
      <c r="H64" s="111">
        <f t="shared" ref="H64:H68" si="16">G64/E64*100</f>
        <v>360.32786885245901</v>
      </c>
      <c r="I64" s="112">
        <f t="shared" ref="I64:I68" si="17">G64/F64*100</f>
        <v>72.909410554947428</v>
      </c>
    </row>
    <row r="65" spans="1:9" s="598" customFormat="1">
      <c r="A65" s="953"/>
      <c r="B65" s="879"/>
      <c r="C65" s="483" t="s">
        <v>418</v>
      </c>
      <c r="D65" s="557" t="s">
        <v>332</v>
      </c>
      <c r="E65" s="438"/>
      <c r="F65" s="439"/>
      <c r="G65" s="880"/>
      <c r="H65" s="894"/>
      <c r="I65" s="662"/>
    </row>
    <row r="66" spans="1:9" s="598" customFormat="1">
      <c r="A66" s="878"/>
      <c r="B66" s="180"/>
      <c r="C66" s="868" t="s">
        <v>419</v>
      </c>
      <c r="D66" s="157" t="s">
        <v>333</v>
      </c>
      <c r="E66" s="137">
        <v>250</v>
      </c>
      <c r="F66" s="222">
        <v>94</v>
      </c>
      <c r="G66" s="881">
        <v>0</v>
      </c>
      <c r="H66" s="113">
        <f t="shared" si="16"/>
        <v>0</v>
      </c>
      <c r="I66" s="108">
        <f t="shared" si="17"/>
        <v>0</v>
      </c>
    </row>
    <row r="67" spans="1:9" s="598" customFormat="1">
      <c r="A67" s="953"/>
      <c r="B67" s="879"/>
      <c r="C67" s="482" t="s">
        <v>334</v>
      </c>
      <c r="D67" s="557" t="s">
        <v>332</v>
      </c>
      <c r="E67" s="438"/>
      <c r="F67" s="439"/>
      <c r="G67" s="880"/>
      <c r="H67" s="894"/>
      <c r="I67" s="662"/>
    </row>
    <row r="68" spans="1:9" s="598" customFormat="1">
      <c r="A68" s="878"/>
      <c r="B68" s="180"/>
      <c r="C68" s="882"/>
      <c r="D68" s="157" t="s">
        <v>333</v>
      </c>
      <c r="E68" s="137">
        <v>70</v>
      </c>
      <c r="F68" s="222">
        <v>73</v>
      </c>
      <c r="G68" s="881">
        <v>73</v>
      </c>
      <c r="H68" s="113">
        <f t="shared" si="16"/>
        <v>104.28571428571429</v>
      </c>
      <c r="I68" s="108">
        <f t="shared" si="17"/>
        <v>100</v>
      </c>
    </row>
    <row r="69" spans="1:9" s="598" customFormat="1">
      <c r="A69" s="874"/>
      <c r="B69" s="179"/>
      <c r="C69" s="883" t="s">
        <v>769</v>
      </c>
      <c r="D69" s="146" t="s">
        <v>335</v>
      </c>
      <c r="E69" s="876">
        <v>900</v>
      </c>
      <c r="F69" s="877">
        <v>358.4</v>
      </c>
      <c r="G69" s="884">
        <v>0</v>
      </c>
      <c r="H69" s="113">
        <f t="shared" ref="H69" si="18">G69/E69*100</f>
        <v>0</v>
      </c>
      <c r="I69" s="108">
        <f t="shared" ref="I69:I79" si="19">G69/F69*100</f>
        <v>0</v>
      </c>
    </row>
    <row r="70" spans="1:9" s="598" customFormat="1">
      <c r="A70" s="874"/>
      <c r="B70" s="179"/>
      <c r="C70" s="885" t="s">
        <v>770</v>
      </c>
      <c r="D70" s="886" t="s">
        <v>335</v>
      </c>
      <c r="E70" s="438">
        <v>0</v>
      </c>
      <c r="F70" s="439">
        <v>15</v>
      </c>
      <c r="G70" s="880">
        <v>15</v>
      </c>
      <c r="H70" s="113">
        <v>0</v>
      </c>
      <c r="I70" s="108">
        <f t="shared" si="19"/>
        <v>100</v>
      </c>
    </row>
    <row r="71" spans="1:9" s="598" customFormat="1">
      <c r="A71" s="874"/>
      <c r="B71" s="179"/>
      <c r="C71" s="883" t="s">
        <v>771</v>
      </c>
      <c r="D71" s="146" t="s">
        <v>772</v>
      </c>
      <c r="E71" s="876">
        <v>0</v>
      </c>
      <c r="F71" s="877">
        <v>30</v>
      </c>
      <c r="G71" s="541">
        <v>0</v>
      </c>
      <c r="H71" s="113">
        <v>0</v>
      </c>
      <c r="I71" s="108">
        <f t="shared" si="19"/>
        <v>0</v>
      </c>
    </row>
    <row r="72" spans="1:9" s="598" customFormat="1">
      <c r="A72" s="953"/>
      <c r="B72" s="879"/>
      <c r="C72" s="887" t="s">
        <v>773</v>
      </c>
      <c r="D72" s="557" t="s">
        <v>332</v>
      </c>
      <c r="E72" s="888"/>
      <c r="F72" s="889"/>
      <c r="G72" s="661"/>
      <c r="H72" s="184"/>
      <c r="I72" s="185"/>
    </row>
    <row r="73" spans="1:9" s="598" customFormat="1">
      <c r="A73" s="878"/>
      <c r="B73" s="180"/>
      <c r="C73" s="890"/>
      <c r="D73" s="157" t="s">
        <v>333</v>
      </c>
      <c r="E73" s="137">
        <v>0</v>
      </c>
      <c r="F73" s="222">
        <v>205</v>
      </c>
      <c r="G73" s="891">
        <v>0</v>
      </c>
      <c r="H73" s="113">
        <v>0</v>
      </c>
      <c r="I73" s="108">
        <f t="shared" si="19"/>
        <v>0</v>
      </c>
    </row>
    <row r="74" spans="1:9" s="598" customFormat="1">
      <c r="A74" s="953"/>
      <c r="B74" s="879"/>
      <c r="C74" s="887" t="s">
        <v>774</v>
      </c>
      <c r="D74" s="557" t="s">
        <v>332</v>
      </c>
      <c r="E74" s="888"/>
      <c r="F74" s="889"/>
      <c r="G74" s="661"/>
      <c r="H74" s="184"/>
      <c r="I74" s="185"/>
    </row>
    <row r="75" spans="1:9" s="598" customFormat="1">
      <c r="A75" s="878"/>
      <c r="B75" s="180"/>
      <c r="C75" s="890"/>
      <c r="D75" s="157" t="s">
        <v>333</v>
      </c>
      <c r="E75" s="137">
        <v>0</v>
      </c>
      <c r="F75" s="222">
        <v>184</v>
      </c>
      <c r="G75" s="891">
        <v>0</v>
      </c>
      <c r="H75" s="113">
        <v>0</v>
      </c>
      <c r="I75" s="108">
        <f t="shared" si="19"/>
        <v>0</v>
      </c>
    </row>
    <row r="76" spans="1:9" s="598" customFormat="1">
      <c r="A76" s="874"/>
      <c r="B76" s="179"/>
      <c r="C76" s="883" t="s">
        <v>775</v>
      </c>
      <c r="D76" s="146" t="s">
        <v>335</v>
      </c>
      <c r="E76" s="876">
        <v>0</v>
      </c>
      <c r="F76" s="877">
        <v>600</v>
      </c>
      <c r="G76" s="541">
        <v>101</v>
      </c>
      <c r="H76" s="113">
        <v>0</v>
      </c>
      <c r="I76" s="108">
        <f t="shared" si="19"/>
        <v>16.833333333333332</v>
      </c>
    </row>
    <row r="77" spans="1:9" s="598" customFormat="1">
      <c r="A77" s="874"/>
      <c r="B77" s="179"/>
      <c r="C77" s="883" t="s">
        <v>776</v>
      </c>
      <c r="D77" s="146" t="s">
        <v>777</v>
      </c>
      <c r="E77" s="876">
        <v>0</v>
      </c>
      <c r="F77" s="877">
        <v>160</v>
      </c>
      <c r="G77" s="541">
        <v>143</v>
      </c>
      <c r="H77" s="113">
        <v>0</v>
      </c>
      <c r="I77" s="108">
        <f t="shared" si="19"/>
        <v>89.375</v>
      </c>
    </row>
    <row r="78" spans="1:9" ht="15.75">
      <c r="A78" s="875"/>
      <c r="B78" s="959"/>
      <c r="C78" s="883" t="s">
        <v>778</v>
      </c>
      <c r="D78" s="146" t="s">
        <v>335</v>
      </c>
      <c r="E78" s="876">
        <v>0</v>
      </c>
      <c r="F78" s="877">
        <v>160</v>
      </c>
      <c r="G78" s="541">
        <v>0</v>
      </c>
      <c r="H78" s="113">
        <v>0</v>
      </c>
      <c r="I78" s="108">
        <f t="shared" si="19"/>
        <v>0</v>
      </c>
    </row>
    <row r="79" spans="1:9" ht="15.75">
      <c r="A79" s="875"/>
      <c r="B79" s="959"/>
      <c r="C79" s="887" t="s">
        <v>780</v>
      </c>
      <c r="D79" s="155" t="s">
        <v>335</v>
      </c>
      <c r="E79" s="888">
        <v>0</v>
      </c>
      <c r="F79" s="889">
        <v>80</v>
      </c>
      <c r="G79" s="661">
        <v>0</v>
      </c>
      <c r="H79" s="113">
        <v>0</v>
      </c>
      <c r="I79" s="108">
        <f t="shared" si="19"/>
        <v>0</v>
      </c>
    </row>
    <row r="80" spans="1:9" s="598" customFormat="1" ht="15.75">
      <c r="A80" s="875"/>
      <c r="B80" s="959"/>
      <c r="C80" s="802" t="s">
        <v>835</v>
      </c>
      <c r="D80" s="146" t="s">
        <v>335</v>
      </c>
      <c r="E80" s="876">
        <v>0</v>
      </c>
      <c r="F80" s="877">
        <v>1150</v>
      </c>
      <c r="G80" s="1391">
        <v>1149</v>
      </c>
      <c r="H80" s="113">
        <v>0</v>
      </c>
      <c r="I80" s="108">
        <f t="shared" ref="I80:I92" si="20">G80/F80*100</f>
        <v>99.91304347826086</v>
      </c>
    </row>
    <row r="81" spans="1:9" s="598" customFormat="1" ht="15.75">
      <c r="A81" s="875"/>
      <c r="B81" s="959"/>
      <c r="C81" s="973" t="s">
        <v>836</v>
      </c>
      <c r="D81" s="146" t="s">
        <v>777</v>
      </c>
      <c r="E81" s="888">
        <v>0</v>
      </c>
      <c r="F81" s="889">
        <v>90</v>
      </c>
      <c r="G81" s="661">
        <v>85</v>
      </c>
      <c r="H81" s="113">
        <v>0</v>
      </c>
      <c r="I81" s="108">
        <f t="shared" si="20"/>
        <v>94.444444444444443</v>
      </c>
    </row>
    <row r="82" spans="1:9" s="598" customFormat="1" ht="15.75">
      <c r="A82" s="875"/>
      <c r="B82" s="959"/>
      <c r="C82" s="802" t="s">
        <v>779</v>
      </c>
      <c r="D82" s="146" t="s">
        <v>153</v>
      </c>
      <c r="E82" s="876">
        <v>0</v>
      </c>
      <c r="F82" s="877">
        <v>400</v>
      </c>
      <c r="G82" s="541">
        <v>400</v>
      </c>
      <c r="H82" s="113">
        <v>0</v>
      </c>
      <c r="I82" s="108">
        <f t="shared" si="20"/>
        <v>100</v>
      </c>
    </row>
    <row r="83" spans="1:9" s="598" customFormat="1" ht="15.75">
      <c r="A83" s="875"/>
      <c r="B83" s="959"/>
      <c r="C83" s="973" t="s">
        <v>837</v>
      </c>
      <c r="D83" s="863" t="s">
        <v>153</v>
      </c>
      <c r="E83" s="888">
        <v>0</v>
      </c>
      <c r="F83" s="889">
        <v>180</v>
      </c>
      <c r="G83" s="661">
        <v>180</v>
      </c>
      <c r="H83" s="113">
        <v>0</v>
      </c>
      <c r="I83" s="108">
        <f t="shared" si="20"/>
        <v>100</v>
      </c>
    </row>
    <row r="84" spans="1:9" s="598" customFormat="1" ht="15.75">
      <c r="A84" s="875"/>
      <c r="B84" s="959"/>
      <c r="C84" s="973" t="s">
        <v>838</v>
      </c>
      <c r="D84" s="863" t="s">
        <v>153</v>
      </c>
      <c r="E84" s="888">
        <v>0</v>
      </c>
      <c r="F84" s="889">
        <v>600</v>
      </c>
      <c r="G84" s="661">
        <v>600</v>
      </c>
      <c r="H84" s="113">
        <v>0</v>
      </c>
      <c r="I84" s="108">
        <f t="shared" si="20"/>
        <v>100</v>
      </c>
    </row>
    <row r="85" spans="1:9" s="598" customFormat="1" ht="15.75">
      <c r="A85" s="875"/>
      <c r="B85" s="959"/>
      <c r="C85" s="973" t="s">
        <v>839</v>
      </c>
      <c r="D85" s="863" t="s">
        <v>153</v>
      </c>
      <c r="E85" s="888">
        <v>0</v>
      </c>
      <c r="F85" s="889">
        <v>200</v>
      </c>
      <c r="G85" s="661">
        <v>200</v>
      </c>
      <c r="H85" s="113">
        <v>0</v>
      </c>
      <c r="I85" s="108">
        <f t="shared" si="20"/>
        <v>100</v>
      </c>
    </row>
    <row r="86" spans="1:9" s="598" customFormat="1" ht="15.75">
      <c r="A86" s="875"/>
      <c r="B86" s="959"/>
      <c r="C86" s="973" t="s">
        <v>840</v>
      </c>
      <c r="D86" s="863" t="s">
        <v>153</v>
      </c>
      <c r="E86" s="888">
        <v>0</v>
      </c>
      <c r="F86" s="889">
        <v>500</v>
      </c>
      <c r="G86" s="661">
        <v>500</v>
      </c>
      <c r="H86" s="113">
        <v>0</v>
      </c>
      <c r="I86" s="108">
        <f t="shared" si="20"/>
        <v>100</v>
      </c>
    </row>
    <row r="87" spans="1:9" s="598" customFormat="1" ht="15.75">
      <c r="A87" s="875"/>
      <c r="B87" s="959"/>
      <c r="C87" s="973" t="s">
        <v>841</v>
      </c>
      <c r="D87" s="863" t="s">
        <v>153</v>
      </c>
      <c r="E87" s="888">
        <v>0</v>
      </c>
      <c r="F87" s="889">
        <v>100</v>
      </c>
      <c r="G87" s="661">
        <v>100</v>
      </c>
      <c r="H87" s="113">
        <v>0</v>
      </c>
      <c r="I87" s="108">
        <f t="shared" si="20"/>
        <v>100</v>
      </c>
    </row>
    <row r="88" spans="1:9" s="598" customFormat="1" ht="15.75">
      <c r="A88" s="875"/>
      <c r="B88" s="959"/>
      <c r="C88" s="973" t="s">
        <v>842</v>
      </c>
      <c r="D88" s="863" t="s">
        <v>153</v>
      </c>
      <c r="E88" s="888">
        <v>0</v>
      </c>
      <c r="F88" s="889">
        <v>200</v>
      </c>
      <c r="G88" s="661">
        <v>200</v>
      </c>
      <c r="H88" s="113">
        <v>0</v>
      </c>
      <c r="I88" s="108">
        <f t="shared" si="20"/>
        <v>100</v>
      </c>
    </row>
    <row r="89" spans="1:9" s="598" customFormat="1" ht="15.75">
      <c r="A89" s="875"/>
      <c r="B89" s="959"/>
      <c r="C89" s="973" t="s">
        <v>843</v>
      </c>
      <c r="D89" s="863" t="s">
        <v>153</v>
      </c>
      <c r="E89" s="888">
        <v>0</v>
      </c>
      <c r="F89" s="889">
        <v>250</v>
      </c>
      <c r="G89" s="661">
        <v>250</v>
      </c>
      <c r="H89" s="113">
        <v>0</v>
      </c>
      <c r="I89" s="108">
        <f t="shared" si="20"/>
        <v>100</v>
      </c>
    </row>
    <row r="90" spans="1:9" s="598" customFormat="1" ht="15.75">
      <c r="A90" s="875"/>
      <c r="B90" s="959"/>
      <c r="C90" s="973" t="s">
        <v>844</v>
      </c>
      <c r="D90" s="863" t="s">
        <v>153</v>
      </c>
      <c r="E90" s="888">
        <v>0</v>
      </c>
      <c r="F90" s="889">
        <v>100</v>
      </c>
      <c r="G90" s="661">
        <v>100</v>
      </c>
      <c r="H90" s="113">
        <v>0</v>
      </c>
      <c r="I90" s="108">
        <f t="shared" si="20"/>
        <v>100</v>
      </c>
    </row>
    <row r="91" spans="1:9" s="598" customFormat="1" ht="15.75">
      <c r="A91" s="875"/>
      <c r="B91" s="959"/>
      <c r="C91" s="973" t="s">
        <v>845</v>
      </c>
      <c r="D91" s="863" t="s">
        <v>153</v>
      </c>
      <c r="E91" s="888">
        <v>0</v>
      </c>
      <c r="F91" s="889">
        <v>150</v>
      </c>
      <c r="G91" s="661">
        <v>150</v>
      </c>
      <c r="H91" s="113">
        <v>0</v>
      </c>
      <c r="I91" s="108">
        <f t="shared" si="20"/>
        <v>100</v>
      </c>
    </row>
    <row r="92" spans="1:9" s="598" customFormat="1" ht="16.5" thickBot="1">
      <c r="A92" s="875"/>
      <c r="B92" s="959"/>
      <c r="C92" s="442" t="s">
        <v>846</v>
      </c>
      <c r="D92" s="863" t="s">
        <v>153</v>
      </c>
      <c r="E92" s="892">
        <v>0</v>
      </c>
      <c r="F92" s="974">
        <v>150</v>
      </c>
      <c r="G92" s="893">
        <v>150</v>
      </c>
      <c r="H92" s="113">
        <v>0</v>
      </c>
      <c r="I92" s="108">
        <f t="shared" si="20"/>
        <v>100</v>
      </c>
    </row>
    <row r="93" spans="1:9" ht="16.5" thickBot="1">
      <c r="A93" s="1539" t="s">
        <v>36</v>
      </c>
      <c r="B93" s="1540"/>
      <c r="C93" s="1540"/>
      <c r="D93" s="134"/>
      <c r="E93" s="138">
        <f>E57+E64</f>
        <v>4721</v>
      </c>
      <c r="F93" s="223">
        <f>F57+F64+F61</f>
        <v>21630.400000000001</v>
      </c>
      <c r="G93" s="138">
        <f>G57+G64+G61</f>
        <v>12896</v>
      </c>
      <c r="H93" s="107">
        <f>G93/E93*100</f>
        <v>273.16246557932641</v>
      </c>
      <c r="I93" s="115">
        <f>G93/F93*100</f>
        <v>59.619794363488424</v>
      </c>
    </row>
    <row r="94" spans="1:9" ht="15.75" thickBot="1">
      <c r="A94" s="119"/>
      <c r="B94" s="119"/>
      <c r="C94" s="119"/>
      <c r="D94" s="119"/>
      <c r="E94" s="119"/>
      <c r="F94" s="119"/>
    </row>
    <row r="95" spans="1:9" s="226" customFormat="1" ht="16.5" thickBot="1">
      <c r="A95" s="445" t="s">
        <v>37</v>
      </c>
      <c r="B95" s="372"/>
      <c r="C95" s="372"/>
      <c r="D95" s="372"/>
      <c r="E95" s="446">
        <f>E45+E93</f>
        <v>24457</v>
      </c>
      <c r="F95" s="447">
        <f>F45+F93</f>
        <v>64499.700000000004</v>
      </c>
      <c r="G95" s="448">
        <f>G45+G93</f>
        <v>51061</v>
      </c>
      <c r="H95" s="338">
        <f>G95/E95*100</f>
        <v>208.77867277262135</v>
      </c>
      <c r="I95" s="273">
        <f>G95/F95*100</f>
        <v>79.16470929322152</v>
      </c>
    </row>
    <row r="98" spans="1:9">
      <c r="A98" s="14"/>
      <c r="B98" s="14"/>
      <c r="C98" s="14"/>
      <c r="D98" s="14"/>
      <c r="E98" s="14"/>
      <c r="F98" s="15"/>
      <c r="G98" s="255"/>
      <c r="H98" s="14"/>
      <c r="I98" s="14"/>
    </row>
  </sheetData>
  <mergeCells count="3">
    <mergeCell ref="A93:C93"/>
    <mergeCell ref="A45:C45"/>
    <mergeCell ref="A56:C56"/>
  </mergeCells>
  <pageMargins left="0.31496062992125984" right="0" top="0.19685039370078741" bottom="0.1968503937007874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L37" sqref="L37"/>
    </sheetView>
  </sheetViews>
  <sheetFormatPr defaultRowHeight="15"/>
  <cols>
    <col min="2" max="2" width="12" customWidth="1"/>
    <col min="3" max="3" width="46.5703125" customWidth="1"/>
    <col min="4" max="4" width="46.7109375" customWidth="1"/>
    <col min="5" max="5" width="13.7109375" customWidth="1"/>
    <col min="6" max="6" width="16.140625" customWidth="1"/>
    <col min="7" max="7" width="12" style="253" customWidth="1"/>
  </cols>
  <sheetData>
    <row r="1" spans="1:10" ht="15.75">
      <c r="A1" s="1009" t="s">
        <v>167</v>
      </c>
      <c r="B1" s="1157"/>
      <c r="C1" s="1157"/>
      <c r="D1" s="582"/>
      <c r="E1" s="582"/>
      <c r="F1" s="582"/>
      <c r="G1" s="370"/>
      <c r="H1" s="582"/>
      <c r="I1" s="582"/>
      <c r="J1" s="582"/>
    </row>
    <row r="2" spans="1:10" ht="14.1" customHeight="1" thickBot="1">
      <c r="A2" s="582"/>
      <c r="B2" s="582"/>
      <c r="C2" s="582"/>
      <c r="D2" s="582"/>
      <c r="E2" s="1158"/>
      <c r="F2" s="582"/>
      <c r="G2" s="370"/>
      <c r="H2" s="582"/>
      <c r="I2" s="1159" t="s">
        <v>1017</v>
      </c>
      <c r="J2" s="582"/>
    </row>
    <row r="3" spans="1:10" ht="14.1" customHeight="1">
      <c r="A3" s="809" t="s">
        <v>1</v>
      </c>
      <c r="B3" s="810" t="s">
        <v>2</v>
      </c>
      <c r="C3" s="811"/>
      <c r="D3" s="844"/>
      <c r="E3" s="812" t="s">
        <v>4</v>
      </c>
      <c r="F3" s="810" t="s">
        <v>5</v>
      </c>
      <c r="G3" s="342" t="s">
        <v>6</v>
      </c>
      <c r="H3" s="845" t="s">
        <v>7</v>
      </c>
      <c r="I3" s="841" t="s">
        <v>7</v>
      </c>
      <c r="J3" s="582"/>
    </row>
    <row r="4" spans="1:10" ht="14.1" customHeight="1">
      <c r="A4" s="816" t="s">
        <v>8</v>
      </c>
      <c r="B4" s="817" t="s">
        <v>9</v>
      </c>
      <c r="C4" s="818" t="s">
        <v>449</v>
      </c>
      <c r="D4" s="819" t="s">
        <v>11</v>
      </c>
      <c r="E4" s="820" t="s">
        <v>12</v>
      </c>
      <c r="F4" s="821" t="s">
        <v>13</v>
      </c>
      <c r="G4" s="349" t="s">
        <v>833</v>
      </c>
      <c r="H4" s="821" t="s">
        <v>14</v>
      </c>
      <c r="I4" s="843" t="s">
        <v>15</v>
      </c>
      <c r="J4" s="582"/>
    </row>
    <row r="5" spans="1:10" ht="15.75" thickBot="1">
      <c r="A5" s="824" t="s">
        <v>16</v>
      </c>
      <c r="B5" s="838" t="s">
        <v>17</v>
      </c>
      <c r="C5" s="825"/>
      <c r="D5" s="826"/>
      <c r="E5" s="827" t="s">
        <v>360</v>
      </c>
      <c r="F5" s="827" t="s">
        <v>360</v>
      </c>
      <c r="G5" s="354"/>
      <c r="H5" s="1160"/>
      <c r="I5" s="1113"/>
      <c r="J5" s="582"/>
    </row>
    <row r="6" spans="1:10" ht="15.75">
      <c r="A6" s="1161" t="s">
        <v>18</v>
      </c>
      <c r="B6" s="1162"/>
      <c r="C6" s="710"/>
      <c r="D6" s="711"/>
      <c r="E6" s="364"/>
      <c r="F6" s="364"/>
      <c r="G6" s="1163"/>
      <c r="H6" s="364"/>
      <c r="I6" s="366"/>
      <c r="J6" s="582"/>
    </row>
    <row r="7" spans="1:10" ht="12.95" customHeight="1">
      <c r="A7" s="1164" t="s">
        <v>252</v>
      </c>
      <c r="B7" s="1165" t="s">
        <v>240</v>
      </c>
      <c r="C7" s="1166"/>
      <c r="D7" s="1167"/>
      <c r="E7" s="1168"/>
      <c r="F7" s="1079"/>
      <c r="G7" s="1168"/>
      <c r="H7" s="558"/>
      <c r="I7" s="559"/>
      <c r="J7" s="582"/>
    </row>
    <row r="8" spans="1:10" ht="12.95" customHeight="1">
      <c r="A8" s="1164"/>
      <c r="B8" s="1169"/>
      <c r="C8" s="1170" t="s">
        <v>253</v>
      </c>
      <c r="D8" s="1171" t="s">
        <v>169</v>
      </c>
      <c r="E8" s="1168">
        <f>E9+E10+E11+E12</f>
        <v>390</v>
      </c>
      <c r="F8" s="1079">
        <f>F9+F10+F11+F12</f>
        <v>345</v>
      </c>
      <c r="G8" s="1168">
        <f>G9+G10+G11+G12</f>
        <v>250</v>
      </c>
      <c r="H8" s="558">
        <f t="shared" ref="H8:H28" si="0">G8/E8*100</f>
        <v>64.102564102564102</v>
      </c>
      <c r="I8" s="559">
        <f t="shared" ref="I8:I28" si="1">G8/F8*100</f>
        <v>72.463768115942031</v>
      </c>
      <c r="J8" s="582"/>
    </row>
    <row r="9" spans="1:10" ht="12.95" customHeight="1">
      <c r="A9" s="1172"/>
      <c r="B9" s="1169"/>
      <c r="C9" s="1173" t="s">
        <v>168</v>
      </c>
      <c r="D9" s="1174" t="s">
        <v>172</v>
      </c>
      <c r="E9" s="1075">
        <v>90</v>
      </c>
      <c r="F9" s="1175">
        <v>75</v>
      </c>
      <c r="G9" s="1075">
        <v>72</v>
      </c>
      <c r="H9" s="593">
        <f t="shared" si="0"/>
        <v>80</v>
      </c>
      <c r="I9" s="594">
        <f t="shared" si="1"/>
        <v>96</v>
      </c>
      <c r="J9" s="582"/>
    </row>
    <row r="10" spans="1:10" ht="12.95" customHeight="1">
      <c r="A10" s="1176"/>
      <c r="B10" s="1177"/>
      <c r="C10" s="1178" t="s">
        <v>254</v>
      </c>
      <c r="D10" s="1069" t="s">
        <v>173</v>
      </c>
      <c r="E10" s="1075">
        <v>5</v>
      </c>
      <c r="F10" s="1175">
        <v>5</v>
      </c>
      <c r="G10" s="1075">
        <v>0</v>
      </c>
      <c r="H10" s="593">
        <f t="shared" si="0"/>
        <v>0</v>
      </c>
      <c r="I10" s="594">
        <f t="shared" si="1"/>
        <v>0</v>
      </c>
      <c r="J10" s="582"/>
    </row>
    <row r="11" spans="1:10" ht="12.95" customHeight="1">
      <c r="A11" s="1176"/>
      <c r="B11" s="1177"/>
      <c r="C11" s="1178" t="s">
        <v>170</v>
      </c>
      <c r="D11" s="1179" t="s">
        <v>118</v>
      </c>
      <c r="E11" s="1075">
        <v>250</v>
      </c>
      <c r="F11" s="1175">
        <v>230</v>
      </c>
      <c r="G11" s="1075">
        <v>150</v>
      </c>
      <c r="H11" s="593">
        <f t="shared" si="0"/>
        <v>60</v>
      </c>
      <c r="I11" s="594">
        <f t="shared" si="1"/>
        <v>65.217391304347828</v>
      </c>
      <c r="J11" s="582"/>
    </row>
    <row r="12" spans="1:10" ht="12.95" customHeight="1">
      <c r="A12" s="1176"/>
      <c r="B12" s="1177"/>
      <c r="C12" s="1178"/>
      <c r="D12" s="1069" t="s">
        <v>174</v>
      </c>
      <c r="E12" s="1075">
        <v>45</v>
      </c>
      <c r="F12" s="1175">
        <v>35</v>
      </c>
      <c r="G12" s="1075">
        <v>28</v>
      </c>
      <c r="H12" s="593">
        <f t="shared" si="0"/>
        <v>62.222222222222221</v>
      </c>
      <c r="I12" s="594">
        <f t="shared" si="1"/>
        <v>80</v>
      </c>
      <c r="J12" s="582"/>
    </row>
    <row r="13" spans="1:10" ht="12.95" customHeight="1">
      <c r="A13" s="1176"/>
      <c r="B13" s="1177"/>
      <c r="C13" s="1178"/>
      <c r="D13" s="1069"/>
      <c r="E13" s="1075"/>
      <c r="F13" s="1175"/>
      <c r="G13" s="1075"/>
      <c r="H13" s="593"/>
      <c r="I13" s="594"/>
      <c r="J13" s="582"/>
    </row>
    <row r="14" spans="1:10" ht="12.95" customHeight="1">
      <c r="A14" s="1176"/>
      <c r="B14" s="1177"/>
      <c r="C14" s="1178"/>
      <c r="D14" s="1180" t="s">
        <v>176</v>
      </c>
      <c r="E14" s="1168">
        <f>E15+E16+E17</f>
        <v>400</v>
      </c>
      <c r="F14" s="1079">
        <f>F15+F16+F17</f>
        <v>335</v>
      </c>
      <c r="G14" s="1168">
        <f>G15+G16+G17</f>
        <v>334</v>
      </c>
      <c r="H14" s="558">
        <f t="shared" si="0"/>
        <v>83.5</v>
      </c>
      <c r="I14" s="559">
        <f t="shared" si="1"/>
        <v>99.701492537313428</v>
      </c>
      <c r="J14" s="582"/>
    </row>
    <row r="15" spans="1:10" ht="12.95" customHeight="1">
      <c r="A15" s="1172"/>
      <c r="B15" s="1181"/>
      <c r="C15" s="1182" t="s">
        <v>175</v>
      </c>
      <c r="D15" s="1183" t="s">
        <v>211</v>
      </c>
      <c r="E15" s="1075">
        <v>150</v>
      </c>
      <c r="F15" s="1175">
        <v>10</v>
      </c>
      <c r="G15" s="1075">
        <v>9</v>
      </c>
      <c r="H15" s="593">
        <f t="shared" si="0"/>
        <v>6</v>
      </c>
      <c r="I15" s="594">
        <f t="shared" si="1"/>
        <v>90</v>
      </c>
      <c r="J15" s="582"/>
    </row>
    <row r="16" spans="1:10" ht="12.95" customHeight="1">
      <c r="A16" s="1184"/>
      <c r="B16" s="1185"/>
      <c r="C16" s="1186" t="s">
        <v>229</v>
      </c>
      <c r="D16" s="1187" t="s">
        <v>129</v>
      </c>
      <c r="E16" s="1075">
        <v>250</v>
      </c>
      <c r="F16" s="1175">
        <v>275</v>
      </c>
      <c r="G16" s="1075">
        <v>275</v>
      </c>
      <c r="H16" s="593">
        <f t="shared" si="0"/>
        <v>110.00000000000001</v>
      </c>
      <c r="I16" s="594">
        <f t="shared" si="1"/>
        <v>100</v>
      </c>
      <c r="J16" s="582"/>
    </row>
    <row r="17" spans="1:10" ht="12.95" customHeight="1">
      <c r="A17" s="1184"/>
      <c r="B17" s="1185"/>
      <c r="C17" s="1188"/>
      <c r="D17" s="1069" t="s">
        <v>547</v>
      </c>
      <c r="E17" s="1075">
        <v>0</v>
      </c>
      <c r="F17" s="1175">
        <v>50</v>
      </c>
      <c r="G17" s="1075">
        <v>50</v>
      </c>
      <c r="H17" s="750">
        <v>0</v>
      </c>
      <c r="I17" s="589">
        <f t="shared" si="1"/>
        <v>100</v>
      </c>
      <c r="J17" s="582"/>
    </row>
    <row r="18" spans="1:10" ht="12.95" customHeight="1">
      <c r="A18" s="1184"/>
      <c r="B18" s="1185"/>
      <c r="C18" s="1188"/>
      <c r="D18" s="1189"/>
      <c r="E18" s="1190"/>
      <c r="F18" s="1191"/>
      <c r="G18" s="1190"/>
      <c r="H18" s="593"/>
      <c r="I18" s="594"/>
      <c r="J18" s="582"/>
    </row>
    <row r="19" spans="1:10" ht="12.95" customHeight="1">
      <c r="A19" s="1184"/>
      <c r="B19" s="1185"/>
      <c r="C19" s="1192" t="s">
        <v>255</v>
      </c>
      <c r="D19" s="719" t="s">
        <v>176</v>
      </c>
      <c r="E19" s="1168">
        <f>E20+E21+E22+E23+E24+E25+E26+E27</f>
        <v>12500</v>
      </c>
      <c r="F19" s="1079">
        <f>F20+F21+F22+F23+F24+F25+F26+F27</f>
        <v>11303</v>
      </c>
      <c r="G19" s="1168">
        <f>G20+G21+G22+G23+G24+G25+G26+G27</f>
        <v>10943</v>
      </c>
      <c r="H19" s="558">
        <f t="shared" si="0"/>
        <v>87.543999999999997</v>
      </c>
      <c r="I19" s="559">
        <f t="shared" si="1"/>
        <v>96.815004865964795</v>
      </c>
      <c r="J19" s="582"/>
    </row>
    <row r="20" spans="1:10" ht="12.95" customHeight="1">
      <c r="A20" s="1184"/>
      <c r="B20" s="1193">
        <v>911</v>
      </c>
      <c r="C20" s="1194" t="s">
        <v>426</v>
      </c>
      <c r="D20" s="721" t="s">
        <v>346</v>
      </c>
      <c r="E20" s="1075">
        <v>500</v>
      </c>
      <c r="F20" s="1175">
        <v>495</v>
      </c>
      <c r="G20" s="1075">
        <v>140</v>
      </c>
      <c r="H20" s="593">
        <f t="shared" si="0"/>
        <v>28.000000000000004</v>
      </c>
      <c r="I20" s="594">
        <f t="shared" si="1"/>
        <v>28.28282828282828</v>
      </c>
      <c r="J20" s="582"/>
    </row>
    <row r="21" spans="1:10" ht="12.95" customHeight="1">
      <c r="A21" s="1184"/>
      <c r="B21" s="1195">
        <v>911</v>
      </c>
      <c r="C21" s="1196" t="s">
        <v>427</v>
      </c>
      <c r="D21" s="721" t="s">
        <v>347</v>
      </c>
      <c r="E21" s="1075">
        <v>100</v>
      </c>
      <c r="F21" s="1175">
        <v>74</v>
      </c>
      <c r="G21" s="1075">
        <v>74</v>
      </c>
      <c r="H21" s="593">
        <f t="shared" si="0"/>
        <v>74</v>
      </c>
      <c r="I21" s="594">
        <f t="shared" si="1"/>
        <v>100</v>
      </c>
      <c r="J21" s="582"/>
    </row>
    <row r="22" spans="1:10" ht="12.95" customHeight="1">
      <c r="A22" s="1184"/>
      <c r="B22" s="1195">
        <v>9115</v>
      </c>
      <c r="C22" s="1197" t="s">
        <v>306</v>
      </c>
      <c r="D22" s="721" t="s">
        <v>348</v>
      </c>
      <c r="E22" s="1075">
        <v>350</v>
      </c>
      <c r="F22" s="1175">
        <v>193</v>
      </c>
      <c r="G22" s="1075">
        <v>202</v>
      </c>
      <c r="H22" s="593">
        <f t="shared" si="0"/>
        <v>57.714285714285715</v>
      </c>
      <c r="I22" s="594">
        <f t="shared" si="1"/>
        <v>104.66321243523315</v>
      </c>
      <c r="J22" s="582"/>
    </row>
    <row r="23" spans="1:10">
      <c r="A23" s="1184"/>
      <c r="B23" s="1198">
        <v>911</v>
      </c>
      <c r="C23" s="1199" t="s">
        <v>425</v>
      </c>
      <c r="D23" s="721" t="s">
        <v>211</v>
      </c>
      <c r="E23" s="1075">
        <v>4200</v>
      </c>
      <c r="F23" s="1175">
        <v>3752</v>
      </c>
      <c r="G23" s="1075">
        <v>3752</v>
      </c>
      <c r="H23" s="593">
        <f t="shared" si="0"/>
        <v>89.333333333333329</v>
      </c>
      <c r="I23" s="594">
        <f t="shared" si="1"/>
        <v>100</v>
      </c>
      <c r="J23" s="582"/>
    </row>
    <row r="24" spans="1:10">
      <c r="A24" s="1184"/>
      <c r="B24" s="1195">
        <v>911</v>
      </c>
      <c r="C24" s="1196" t="s">
        <v>428</v>
      </c>
      <c r="D24" s="1077" t="s">
        <v>135</v>
      </c>
      <c r="E24" s="1075">
        <v>750</v>
      </c>
      <c r="F24" s="1175">
        <v>2669</v>
      </c>
      <c r="G24" s="1075">
        <v>2657</v>
      </c>
      <c r="H24" s="593">
        <f t="shared" si="0"/>
        <v>354.26666666666671</v>
      </c>
      <c r="I24" s="594">
        <f t="shared" si="1"/>
        <v>99.550393405769952</v>
      </c>
      <c r="J24" s="582"/>
    </row>
    <row r="25" spans="1:10">
      <c r="A25" s="1184"/>
      <c r="B25" s="1195">
        <v>911</v>
      </c>
      <c r="C25" s="1197" t="s">
        <v>424</v>
      </c>
      <c r="D25" s="1069" t="s">
        <v>349</v>
      </c>
      <c r="E25" s="1075">
        <v>2400</v>
      </c>
      <c r="F25" s="1175">
        <v>1988</v>
      </c>
      <c r="G25" s="1075">
        <v>1988</v>
      </c>
      <c r="H25" s="593">
        <f t="shared" si="0"/>
        <v>82.833333333333343</v>
      </c>
      <c r="I25" s="594">
        <f t="shared" si="1"/>
        <v>100</v>
      </c>
      <c r="J25" s="582"/>
    </row>
    <row r="26" spans="1:10">
      <c r="A26" s="1184"/>
      <c r="B26" s="1198">
        <v>911</v>
      </c>
      <c r="C26" s="1199" t="s">
        <v>350</v>
      </c>
      <c r="D26" s="721" t="s">
        <v>174</v>
      </c>
      <c r="E26" s="1075">
        <v>4200</v>
      </c>
      <c r="F26" s="1175">
        <v>2117</v>
      </c>
      <c r="G26" s="1075">
        <v>2116</v>
      </c>
      <c r="H26" s="593">
        <f t="shared" si="0"/>
        <v>50.38095238095238</v>
      </c>
      <c r="I26" s="594">
        <f t="shared" si="1"/>
        <v>99.952763344355219</v>
      </c>
      <c r="J26" s="582"/>
    </row>
    <row r="27" spans="1:10" ht="15.75" thickBot="1">
      <c r="A27" s="1184"/>
      <c r="B27" s="1198">
        <v>85080</v>
      </c>
      <c r="C27" s="1199" t="s">
        <v>963</v>
      </c>
      <c r="D27" s="721" t="s">
        <v>174</v>
      </c>
      <c r="E27" s="1075">
        <v>0</v>
      </c>
      <c r="F27" s="1175">
        <v>15</v>
      </c>
      <c r="G27" s="1075">
        <v>14</v>
      </c>
      <c r="H27" s="593">
        <v>0</v>
      </c>
      <c r="I27" s="594">
        <f t="shared" si="1"/>
        <v>93.333333333333329</v>
      </c>
      <c r="J27" s="582"/>
    </row>
    <row r="28" spans="1:10" ht="16.5" thickBot="1">
      <c r="A28" s="1602" t="s">
        <v>23</v>
      </c>
      <c r="B28" s="1603"/>
      <c r="C28" s="1603"/>
      <c r="D28" s="1603"/>
      <c r="E28" s="948">
        <f>E8+E14+E19</f>
        <v>13290</v>
      </c>
      <c r="F28" s="949">
        <f>F8+F14+F19</f>
        <v>11983</v>
      </c>
      <c r="G28" s="948">
        <f>G8+G14+G19</f>
        <v>11527</v>
      </c>
      <c r="H28" s="272">
        <f t="shared" si="0"/>
        <v>86.73438675696012</v>
      </c>
      <c r="I28" s="273">
        <f t="shared" si="1"/>
        <v>96.194609029458405</v>
      </c>
      <c r="J28" s="582"/>
    </row>
    <row r="29" spans="1:10" ht="15.75">
      <c r="A29" s="1009"/>
      <c r="B29" s="1009"/>
      <c r="C29" s="1009"/>
      <c r="D29" s="724"/>
      <c r="E29" s="725"/>
      <c r="F29" s="726"/>
      <c r="G29" s="727"/>
      <c r="H29" s="505"/>
      <c r="I29" s="388"/>
      <c r="J29" s="582"/>
    </row>
    <row r="30" spans="1:10" ht="14.1" customHeight="1" thickBot="1">
      <c r="A30" s="368"/>
      <c r="B30" s="368"/>
      <c r="C30" s="368"/>
      <c r="D30" s="368"/>
      <c r="E30" s="368"/>
      <c r="F30" s="582"/>
      <c r="G30" s="370"/>
      <c r="H30" s="582"/>
      <c r="I30" s="582"/>
      <c r="J30" s="582"/>
    </row>
    <row r="31" spans="1:10" ht="14.1" customHeight="1">
      <c r="A31" s="809" t="s">
        <v>1</v>
      </c>
      <c r="B31" s="810" t="s">
        <v>2</v>
      </c>
      <c r="C31" s="811"/>
      <c r="D31" s="844"/>
      <c r="E31" s="812" t="s">
        <v>4</v>
      </c>
      <c r="F31" s="810" t="s">
        <v>5</v>
      </c>
      <c r="G31" s="342" t="s">
        <v>6</v>
      </c>
      <c r="H31" s="845" t="s">
        <v>7</v>
      </c>
      <c r="I31" s="841" t="s">
        <v>7</v>
      </c>
      <c r="J31" s="582"/>
    </row>
    <row r="32" spans="1:10" ht="14.1" customHeight="1">
      <c r="A32" s="816" t="s">
        <v>8</v>
      </c>
      <c r="B32" s="817" t="s">
        <v>9</v>
      </c>
      <c r="C32" s="818" t="s">
        <v>449</v>
      </c>
      <c r="D32" s="819" t="s">
        <v>11</v>
      </c>
      <c r="E32" s="820" t="s">
        <v>12</v>
      </c>
      <c r="F32" s="821" t="s">
        <v>13</v>
      </c>
      <c r="G32" s="349" t="s">
        <v>833</v>
      </c>
      <c r="H32" s="821" t="s">
        <v>14</v>
      </c>
      <c r="I32" s="843" t="s">
        <v>15</v>
      </c>
      <c r="J32" s="582"/>
    </row>
    <row r="33" spans="1:10" ht="15.75" thickBot="1">
      <c r="A33" s="824" t="s">
        <v>16</v>
      </c>
      <c r="B33" s="838" t="s">
        <v>17</v>
      </c>
      <c r="C33" s="825"/>
      <c r="D33" s="826"/>
      <c r="E33" s="827" t="s">
        <v>360</v>
      </c>
      <c r="F33" s="827" t="s">
        <v>360</v>
      </c>
      <c r="G33" s="354"/>
      <c r="H33" s="1160"/>
      <c r="I33" s="1113"/>
      <c r="J33" s="582"/>
    </row>
    <row r="34" spans="1:10" ht="17.25" customHeight="1" thickBot="1">
      <c r="A34" s="1355" t="s">
        <v>35</v>
      </c>
      <c r="B34" s="1356"/>
      <c r="C34" s="1357"/>
      <c r="D34" s="1358"/>
      <c r="E34" s="343"/>
      <c r="F34" s="1359"/>
      <c r="G34" s="1360"/>
      <c r="H34" s="1361"/>
      <c r="I34" s="1362"/>
      <c r="J34" s="582"/>
    </row>
    <row r="35" spans="1:10" ht="16.5" customHeight="1">
      <c r="A35" s="1363" t="s">
        <v>252</v>
      </c>
      <c r="B35" s="1438" t="s">
        <v>240</v>
      </c>
      <c r="C35" s="1455"/>
      <c r="D35" s="1456"/>
      <c r="E35" s="1457">
        <f>E37</f>
        <v>6501</v>
      </c>
      <c r="F35" s="1458">
        <f>F37</f>
        <v>84515</v>
      </c>
      <c r="G35" s="1457">
        <f>G37</f>
        <v>5429</v>
      </c>
      <c r="H35" s="1439">
        <f>G35/E35*100</f>
        <v>83.510229195508373</v>
      </c>
      <c r="I35" s="1440">
        <f>G35/F35*100</f>
        <v>6.4237117671419277</v>
      </c>
      <c r="J35" s="582"/>
    </row>
    <row r="36" spans="1:10" ht="12.95" customHeight="1">
      <c r="A36" s="1172"/>
      <c r="B36" s="1441"/>
      <c r="C36" s="1442" t="s">
        <v>253</v>
      </c>
      <c r="D36" s="1443"/>
      <c r="E36" s="1213">
        <f>E37</f>
        <v>6501</v>
      </c>
      <c r="F36" s="1444">
        <f t="shared" ref="F36:G36" si="2">F37</f>
        <v>84515</v>
      </c>
      <c r="G36" s="1213">
        <f t="shared" si="2"/>
        <v>5429</v>
      </c>
      <c r="H36" s="1445">
        <f>G36/E36*100</f>
        <v>83.510229195508373</v>
      </c>
      <c r="I36" s="1446">
        <f>G36/F36*100</f>
        <v>6.4237117671419277</v>
      </c>
      <c r="J36" s="582"/>
    </row>
    <row r="37" spans="1:10" ht="12.95" customHeight="1">
      <c r="A37" s="1172"/>
      <c r="B37" s="1441"/>
      <c r="C37" s="1442"/>
      <c r="D37" s="1443" t="s">
        <v>176</v>
      </c>
      <c r="E37" s="1213">
        <f>E38+E39+E40+E41+E42</f>
        <v>6501</v>
      </c>
      <c r="F37" s="1444">
        <f>F38+F39+F40+F41+F42</f>
        <v>84515</v>
      </c>
      <c r="G37" s="1213">
        <f>G38+G39+G40+G41+G42</f>
        <v>5429</v>
      </c>
      <c r="H37" s="1445">
        <f t="shared" ref="H37:H39" si="3">G37/E37*100</f>
        <v>83.510229195508373</v>
      </c>
      <c r="I37" s="1446">
        <f t="shared" ref="I37:I43" si="4">G37/F37*100</f>
        <v>6.4237117671419277</v>
      </c>
      <c r="J37" s="582"/>
    </row>
    <row r="38" spans="1:10" ht="15" customHeight="1">
      <c r="A38" s="1172"/>
      <c r="B38" s="1195"/>
      <c r="C38" s="1447" t="s">
        <v>420</v>
      </c>
      <c r="D38" s="1433" t="s">
        <v>351</v>
      </c>
      <c r="E38" s="1201">
        <v>2500</v>
      </c>
      <c r="F38" s="1448">
        <v>7660</v>
      </c>
      <c r="G38" s="1201">
        <v>2034</v>
      </c>
      <c r="H38" s="1449">
        <f t="shared" si="3"/>
        <v>81.36</v>
      </c>
      <c r="I38" s="1450">
        <f t="shared" si="4"/>
        <v>26.553524804177549</v>
      </c>
      <c r="J38" s="582"/>
    </row>
    <row r="39" spans="1:10" ht="17.25" customHeight="1">
      <c r="A39" s="1172"/>
      <c r="B39" s="1195"/>
      <c r="C39" s="1451" t="s">
        <v>421</v>
      </c>
      <c r="D39" s="1433" t="s">
        <v>351</v>
      </c>
      <c r="E39" s="1201">
        <v>4001</v>
      </c>
      <c r="F39" s="1448">
        <v>4201</v>
      </c>
      <c r="G39" s="1201">
        <v>3051</v>
      </c>
      <c r="H39" s="1449">
        <f t="shared" si="3"/>
        <v>76.255936015996014</v>
      </c>
      <c r="I39" s="1450">
        <f t="shared" si="4"/>
        <v>72.625565341585343</v>
      </c>
      <c r="J39" s="582"/>
    </row>
    <row r="40" spans="1:10" ht="16.5" customHeight="1">
      <c r="A40" s="1172"/>
      <c r="B40" s="1195"/>
      <c r="C40" s="1451" t="s">
        <v>964</v>
      </c>
      <c r="D40" s="1433" t="s">
        <v>758</v>
      </c>
      <c r="E40" s="1201">
        <v>0</v>
      </c>
      <c r="F40" s="1448">
        <v>654</v>
      </c>
      <c r="G40" s="1201">
        <v>344</v>
      </c>
      <c r="H40" s="1449">
        <v>0</v>
      </c>
      <c r="I40" s="1450">
        <f t="shared" si="4"/>
        <v>52.599388379204889</v>
      </c>
      <c r="J40" s="582"/>
    </row>
    <row r="41" spans="1:10" ht="15.75" customHeight="1">
      <c r="A41" s="1364"/>
      <c r="B41" s="1195"/>
      <c r="C41" s="1437" t="s">
        <v>1025</v>
      </c>
      <c r="D41" s="1433" t="s">
        <v>758</v>
      </c>
      <c r="E41" s="1201">
        <v>0</v>
      </c>
      <c r="F41" s="1448">
        <v>35000</v>
      </c>
      <c r="G41" s="592">
        <v>0</v>
      </c>
      <c r="H41" s="418">
        <v>0</v>
      </c>
      <c r="I41" s="419">
        <f t="shared" si="4"/>
        <v>0</v>
      </c>
      <c r="J41" s="582"/>
    </row>
    <row r="42" spans="1:10" ht="16.5" customHeight="1" thickBot="1">
      <c r="A42" s="1365"/>
      <c r="B42" s="1434"/>
      <c r="C42" s="1435" t="s">
        <v>1026</v>
      </c>
      <c r="D42" s="1436" t="s">
        <v>758</v>
      </c>
      <c r="E42" s="1366">
        <v>0</v>
      </c>
      <c r="F42" s="1452">
        <v>37000</v>
      </c>
      <c r="G42" s="1366">
        <v>0</v>
      </c>
      <c r="H42" s="1453">
        <v>0</v>
      </c>
      <c r="I42" s="1454">
        <f t="shared" si="4"/>
        <v>0</v>
      </c>
      <c r="J42" s="582"/>
    </row>
    <row r="43" spans="1:10" ht="15" customHeight="1" thickBot="1">
      <c r="A43" s="371" t="s">
        <v>36</v>
      </c>
      <c r="B43" s="425"/>
      <c r="C43" s="425"/>
      <c r="D43" s="425"/>
      <c r="E43" s="948">
        <f>E36</f>
        <v>6501</v>
      </c>
      <c r="F43" s="949">
        <f>F36</f>
        <v>84515</v>
      </c>
      <c r="G43" s="948">
        <f>G36</f>
        <v>5429</v>
      </c>
      <c r="H43" s="272">
        <f t="shared" ref="H43" si="5">G43/E43*100</f>
        <v>83.510229195508373</v>
      </c>
      <c r="I43" s="273">
        <f t="shared" si="4"/>
        <v>6.4237117671419277</v>
      </c>
      <c r="J43" s="582"/>
    </row>
    <row r="44" spans="1:10" ht="12.95" customHeight="1" thickBot="1">
      <c r="A44" s="582"/>
      <c r="B44" s="582"/>
      <c r="C44" s="582"/>
      <c r="D44" s="582"/>
      <c r="E44" s="582"/>
      <c r="F44" s="582"/>
      <c r="G44" s="370"/>
      <c r="H44" s="582"/>
      <c r="I44" s="582"/>
      <c r="J44" s="582"/>
    </row>
    <row r="45" spans="1:10" ht="18.75" customHeight="1" thickBot="1">
      <c r="A45" s="445" t="s">
        <v>37</v>
      </c>
      <c r="B45" s="372"/>
      <c r="C45" s="372"/>
      <c r="D45" s="372"/>
      <c r="E45" s="948">
        <f>E28+E43</f>
        <v>19791</v>
      </c>
      <c r="F45" s="949">
        <f>F28+F43</f>
        <v>96498</v>
      </c>
      <c r="G45" s="948">
        <f>G28+G43</f>
        <v>16956</v>
      </c>
      <c r="H45" s="272">
        <f>G45/E45*100</f>
        <v>85.675306957708059</v>
      </c>
      <c r="I45" s="273">
        <f>G45/F45*100</f>
        <v>17.571348628987131</v>
      </c>
      <c r="J45" s="582"/>
    </row>
    <row r="46" spans="1:10" ht="12.95" customHeight="1">
      <c r="A46" s="582"/>
      <c r="B46" s="582"/>
      <c r="C46" s="582"/>
      <c r="D46" s="582"/>
      <c r="E46" s="582"/>
      <c r="F46" s="582"/>
      <c r="G46" s="370"/>
      <c r="H46" s="582"/>
      <c r="I46" s="582"/>
      <c r="J46" s="582"/>
    </row>
    <row r="47" spans="1:10" ht="12.95" customHeight="1">
      <c r="A47" s="582"/>
      <c r="B47" s="582"/>
      <c r="C47" s="582"/>
      <c r="D47" s="582"/>
      <c r="E47" s="582"/>
      <c r="F47" s="582"/>
      <c r="G47" s="370"/>
      <c r="H47" s="582"/>
      <c r="I47" s="582"/>
      <c r="J47" s="582"/>
    </row>
    <row r="48" spans="1:10" ht="12.95" customHeight="1">
      <c r="A48" s="582"/>
      <c r="B48" s="582"/>
      <c r="C48" s="582"/>
      <c r="D48" s="582"/>
      <c r="E48" s="582"/>
      <c r="F48" s="582"/>
      <c r="G48" s="370"/>
      <c r="H48" s="582"/>
      <c r="I48" s="582"/>
      <c r="J48" s="582"/>
    </row>
    <row r="49" spans="1:10" ht="17.25" customHeight="1">
      <c r="A49" s="582"/>
      <c r="B49" s="582"/>
      <c r="C49" s="582"/>
      <c r="D49" s="582"/>
      <c r="E49" s="582"/>
      <c r="F49" s="582"/>
      <c r="G49" s="370"/>
      <c r="H49" s="582"/>
      <c r="I49" s="582"/>
      <c r="J49" s="582"/>
    </row>
    <row r="50" spans="1:10" ht="13.5" customHeight="1">
      <c r="A50" s="582"/>
      <c r="B50" s="582"/>
      <c r="C50" s="582"/>
      <c r="D50" s="582"/>
      <c r="E50" s="582"/>
      <c r="F50" s="582"/>
      <c r="G50" s="370"/>
      <c r="H50" s="582"/>
      <c r="I50" s="582"/>
      <c r="J50" s="582"/>
    </row>
    <row r="51" spans="1:10">
      <c r="A51" s="582"/>
      <c r="B51" s="582"/>
      <c r="C51" s="582"/>
      <c r="D51" s="582"/>
      <c r="E51" s="582"/>
      <c r="F51" s="582"/>
      <c r="G51" s="370"/>
      <c r="H51" s="582"/>
      <c r="I51" s="582"/>
      <c r="J51" s="582"/>
    </row>
    <row r="52" spans="1:10">
      <c r="A52" s="582"/>
      <c r="B52" s="582"/>
      <c r="C52" s="582"/>
      <c r="D52" s="582"/>
      <c r="E52" s="582"/>
      <c r="F52" s="582"/>
      <c r="G52" s="370"/>
      <c r="H52" s="582"/>
      <c r="I52" s="582"/>
      <c r="J52" s="582"/>
    </row>
  </sheetData>
  <mergeCells count="1">
    <mergeCell ref="A28:D28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opLeftCell="B70" workbookViewId="0">
      <selection activeCell="C40" sqref="C40"/>
    </sheetView>
  </sheetViews>
  <sheetFormatPr defaultRowHeight="15"/>
  <cols>
    <col min="1" max="1" width="9.140625" style="598"/>
    <col min="2" max="2" width="10.140625" style="598" customWidth="1"/>
    <col min="3" max="3" width="63.140625" style="598" customWidth="1"/>
    <col min="4" max="4" width="45.140625" style="598" customWidth="1"/>
    <col min="5" max="5" width="14.7109375" style="598" customWidth="1"/>
    <col min="6" max="6" width="15.85546875" style="598" customWidth="1"/>
    <col min="7" max="7" width="11.5703125" style="253" customWidth="1"/>
    <col min="8" max="16384" width="9.140625" style="598"/>
  </cols>
  <sheetData>
    <row r="2" spans="1:10" ht="15.75">
      <c r="A2" s="1604" t="s">
        <v>178</v>
      </c>
      <c r="B2" s="1604"/>
      <c r="C2" s="1604"/>
      <c r="D2" s="1604"/>
      <c r="E2" s="73"/>
      <c r="F2" s="71"/>
      <c r="H2" s="71"/>
    </row>
    <row r="3" spans="1:10" ht="16.5" thickBot="1">
      <c r="A3" s="977"/>
      <c r="B3" s="977"/>
      <c r="C3" s="977"/>
      <c r="D3" s="977"/>
      <c r="E3" s="73"/>
      <c r="F3" s="71"/>
      <c r="H3" s="71"/>
      <c r="I3" s="9" t="s">
        <v>1018</v>
      </c>
    </row>
    <row r="4" spans="1:10">
      <c r="A4" s="88" t="s">
        <v>1</v>
      </c>
      <c r="B4" s="584" t="s">
        <v>2</v>
      </c>
      <c r="C4" s="75"/>
      <c r="D4" s="76"/>
      <c r="E4" s="587" t="s">
        <v>4</v>
      </c>
      <c r="F4" s="584" t="s">
        <v>5</v>
      </c>
      <c r="G4" s="587" t="s">
        <v>6</v>
      </c>
      <c r="H4" s="584" t="s">
        <v>7</v>
      </c>
      <c r="I4" s="89" t="s">
        <v>7</v>
      </c>
    </row>
    <row r="5" spans="1:10">
      <c r="A5" s="90" t="s">
        <v>8</v>
      </c>
      <c r="B5" s="585" t="s">
        <v>9</v>
      </c>
      <c r="C5" s="78" t="s">
        <v>449</v>
      </c>
      <c r="D5" s="79" t="s">
        <v>11</v>
      </c>
      <c r="E5" s="588" t="s">
        <v>12</v>
      </c>
      <c r="F5" s="585" t="s">
        <v>13</v>
      </c>
      <c r="G5" s="585" t="s">
        <v>833</v>
      </c>
      <c r="H5" s="585" t="s">
        <v>14</v>
      </c>
      <c r="I5" s="91" t="s">
        <v>15</v>
      </c>
    </row>
    <row r="6" spans="1:10" ht="15.75" thickBot="1">
      <c r="A6" s="92" t="s">
        <v>16</v>
      </c>
      <c r="B6" s="586" t="s">
        <v>17</v>
      </c>
      <c r="C6" s="83"/>
      <c r="D6" s="84"/>
      <c r="E6" s="586" t="s">
        <v>360</v>
      </c>
      <c r="F6" s="586" t="s">
        <v>360</v>
      </c>
      <c r="G6" s="908"/>
      <c r="H6" s="85"/>
      <c r="I6" s="93"/>
    </row>
    <row r="7" spans="1:10" ht="15.75">
      <c r="A7" s="183" t="s">
        <v>18</v>
      </c>
      <c r="B7" s="632"/>
      <c r="C7" s="463"/>
      <c r="D7" s="464"/>
      <c r="E7" s="96"/>
      <c r="F7" s="94"/>
      <c r="G7" s="254"/>
      <c r="H7" s="94"/>
      <c r="I7" s="87"/>
    </row>
    <row r="8" spans="1:10" ht="15" customHeight="1">
      <c r="A8" s="172" t="s">
        <v>179</v>
      </c>
      <c r="B8" s="173" t="s">
        <v>250</v>
      </c>
      <c r="C8" s="153"/>
      <c r="D8" s="643"/>
      <c r="E8" s="174">
        <f>SUM(E9:E12)</f>
        <v>13200</v>
      </c>
      <c r="F8" s="399">
        <f>SUM(F9:F12)</f>
        <v>43470.600000000006</v>
      </c>
      <c r="G8" s="174">
        <f t="shared" ref="G8" si="0">SUM(G9:G12)</f>
        <v>40651</v>
      </c>
      <c r="H8" s="111">
        <f>G8/E8*100</f>
        <v>307.96212121212119</v>
      </c>
      <c r="I8" s="112">
        <f>G8/F8*100</f>
        <v>93.513777127529863</v>
      </c>
    </row>
    <row r="9" spans="1:10" s="582" customFormat="1" ht="15" customHeight="1">
      <c r="A9" s="322"/>
      <c r="B9" s="323"/>
      <c r="C9" s="301" t="s">
        <v>30</v>
      </c>
      <c r="D9" s="324" t="s">
        <v>183</v>
      </c>
      <c r="E9" s="300">
        <v>1090</v>
      </c>
      <c r="F9" s="700">
        <v>28489.4</v>
      </c>
      <c r="G9" s="928">
        <v>26566</v>
      </c>
      <c r="H9" s="593">
        <f>G9/E9*100</f>
        <v>2437.2477064220184</v>
      </c>
      <c r="I9" s="108">
        <f>G9/F9*100</f>
        <v>93.248717066698489</v>
      </c>
    </row>
    <row r="10" spans="1:10" s="582" customFormat="1" ht="15" customHeight="1">
      <c r="A10" s="322"/>
      <c r="B10" s="323"/>
      <c r="C10" s="301" t="s">
        <v>181</v>
      </c>
      <c r="D10" s="301" t="s">
        <v>180</v>
      </c>
      <c r="E10" s="311">
        <v>1500</v>
      </c>
      <c r="F10" s="929">
        <v>1495.2</v>
      </c>
      <c r="G10" s="928">
        <v>1232</v>
      </c>
      <c r="H10" s="593">
        <f>G10/E10*100</f>
        <v>82.13333333333334</v>
      </c>
      <c r="I10" s="108">
        <f t="shared" ref="I10:I12" si="1">G10/F10*100</f>
        <v>82.397003745318358</v>
      </c>
    </row>
    <row r="11" spans="1:10" s="582" customFormat="1" ht="15" customHeight="1">
      <c r="A11" s="325"/>
      <c r="B11" s="326"/>
      <c r="C11" s="327" t="s">
        <v>282</v>
      </c>
      <c r="D11" s="324" t="s">
        <v>281</v>
      </c>
      <c r="E11" s="311">
        <v>9150</v>
      </c>
      <c r="F11" s="929">
        <v>9150</v>
      </c>
      <c r="G11" s="928">
        <v>9148</v>
      </c>
      <c r="H11" s="593">
        <f t="shared" ref="H11:H12" si="2">G11/E11*100</f>
        <v>99.978142076502735</v>
      </c>
      <c r="I11" s="108">
        <f t="shared" si="1"/>
        <v>99.978142076502735</v>
      </c>
    </row>
    <row r="12" spans="1:10" s="582" customFormat="1" ht="15" customHeight="1">
      <c r="A12" s="325"/>
      <c r="B12" s="326"/>
      <c r="C12" s="327" t="s">
        <v>429</v>
      </c>
      <c r="D12" s="324" t="s">
        <v>180</v>
      </c>
      <c r="E12" s="311">
        <v>1460</v>
      </c>
      <c r="F12" s="929">
        <v>4336</v>
      </c>
      <c r="G12" s="928">
        <v>3705</v>
      </c>
      <c r="H12" s="593">
        <f t="shared" si="2"/>
        <v>253.76712328767121</v>
      </c>
      <c r="I12" s="108">
        <f t="shared" si="1"/>
        <v>85.447416974169741</v>
      </c>
    </row>
    <row r="13" spans="1:10" s="582" customFormat="1" ht="15" customHeight="1">
      <c r="A13" s="325"/>
      <c r="B13" s="326"/>
      <c r="C13" s="327"/>
      <c r="D13" s="324"/>
      <c r="E13" s="930"/>
      <c r="F13" s="929"/>
      <c r="G13" s="931"/>
      <c r="H13" s="451"/>
      <c r="I13" s="477"/>
    </row>
    <row r="14" spans="1:10" s="582" customFormat="1" ht="15" customHeight="1">
      <c r="A14" s="328" t="s">
        <v>251</v>
      </c>
      <c r="B14" s="1605" t="s">
        <v>244</v>
      </c>
      <c r="C14" s="1606"/>
      <c r="D14" s="1459"/>
      <c r="E14" s="329">
        <f>E15</f>
        <v>450</v>
      </c>
      <c r="F14" s="330">
        <f>F15</f>
        <v>633.9</v>
      </c>
      <c r="G14" s="331">
        <f>G15</f>
        <v>461</v>
      </c>
      <c r="H14" s="558">
        <f>G14/E14*100</f>
        <v>102.44444444444444</v>
      </c>
      <c r="I14" s="559">
        <f>G14/F14*100</f>
        <v>72.724404480201926</v>
      </c>
      <c r="J14" s="332"/>
    </row>
    <row r="15" spans="1:10" s="582" customFormat="1" ht="15" customHeight="1" thickBot="1">
      <c r="A15" s="313"/>
      <c r="B15" s="333"/>
      <c r="C15" s="334" t="s">
        <v>184</v>
      </c>
      <c r="D15" s="335" t="s">
        <v>185</v>
      </c>
      <c r="E15" s="336">
        <v>450</v>
      </c>
      <c r="F15" s="1035">
        <v>633.9</v>
      </c>
      <c r="G15" s="337">
        <v>461</v>
      </c>
      <c r="H15" s="316">
        <f>G15/E15*100</f>
        <v>102.44444444444444</v>
      </c>
      <c r="I15" s="317">
        <f t="shared" ref="I15" si="3">G15/F15*100</f>
        <v>72.724404480201926</v>
      </c>
    </row>
    <row r="16" spans="1:10" s="582" customFormat="1" ht="16.5" thickBot="1">
      <c r="A16" s="1543" t="s">
        <v>23</v>
      </c>
      <c r="B16" s="1544"/>
      <c r="C16" s="1544"/>
      <c r="D16" s="629"/>
      <c r="E16" s="319">
        <f>E14+E8</f>
        <v>13650</v>
      </c>
      <c r="F16" s="320">
        <f>F14+F8</f>
        <v>44104.500000000007</v>
      </c>
      <c r="G16" s="321">
        <f>G14+G8</f>
        <v>41112</v>
      </c>
      <c r="H16" s="338">
        <f>G16/E16*100</f>
        <v>301.1868131868132</v>
      </c>
      <c r="I16" s="273">
        <f>G16/F16*100</f>
        <v>93.214978063462894</v>
      </c>
    </row>
    <row r="17" spans="1:10" s="582" customFormat="1" ht="15.75">
      <c r="A17" s="895"/>
      <c r="B17" s="895"/>
      <c r="C17" s="895"/>
      <c r="D17" s="390"/>
      <c r="E17" s="391"/>
      <c r="F17" s="392"/>
      <c r="G17" s="387"/>
      <c r="H17" s="505"/>
      <c r="I17" s="388"/>
    </row>
    <row r="18" spans="1:10" s="582" customFormat="1" ht="16.5" thickBot="1">
      <c r="A18" s="895"/>
      <c r="B18" s="895"/>
      <c r="C18" s="895"/>
      <c r="D18" s="390"/>
      <c r="E18" s="391"/>
      <c r="F18" s="392"/>
      <c r="G18" s="387"/>
      <c r="H18" s="505"/>
      <c r="I18" s="388"/>
    </row>
    <row r="19" spans="1:10" ht="13.5" customHeight="1">
      <c r="A19" s="161" t="s">
        <v>1</v>
      </c>
      <c r="B19" s="932" t="s">
        <v>2</v>
      </c>
      <c r="C19" s="75"/>
      <c r="D19" s="162"/>
      <c r="E19" s="587" t="s">
        <v>4</v>
      </c>
      <c r="F19" s="584" t="s">
        <v>5</v>
      </c>
      <c r="G19" s="587" t="s">
        <v>6</v>
      </c>
      <c r="H19" s="584" t="s">
        <v>7</v>
      </c>
      <c r="I19" s="89" t="s">
        <v>7</v>
      </c>
    </row>
    <row r="20" spans="1:10" ht="12.75" customHeight="1">
      <c r="A20" s="345" t="s">
        <v>8</v>
      </c>
      <c r="B20" s="346" t="s">
        <v>9</v>
      </c>
      <c r="C20" s="78" t="s">
        <v>449</v>
      </c>
      <c r="D20" s="347" t="s">
        <v>11</v>
      </c>
      <c r="E20" s="588" t="s">
        <v>12</v>
      </c>
      <c r="F20" s="585" t="s">
        <v>13</v>
      </c>
      <c r="G20" s="585" t="s">
        <v>833</v>
      </c>
      <c r="H20" s="349" t="s">
        <v>14</v>
      </c>
      <c r="I20" s="350" t="s">
        <v>15</v>
      </c>
      <c r="J20" s="582"/>
    </row>
    <row r="21" spans="1:10" ht="12.75" customHeight="1" thickBot="1">
      <c r="A21" s="351" t="s">
        <v>16</v>
      </c>
      <c r="B21" s="1384" t="s">
        <v>17</v>
      </c>
      <c r="C21" s="83"/>
      <c r="D21" s="353"/>
      <c r="E21" s="586" t="s">
        <v>360</v>
      </c>
      <c r="F21" s="586" t="s">
        <v>360</v>
      </c>
      <c r="G21" s="354"/>
      <c r="H21" s="355"/>
      <c r="I21" s="356"/>
      <c r="J21" s="582"/>
    </row>
    <row r="22" spans="1:10" ht="15" customHeight="1">
      <c r="A22" s="394" t="s">
        <v>35</v>
      </c>
      <c r="B22" s="1460"/>
      <c r="C22" s="644"/>
      <c r="D22" s="645"/>
      <c r="E22" s="363"/>
      <c r="F22" s="396"/>
      <c r="G22" s="365"/>
      <c r="H22" s="364"/>
      <c r="I22" s="366"/>
      <c r="J22" s="582"/>
    </row>
    <row r="23" spans="1:10" ht="14.25" customHeight="1">
      <c r="A23" s="397" t="s">
        <v>179</v>
      </c>
      <c r="B23" s="292" t="s">
        <v>250</v>
      </c>
      <c r="C23" s="378"/>
      <c r="D23" s="646"/>
      <c r="E23" s="398">
        <f>SUM(E24:E93)</f>
        <v>660921</v>
      </c>
      <c r="F23" s="399">
        <f>SUM(F24:F93)</f>
        <v>842907.3</v>
      </c>
      <c r="G23" s="400">
        <f>SUM(G24:G93)</f>
        <v>46955</v>
      </c>
      <c r="H23" s="558">
        <f>G23/E23*100</f>
        <v>7.1044799605399138</v>
      </c>
      <c r="I23" s="559">
        <f>G23/F23*100</f>
        <v>5.570600705439376</v>
      </c>
      <c r="J23" s="582"/>
    </row>
    <row r="24" spans="1:10" ht="13.5" customHeight="1">
      <c r="A24" s="322"/>
      <c r="B24" s="323"/>
      <c r="C24" s="933" t="s">
        <v>805</v>
      </c>
      <c r="D24" s="157" t="s">
        <v>180</v>
      </c>
      <c r="E24" s="407">
        <v>581975</v>
      </c>
      <c r="F24" s="934">
        <v>7496.4</v>
      </c>
      <c r="G24" s="681">
        <v>0</v>
      </c>
      <c r="H24" s="593">
        <f t="shared" ref="H24:H26" si="4">G24/E24*100</f>
        <v>0</v>
      </c>
      <c r="I24" s="594">
        <f t="shared" ref="I24:I26" si="5">G24/F24*100</f>
        <v>0</v>
      </c>
    </row>
    <row r="25" spans="1:10" ht="13.5" customHeight="1">
      <c r="A25" s="322"/>
      <c r="B25" s="323"/>
      <c r="C25" s="376" t="s">
        <v>293</v>
      </c>
      <c r="D25" s="157" t="s">
        <v>180</v>
      </c>
      <c r="E25" s="407">
        <v>1629</v>
      </c>
      <c r="F25" s="934">
        <v>1629</v>
      </c>
      <c r="G25" s="681">
        <v>1629</v>
      </c>
      <c r="H25" s="593">
        <f t="shared" si="4"/>
        <v>100</v>
      </c>
      <c r="I25" s="594">
        <f t="shared" si="5"/>
        <v>100</v>
      </c>
    </row>
    <row r="26" spans="1:10" ht="13.5" customHeight="1">
      <c r="A26" s="403"/>
      <c r="B26" s="323"/>
      <c r="C26" s="935" t="s">
        <v>294</v>
      </c>
      <c r="D26" s="405" t="s">
        <v>228</v>
      </c>
      <c r="E26" s="407">
        <v>317</v>
      </c>
      <c r="F26" s="934">
        <v>317</v>
      </c>
      <c r="G26" s="681">
        <v>0</v>
      </c>
      <c r="H26" s="593">
        <f t="shared" si="4"/>
        <v>0</v>
      </c>
      <c r="I26" s="594">
        <f t="shared" si="5"/>
        <v>0</v>
      </c>
    </row>
    <row r="27" spans="1:10" ht="13.5" customHeight="1">
      <c r="A27" s="404"/>
      <c r="B27" s="326"/>
      <c r="C27" s="933" t="s">
        <v>295</v>
      </c>
      <c r="D27" s="405" t="s">
        <v>228</v>
      </c>
      <c r="E27" s="407">
        <v>350</v>
      </c>
      <c r="F27" s="934">
        <v>350</v>
      </c>
      <c r="G27" s="681">
        <v>27</v>
      </c>
      <c r="H27" s="418">
        <f>G27/E27*100</f>
        <v>7.7142857142857135</v>
      </c>
      <c r="I27" s="419">
        <f>G27/F27*100</f>
        <v>7.7142857142857135</v>
      </c>
    </row>
    <row r="28" spans="1:10" ht="13.5" customHeight="1">
      <c r="A28" s="325"/>
      <c r="B28" s="326"/>
      <c r="C28" s="933" t="s">
        <v>296</v>
      </c>
      <c r="D28" s="405" t="s">
        <v>228</v>
      </c>
      <c r="E28" s="407">
        <v>220</v>
      </c>
      <c r="F28" s="934">
        <v>220</v>
      </c>
      <c r="G28" s="681">
        <v>0</v>
      </c>
      <c r="H28" s="593">
        <f t="shared" ref="H28:H43" si="6">G28/E28*100</f>
        <v>0</v>
      </c>
      <c r="I28" s="594">
        <f t="shared" ref="I28:I93" si="7">G28/F28*100</f>
        <v>0</v>
      </c>
    </row>
    <row r="29" spans="1:10" ht="13.5" customHeight="1">
      <c r="A29" s="403"/>
      <c r="B29" s="323"/>
      <c r="C29" s="376" t="s">
        <v>435</v>
      </c>
      <c r="D29" s="405" t="s">
        <v>182</v>
      </c>
      <c r="E29" s="407">
        <v>976</v>
      </c>
      <c r="F29" s="934">
        <v>976</v>
      </c>
      <c r="G29" s="681">
        <v>968</v>
      </c>
      <c r="H29" s="591">
        <f t="shared" si="6"/>
        <v>99.180327868852459</v>
      </c>
      <c r="I29" s="589">
        <f t="shared" si="7"/>
        <v>99.180327868852459</v>
      </c>
    </row>
    <row r="30" spans="1:10" ht="13.5" customHeight="1">
      <c r="A30" s="403"/>
      <c r="B30" s="323"/>
      <c r="C30" s="936" t="s">
        <v>297</v>
      </c>
      <c r="D30" s="405" t="s">
        <v>228</v>
      </c>
      <c r="E30" s="407">
        <v>11000</v>
      </c>
      <c r="F30" s="934">
        <v>0</v>
      </c>
      <c r="G30" s="681">
        <v>0</v>
      </c>
      <c r="H30" s="591">
        <f t="shared" si="6"/>
        <v>0</v>
      </c>
      <c r="I30" s="589">
        <v>0</v>
      </c>
    </row>
    <row r="31" spans="1:10" ht="13.5" customHeight="1">
      <c r="A31" s="401"/>
      <c r="B31" s="402"/>
      <c r="C31" s="376" t="s">
        <v>298</v>
      </c>
      <c r="D31" s="405" t="s">
        <v>182</v>
      </c>
      <c r="E31" s="407">
        <v>8840</v>
      </c>
      <c r="F31" s="934">
        <v>8840</v>
      </c>
      <c r="G31" s="681">
        <v>840</v>
      </c>
      <c r="H31" s="591">
        <f t="shared" si="6"/>
        <v>9.502262443438914</v>
      </c>
      <c r="I31" s="589">
        <f t="shared" si="7"/>
        <v>9.502262443438914</v>
      </c>
    </row>
    <row r="32" spans="1:10" ht="13.5" customHeight="1">
      <c r="A32" s="403"/>
      <c r="B32" s="323"/>
      <c r="C32" s="376" t="s">
        <v>299</v>
      </c>
      <c r="D32" s="406" t="s">
        <v>180</v>
      </c>
      <c r="E32" s="407">
        <v>2000</v>
      </c>
      <c r="F32" s="934">
        <v>5500</v>
      </c>
      <c r="G32" s="681">
        <v>2839</v>
      </c>
      <c r="H32" s="591">
        <f t="shared" si="6"/>
        <v>141.94999999999999</v>
      </c>
      <c r="I32" s="589">
        <f t="shared" si="7"/>
        <v>51.618181818181817</v>
      </c>
    </row>
    <row r="33" spans="1:10" ht="13.5" customHeight="1">
      <c r="A33" s="403"/>
      <c r="B33" s="323"/>
      <c r="C33" s="376" t="s">
        <v>300</v>
      </c>
      <c r="D33" s="406" t="s">
        <v>180</v>
      </c>
      <c r="E33" s="407">
        <v>3956</v>
      </c>
      <c r="F33" s="934">
        <v>4044</v>
      </c>
      <c r="G33" s="681">
        <v>3830</v>
      </c>
      <c r="H33" s="591">
        <f t="shared" si="6"/>
        <v>96.814964610717908</v>
      </c>
      <c r="I33" s="589">
        <f t="shared" si="7"/>
        <v>94.708209693372908</v>
      </c>
    </row>
    <row r="34" spans="1:10" ht="13.5" customHeight="1">
      <c r="A34" s="401"/>
      <c r="B34" s="402"/>
      <c r="C34" s="376" t="s">
        <v>436</v>
      </c>
      <c r="D34" s="405" t="s">
        <v>228</v>
      </c>
      <c r="E34" s="407">
        <v>258</v>
      </c>
      <c r="F34" s="934">
        <v>189.7</v>
      </c>
      <c r="G34" s="681">
        <v>189</v>
      </c>
      <c r="H34" s="591">
        <f t="shared" si="6"/>
        <v>73.255813953488371</v>
      </c>
      <c r="I34" s="589">
        <f t="shared" si="7"/>
        <v>99.630996309963109</v>
      </c>
      <c r="J34" s="582"/>
    </row>
    <row r="35" spans="1:10" ht="13.5" customHeight="1">
      <c r="A35" s="403"/>
      <c r="B35" s="323"/>
      <c r="C35" s="376" t="s">
        <v>301</v>
      </c>
      <c r="D35" s="405" t="s">
        <v>228</v>
      </c>
      <c r="E35" s="407">
        <v>9270</v>
      </c>
      <c r="F35" s="934">
        <v>9810</v>
      </c>
      <c r="G35" s="681">
        <v>9810</v>
      </c>
      <c r="H35" s="591">
        <f t="shared" si="6"/>
        <v>105.8252427184466</v>
      </c>
      <c r="I35" s="589">
        <f t="shared" si="7"/>
        <v>100</v>
      </c>
      <c r="J35" s="582"/>
    </row>
    <row r="36" spans="1:10" ht="13.5" customHeight="1">
      <c r="A36" s="403"/>
      <c r="B36" s="323"/>
      <c r="C36" s="937" t="s">
        <v>431</v>
      </c>
      <c r="D36" s="405" t="s">
        <v>228</v>
      </c>
      <c r="E36" s="581">
        <v>2900</v>
      </c>
      <c r="F36" s="934">
        <v>2074</v>
      </c>
      <c r="G36" s="681">
        <v>2074</v>
      </c>
      <c r="H36" s="591">
        <f t="shared" si="6"/>
        <v>71.517241379310349</v>
      </c>
      <c r="I36" s="589">
        <f t="shared" si="7"/>
        <v>100</v>
      </c>
      <c r="J36" s="582"/>
    </row>
    <row r="37" spans="1:10" ht="13.5" customHeight="1">
      <c r="A37" s="401"/>
      <c r="B37" s="402"/>
      <c r="C37" s="937" t="s">
        <v>432</v>
      </c>
      <c r="D37" s="405" t="s">
        <v>228</v>
      </c>
      <c r="E37" s="581">
        <v>2891</v>
      </c>
      <c r="F37" s="934">
        <v>2082</v>
      </c>
      <c r="G37" s="681">
        <v>2081</v>
      </c>
      <c r="H37" s="591">
        <f t="shared" si="6"/>
        <v>71.982013144240739</v>
      </c>
      <c r="I37" s="589">
        <f t="shared" si="7"/>
        <v>99.951969260326607</v>
      </c>
      <c r="J37" s="582"/>
    </row>
    <row r="38" spans="1:10" ht="13.5" customHeight="1">
      <c r="A38" s="403"/>
      <c r="B38" s="323"/>
      <c r="C38" s="937" t="s">
        <v>434</v>
      </c>
      <c r="D38" s="405" t="s">
        <v>228</v>
      </c>
      <c r="E38" s="581">
        <v>3000</v>
      </c>
      <c r="F38" s="934">
        <v>3010</v>
      </c>
      <c r="G38" s="681">
        <v>0</v>
      </c>
      <c r="H38" s="591">
        <f t="shared" si="6"/>
        <v>0</v>
      </c>
      <c r="I38" s="589">
        <f t="shared" si="7"/>
        <v>0</v>
      </c>
      <c r="J38" s="582"/>
    </row>
    <row r="39" spans="1:10" ht="13.5" customHeight="1">
      <c r="A39" s="403"/>
      <c r="B39" s="323"/>
      <c r="C39" s="937" t="s">
        <v>433</v>
      </c>
      <c r="D39" s="405" t="s">
        <v>228</v>
      </c>
      <c r="E39" s="581">
        <v>2100</v>
      </c>
      <c r="F39" s="934">
        <v>2100</v>
      </c>
      <c r="G39" s="681">
        <v>0</v>
      </c>
      <c r="H39" s="591">
        <f t="shared" si="6"/>
        <v>0</v>
      </c>
      <c r="I39" s="589">
        <f t="shared" si="7"/>
        <v>0</v>
      </c>
      <c r="J39" s="582"/>
    </row>
    <row r="40" spans="1:10" ht="13.5" customHeight="1">
      <c r="A40" s="401"/>
      <c r="B40" s="402"/>
      <c r="C40" s="1529" t="s">
        <v>439</v>
      </c>
      <c r="D40" s="405" t="s">
        <v>182</v>
      </c>
      <c r="E40" s="470">
        <v>35</v>
      </c>
      <c r="F40" s="934">
        <v>35</v>
      </c>
      <c r="G40" s="681">
        <v>0</v>
      </c>
      <c r="H40" s="591">
        <f t="shared" si="6"/>
        <v>0</v>
      </c>
      <c r="I40" s="589">
        <f t="shared" si="7"/>
        <v>0</v>
      </c>
      <c r="J40" s="582"/>
    </row>
    <row r="41" spans="1:10" ht="13.5" customHeight="1">
      <c r="A41" s="322"/>
      <c r="B41" s="323"/>
      <c r="C41" s="938" t="s">
        <v>341</v>
      </c>
      <c r="D41" s="405" t="s">
        <v>182</v>
      </c>
      <c r="E41" s="471">
        <v>10500</v>
      </c>
      <c r="F41" s="934">
        <v>10500</v>
      </c>
      <c r="G41" s="681">
        <v>0</v>
      </c>
      <c r="H41" s="591">
        <f t="shared" si="6"/>
        <v>0</v>
      </c>
      <c r="I41" s="589">
        <f t="shared" si="7"/>
        <v>0</v>
      </c>
      <c r="J41" s="582"/>
    </row>
    <row r="42" spans="1:10" ht="13.5" customHeight="1">
      <c r="A42" s="322"/>
      <c r="B42" s="323"/>
      <c r="C42" s="938" t="s">
        <v>438</v>
      </c>
      <c r="D42" s="405" t="s">
        <v>182</v>
      </c>
      <c r="E42" s="472">
        <v>4</v>
      </c>
      <c r="F42" s="934">
        <v>4</v>
      </c>
      <c r="G42" s="681">
        <v>0</v>
      </c>
      <c r="H42" s="591">
        <f t="shared" si="6"/>
        <v>0</v>
      </c>
      <c r="I42" s="589">
        <f t="shared" si="7"/>
        <v>0</v>
      </c>
      <c r="J42" s="582"/>
    </row>
    <row r="43" spans="1:10" ht="13.5" customHeight="1">
      <c r="A43" s="579"/>
      <c r="B43" s="580"/>
      <c r="C43" s="938" t="s">
        <v>437</v>
      </c>
      <c r="D43" s="405" t="s">
        <v>182</v>
      </c>
      <c r="E43" s="472">
        <v>3700</v>
      </c>
      <c r="F43" s="934">
        <v>3700</v>
      </c>
      <c r="G43" s="681">
        <v>0</v>
      </c>
      <c r="H43" s="591">
        <f t="shared" si="6"/>
        <v>0</v>
      </c>
      <c r="I43" s="589">
        <f t="shared" si="7"/>
        <v>0</v>
      </c>
      <c r="J43" s="582"/>
    </row>
    <row r="44" spans="1:10" ht="13.5" customHeight="1">
      <c r="A44" s="579"/>
      <c r="B44" s="580"/>
      <c r="C44" s="938" t="s">
        <v>534</v>
      </c>
      <c r="D44" s="405" t="s">
        <v>228</v>
      </c>
      <c r="E44" s="472">
        <v>0</v>
      </c>
      <c r="F44" s="934">
        <v>2180</v>
      </c>
      <c r="G44" s="681">
        <v>2126</v>
      </c>
      <c r="H44" s="591">
        <v>0</v>
      </c>
      <c r="I44" s="589">
        <f t="shared" si="7"/>
        <v>97.522935779816507</v>
      </c>
      <c r="J44" s="582"/>
    </row>
    <row r="45" spans="1:10" ht="13.5" customHeight="1">
      <c r="A45" s="579"/>
      <c r="B45" s="580"/>
      <c r="C45" s="938" t="s">
        <v>806</v>
      </c>
      <c r="D45" s="405" t="s">
        <v>228</v>
      </c>
      <c r="E45" s="472">
        <v>0</v>
      </c>
      <c r="F45" s="934">
        <v>3000</v>
      </c>
      <c r="G45" s="681">
        <v>0</v>
      </c>
      <c r="H45" s="591">
        <v>0</v>
      </c>
      <c r="I45" s="589">
        <f t="shared" si="7"/>
        <v>0</v>
      </c>
      <c r="J45" s="582"/>
    </row>
    <row r="46" spans="1:10" ht="13.5" customHeight="1">
      <c r="A46" s="579"/>
      <c r="B46" s="580"/>
      <c r="C46" s="938" t="s">
        <v>535</v>
      </c>
      <c r="D46" s="405" t="s">
        <v>228</v>
      </c>
      <c r="E46" s="472">
        <v>0</v>
      </c>
      <c r="F46" s="934">
        <v>1712</v>
      </c>
      <c r="G46" s="681">
        <v>114</v>
      </c>
      <c r="H46" s="591">
        <v>0</v>
      </c>
      <c r="I46" s="589">
        <f t="shared" si="7"/>
        <v>6.6588785046728969</v>
      </c>
      <c r="J46" s="582"/>
    </row>
    <row r="47" spans="1:10" ht="13.5" customHeight="1">
      <c r="A47" s="579"/>
      <c r="B47" s="580"/>
      <c r="C47" s="938" t="s">
        <v>536</v>
      </c>
      <c r="D47" s="405" t="s">
        <v>182</v>
      </c>
      <c r="E47" s="472">
        <v>0</v>
      </c>
      <c r="F47" s="934">
        <v>2090</v>
      </c>
      <c r="G47" s="681">
        <v>2059</v>
      </c>
      <c r="H47" s="591">
        <v>0</v>
      </c>
      <c r="I47" s="589">
        <f t="shared" si="7"/>
        <v>98.516746411483254</v>
      </c>
      <c r="J47" s="582"/>
    </row>
    <row r="48" spans="1:10" ht="13.5" customHeight="1">
      <c r="A48" s="579"/>
      <c r="B48" s="580"/>
      <c r="C48" s="938" t="s">
        <v>537</v>
      </c>
      <c r="D48" s="406" t="s">
        <v>180</v>
      </c>
      <c r="E48" s="472">
        <v>0</v>
      </c>
      <c r="F48" s="934">
        <v>3500</v>
      </c>
      <c r="G48" s="681">
        <v>355</v>
      </c>
      <c r="H48" s="591">
        <v>0</v>
      </c>
      <c r="I48" s="589">
        <f t="shared" si="7"/>
        <v>10.142857142857142</v>
      </c>
      <c r="J48" s="582"/>
    </row>
    <row r="49" spans="1:10" ht="13.5" customHeight="1">
      <c r="A49" s="579"/>
      <c r="B49" s="580"/>
      <c r="C49" s="938" t="s">
        <v>430</v>
      </c>
      <c r="D49" s="405" t="s">
        <v>182</v>
      </c>
      <c r="E49" s="472">
        <v>15000</v>
      </c>
      <c r="F49" s="700">
        <v>9580.7000000000007</v>
      </c>
      <c r="G49" s="681">
        <v>0</v>
      </c>
      <c r="H49" s="591">
        <f t="shared" ref="H49" si="8">G49/E49*100</f>
        <v>0</v>
      </c>
      <c r="I49" s="589">
        <f t="shared" si="7"/>
        <v>0</v>
      </c>
      <c r="J49" s="582"/>
    </row>
    <row r="50" spans="1:10" ht="13.5" customHeight="1">
      <c r="A50" s="579"/>
      <c r="B50" s="580"/>
      <c r="C50" s="938" t="s">
        <v>807</v>
      </c>
      <c r="D50" s="405" t="s">
        <v>228</v>
      </c>
      <c r="E50" s="472">
        <v>0</v>
      </c>
      <c r="F50" s="700">
        <v>5500</v>
      </c>
      <c r="G50" s="681">
        <v>0</v>
      </c>
      <c r="H50" s="591">
        <v>0</v>
      </c>
      <c r="I50" s="589">
        <f t="shared" si="7"/>
        <v>0</v>
      </c>
      <c r="J50" s="582"/>
    </row>
    <row r="51" spans="1:10" ht="13.5" customHeight="1">
      <c r="A51" s="579"/>
      <c r="B51" s="580"/>
      <c r="C51" s="938" t="s">
        <v>808</v>
      </c>
      <c r="D51" s="405" t="s">
        <v>228</v>
      </c>
      <c r="E51" s="472">
        <v>0</v>
      </c>
      <c r="F51" s="700">
        <v>2500</v>
      </c>
      <c r="G51" s="681">
        <v>0</v>
      </c>
      <c r="H51" s="591">
        <v>0</v>
      </c>
      <c r="I51" s="589">
        <f t="shared" si="7"/>
        <v>0</v>
      </c>
      <c r="J51" s="582"/>
    </row>
    <row r="52" spans="1:10" ht="13.5" customHeight="1">
      <c r="A52" s="579"/>
      <c r="B52" s="580"/>
      <c r="C52" s="938" t="s">
        <v>809</v>
      </c>
      <c r="D52" s="405" t="s">
        <v>228</v>
      </c>
      <c r="E52" s="472">
        <v>0</v>
      </c>
      <c r="F52" s="700">
        <v>1300</v>
      </c>
      <c r="G52" s="681">
        <v>0</v>
      </c>
      <c r="H52" s="591">
        <v>0</v>
      </c>
      <c r="I52" s="589">
        <f t="shared" si="7"/>
        <v>0</v>
      </c>
      <c r="J52" s="582"/>
    </row>
    <row r="53" spans="1:10" ht="13.5" customHeight="1">
      <c r="A53" s="579"/>
      <c r="B53" s="580"/>
      <c r="C53" s="938" t="s">
        <v>810</v>
      </c>
      <c r="D53" s="405" t="s">
        <v>228</v>
      </c>
      <c r="E53" s="472">
        <v>0</v>
      </c>
      <c r="F53" s="700">
        <v>1200</v>
      </c>
      <c r="G53" s="681">
        <v>0</v>
      </c>
      <c r="H53" s="591">
        <v>0</v>
      </c>
      <c r="I53" s="589">
        <f t="shared" si="7"/>
        <v>0</v>
      </c>
      <c r="J53" s="582"/>
    </row>
    <row r="54" spans="1:10" ht="13.5" customHeight="1" thickBot="1">
      <c r="A54" s="1375"/>
      <c r="B54" s="1376"/>
      <c r="C54" s="1377" t="s">
        <v>811</v>
      </c>
      <c r="D54" s="1378" t="s">
        <v>228</v>
      </c>
      <c r="E54" s="1379">
        <v>0</v>
      </c>
      <c r="F54" s="921">
        <v>4500</v>
      </c>
      <c r="G54" s="922">
        <v>0</v>
      </c>
      <c r="H54" s="426">
        <v>0</v>
      </c>
      <c r="I54" s="923">
        <f t="shared" si="7"/>
        <v>0</v>
      </c>
      <c r="J54" s="582"/>
    </row>
    <row r="55" spans="1:10" ht="13.5" customHeight="1">
      <c r="A55" s="1370"/>
      <c r="B55" s="1371"/>
      <c r="C55" s="1372"/>
      <c r="D55" s="437"/>
      <c r="E55" s="794"/>
      <c r="F55" s="1373"/>
      <c r="G55" s="1374"/>
      <c r="H55" s="1238"/>
      <c r="I55" s="1238"/>
      <c r="J55" s="582"/>
    </row>
    <row r="56" spans="1:10" ht="13.5" customHeight="1" thickBot="1">
      <c r="A56" s="1370"/>
      <c r="B56" s="1371"/>
      <c r="C56" s="1372"/>
      <c r="D56" s="437"/>
      <c r="E56" s="794"/>
      <c r="F56" s="1373"/>
      <c r="G56" s="1374"/>
      <c r="H56" s="1238"/>
      <c r="I56" s="1526" t="s">
        <v>1019</v>
      </c>
      <c r="J56" s="582"/>
    </row>
    <row r="57" spans="1:10" ht="13.5" customHeight="1">
      <c r="A57" s="161" t="s">
        <v>1</v>
      </c>
      <c r="B57" s="932" t="s">
        <v>2</v>
      </c>
      <c r="C57" s="75"/>
      <c r="D57" s="162"/>
      <c r="E57" s="587" t="s">
        <v>4</v>
      </c>
      <c r="F57" s="584" t="s">
        <v>5</v>
      </c>
      <c r="G57" s="587" t="s">
        <v>6</v>
      </c>
      <c r="H57" s="584" t="s">
        <v>7</v>
      </c>
      <c r="I57" s="89" t="s">
        <v>7</v>
      </c>
      <c r="J57" s="582"/>
    </row>
    <row r="58" spans="1:10" ht="13.5" customHeight="1">
      <c r="A58" s="345" t="s">
        <v>8</v>
      </c>
      <c r="B58" s="346" t="s">
        <v>9</v>
      </c>
      <c r="C58" s="78" t="s">
        <v>449</v>
      </c>
      <c r="D58" s="347" t="s">
        <v>11</v>
      </c>
      <c r="E58" s="588" t="s">
        <v>12</v>
      </c>
      <c r="F58" s="585" t="s">
        <v>13</v>
      </c>
      <c r="G58" s="585" t="s">
        <v>833</v>
      </c>
      <c r="H58" s="349" t="s">
        <v>14</v>
      </c>
      <c r="I58" s="350" t="s">
        <v>15</v>
      </c>
      <c r="J58" s="582"/>
    </row>
    <row r="59" spans="1:10" ht="13.5" customHeight="1" thickBot="1">
      <c r="A59" s="351" t="s">
        <v>16</v>
      </c>
      <c r="B59" s="1384" t="s">
        <v>17</v>
      </c>
      <c r="C59" s="83"/>
      <c r="D59" s="353"/>
      <c r="E59" s="586" t="s">
        <v>360</v>
      </c>
      <c r="F59" s="586" t="s">
        <v>360</v>
      </c>
      <c r="G59" s="354"/>
      <c r="H59" s="355"/>
      <c r="I59" s="356"/>
      <c r="J59" s="582"/>
    </row>
    <row r="60" spans="1:10" ht="13.5" customHeight="1">
      <c r="A60" s="394" t="s">
        <v>35</v>
      </c>
      <c r="B60" s="395"/>
      <c r="C60" s="644"/>
      <c r="D60" s="645"/>
      <c r="E60" s="363"/>
      <c r="F60" s="396"/>
      <c r="G60" s="365"/>
      <c r="H60" s="364"/>
      <c r="I60" s="366"/>
      <c r="J60" s="582"/>
    </row>
    <row r="61" spans="1:10" ht="13.5" customHeight="1">
      <c r="A61" s="1385" t="s">
        <v>179</v>
      </c>
      <c r="B61" s="1386" t="s">
        <v>250</v>
      </c>
      <c r="C61" s="1387"/>
      <c r="D61" s="646"/>
      <c r="E61" s="1388"/>
      <c r="F61" s="330"/>
      <c r="G61" s="1121"/>
      <c r="H61" s="1245"/>
      <c r="I61" s="717"/>
      <c r="J61" s="582"/>
    </row>
    <row r="62" spans="1:10" ht="13.5" customHeight="1">
      <c r="A62" s="1380"/>
      <c r="B62" s="402"/>
      <c r="C62" s="1381" t="s">
        <v>812</v>
      </c>
      <c r="D62" s="405" t="s">
        <v>228</v>
      </c>
      <c r="E62" s="1382">
        <v>0</v>
      </c>
      <c r="F62" s="929">
        <v>3800</v>
      </c>
      <c r="G62" s="765">
        <v>0</v>
      </c>
      <c r="H62" s="1383">
        <v>0</v>
      </c>
      <c r="I62" s="594">
        <f t="shared" si="7"/>
        <v>0</v>
      </c>
      <c r="J62" s="582"/>
    </row>
    <row r="63" spans="1:10" ht="13.5" customHeight="1">
      <c r="A63" s="579"/>
      <c r="B63" s="580"/>
      <c r="C63" s="938" t="s">
        <v>935</v>
      </c>
      <c r="D63" s="405" t="s">
        <v>228</v>
      </c>
      <c r="E63" s="472">
        <v>0</v>
      </c>
      <c r="F63" s="700">
        <v>6000</v>
      </c>
      <c r="G63" s="681">
        <v>0</v>
      </c>
      <c r="H63" s="591">
        <v>0</v>
      </c>
      <c r="I63" s="589">
        <f t="shared" si="7"/>
        <v>0</v>
      </c>
      <c r="J63" s="582"/>
    </row>
    <row r="64" spans="1:10" ht="13.5" customHeight="1">
      <c r="A64" s="579"/>
      <c r="B64" s="580"/>
      <c r="C64" s="938" t="s">
        <v>936</v>
      </c>
      <c r="D64" s="405" t="s">
        <v>228</v>
      </c>
      <c r="E64" s="472">
        <v>0</v>
      </c>
      <c r="F64" s="700">
        <v>2000</v>
      </c>
      <c r="G64" s="681">
        <v>0</v>
      </c>
      <c r="H64" s="591">
        <v>0</v>
      </c>
      <c r="I64" s="589">
        <f t="shared" si="7"/>
        <v>0</v>
      </c>
      <c r="J64" s="582"/>
    </row>
    <row r="65" spans="1:10" ht="13.5" customHeight="1">
      <c r="A65" s="579"/>
      <c r="B65" s="580"/>
      <c r="C65" s="938" t="s">
        <v>937</v>
      </c>
      <c r="D65" s="405" t="s">
        <v>228</v>
      </c>
      <c r="E65" s="472">
        <v>0</v>
      </c>
      <c r="F65" s="700">
        <v>2100</v>
      </c>
      <c r="G65" s="681">
        <v>0</v>
      </c>
      <c r="H65" s="591">
        <v>0</v>
      </c>
      <c r="I65" s="589">
        <f t="shared" si="7"/>
        <v>0</v>
      </c>
      <c r="J65" s="582"/>
    </row>
    <row r="66" spans="1:10" ht="13.5" customHeight="1">
      <c r="A66" s="579"/>
      <c r="B66" s="580"/>
      <c r="C66" s="938" t="s">
        <v>938</v>
      </c>
      <c r="D66" s="405" t="s">
        <v>228</v>
      </c>
      <c r="E66" s="472">
        <v>0</v>
      </c>
      <c r="F66" s="700">
        <v>2900</v>
      </c>
      <c r="G66" s="681">
        <v>0</v>
      </c>
      <c r="H66" s="591">
        <v>0</v>
      </c>
      <c r="I66" s="589">
        <f t="shared" si="7"/>
        <v>0</v>
      </c>
      <c r="J66" s="582"/>
    </row>
    <row r="67" spans="1:10" ht="13.5" customHeight="1">
      <c r="A67" s="579"/>
      <c r="B67" s="580"/>
      <c r="C67" s="938" t="s">
        <v>939</v>
      </c>
      <c r="D67" s="405" t="s">
        <v>228</v>
      </c>
      <c r="E67" s="472">
        <v>0</v>
      </c>
      <c r="F67" s="700">
        <v>2400</v>
      </c>
      <c r="G67" s="681">
        <v>0</v>
      </c>
      <c r="H67" s="591">
        <v>0</v>
      </c>
      <c r="I67" s="589">
        <f t="shared" si="7"/>
        <v>0</v>
      </c>
      <c r="J67" s="582"/>
    </row>
    <row r="68" spans="1:10" ht="13.5" customHeight="1">
      <c r="A68" s="579"/>
      <c r="B68" s="580"/>
      <c r="C68" s="938" t="s">
        <v>940</v>
      </c>
      <c r="D68" s="405" t="s">
        <v>228</v>
      </c>
      <c r="E68" s="472">
        <v>0</v>
      </c>
      <c r="F68" s="700">
        <v>2400</v>
      </c>
      <c r="G68" s="681">
        <v>2399</v>
      </c>
      <c r="H68" s="591">
        <v>0</v>
      </c>
      <c r="I68" s="589">
        <f t="shared" si="7"/>
        <v>99.958333333333343</v>
      </c>
      <c r="J68" s="582"/>
    </row>
    <row r="69" spans="1:10" ht="13.5" customHeight="1">
      <c r="A69" s="579"/>
      <c r="B69" s="580"/>
      <c r="C69" s="938" t="s">
        <v>813</v>
      </c>
      <c r="D69" s="405" t="s">
        <v>228</v>
      </c>
      <c r="E69" s="472">
        <v>0</v>
      </c>
      <c r="F69" s="700">
        <v>20000</v>
      </c>
      <c r="G69" s="681">
        <v>10505</v>
      </c>
      <c r="H69" s="591">
        <v>0</v>
      </c>
      <c r="I69" s="589">
        <f t="shared" si="7"/>
        <v>52.524999999999999</v>
      </c>
      <c r="J69" s="582"/>
    </row>
    <row r="70" spans="1:10" ht="13.5" customHeight="1">
      <c r="A70" s="579"/>
      <c r="B70" s="580"/>
      <c r="C70" s="938" t="s">
        <v>814</v>
      </c>
      <c r="D70" s="405" t="s">
        <v>182</v>
      </c>
      <c r="E70" s="472">
        <v>0</v>
      </c>
      <c r="F70" s="700">
        <v>7356</v>
      </c>
      <c r="G70" s="681">
        <v>0</v>
      </c>
      <c r="H70" s="591">
        <v>0</v>
      </c>
      <c r="I70" s="589">
        <f t="shared" si="7"/>
        <v>0</v>
      </c>
      <c r="J70" s="582"/>
    </row>
    <row r="71" spans="1:10" ht="13.5" customHeight="1">
      <c r="A71" s="579"/>
      <c r="B71" s="580"/>
      <c r="C71" s="938" t="s">
        <v>815</v>
      </c>
      <c r="D71" s="405" t="s">
        <v>182</v>
      </c>
      <c r="E71" s="472">
        <v>0</v>
      </c>
      <c r="F71" s="700">
        <v>100.3</v>
      </c>
      <c r="G71" s="681">
        <v>100</v>
      </c>
      <c r="H71" s="591">
        <v>0</v>
      </c>
      <c r="I71" s="589">
        <f t="shared" si="7"/>
        <v>99.700897308075781</v>
      </c>
      <c r="J71" s="582"/>
    </row>
    <row r="72" spans="1:10" ht="13.5" customHeight="1">
      <c r="A72" s="579"/>
      <c r="B72" s="580"/>
      <c r="C72" s="938" t="s">
        <v>816</v>
      </c>
      <c r="D72" s="405" t="s">
        <v>182</v>
      </c>
      <c r="E72" s="472">
        <v>0</v>
      </c>
      <c r="F72" s="700">
        <v>300</v>
      </c>
      <c r="G72" s="681">
        <v>294</v>
      </c>
      <c r="H72" s="591">
        <v>0</v>
      </c>
      <c r="I72" s="589">
        <f t="shared" si="7"/>
        <v>98</v>
      </c>
      <c r="J72" s="582"/>
    </row>
    <row r="73" spans="1:10" ht="13.5" customHeight="1">
      <c r="A73" s="579"/>
      <c r="B73" s="580"/>
      <c r="C73" s="938" t="s">
        <v>817</v>
      </c>
      <c r="D73" s="405" t="s">
        <v>182</v>
      </c>
      <c r="E73" s="472">
        <v>0</v>
      </c>
      <c r="F73" s="700">
        <v>9000</v>
      </c>
      <c r="G73" s="681">
        <v>0</v>
      </c>
      <c r="H73" s="591">
        <v>0</v>
      </c>
      <c r="I73" s="589">
        <f t="shared" si="7"/>
        <v>0</v>
      </c>
      <c r="J73" s="582"/>
    </row>
    <row r="74" spans="1:10" ht="13.5" customHeight="1">
      <c r="A74" s="579"/>
      <c r="B74" s="580"/>
      <c r="C74" s="938" t="s">
        <v>818</v>
      </c>
      <c r="D74" s="405" t="s">
        <v>182</v>
      </c>
      <c r="E74" s="472">
        <v>0</v>
      </c>
      <c r="F74" s="700">
        <v>2000</v>
      </c>
      <c r="G74" s="681">
        <v>0</v>
      </c>
      <c r="H74" s="591">
        <v>0</v>
      </c>
      <c r="I74" s="589">
        <f t="shared" si="7"/>
        <v>0</v>
      </c>
      <c r="J74" s="582"/>
    </row>
    <row r="75" spans="1:10" ht="13.5" customHeight="1">
      <c r="A75" s="579"/>
      <c r="B75" s="580"/>
      <c r="C75" s="938" t="s">
        <v>819</v>
      </c>
      <c r="D75" s="405" t="s">
        <v>182</v>
      </c>
      <c r="E75" s="472">
        <v>0</v>
      </c>
      <c r="F75" s="700">
        <v>540</v>
      </c>
      <c r="G75" s="681">
        <v>0</v>
      </c>
      <c r="H75" s="591">
        <v>0</v>
      </c>
      <c r="I75" s="589">
        <f t="shared" si="7"/>
        <v>0</v>
      </c>
      <c r="J75" s="582"/>
    </row>
    <row r="76" spans="1:10" ht="13.5" customHeight="1">
      <c r="A76" s="579"/>
      <c r="B76" s="580"/>
      <c r="C76" s="938" t="s">
        <v>820</v>
      </c>
      <c r="D76" s="405" t="s">
        <v>182</v>
      </c>
      <c r="E76" s="472">
        <v>0</v>
      </c>
      <c r="F76" s="700">
        <v>3500</v>
      </c>
      <c r="G76" s="681">
        <v>0</v>
      </c>
      <c r="H76" s="591">
        <v>0</v>
      </c>
      <c r="I76" s="589">
        <f t="shared" si="7"/>
        <v>0</v>
      </c>
      <c r="J76" s="582"/>
    </row>
    <row r="77" spans="1:10" ht="13.5" customHeight="1">
      <c r="A77" s="579"/>
      <c r="B77" s="580"/>
      <c r="C77" s="938" t="s">
        <v>941</v>
      </c>
      <c r="D77" s="405" t="s">
        <v>182</v>
      </c>
      <c r="E77" s="472">
        <v>0</v>
      </c>
      <c r="F77" s="700">
        <v>119</v>
      </c>
      <c r="G77" s="681">
        <v>119</v>
      </c>
      <c r="H77" s="591">
        <v>0</v>
      </c>
      <c r="I77" s="589">
        <f t="shared" si="7"/>
        <v>100</v>
      </c>
      <c r="J77" s="582"/>
    </row>
    <row r="78" spans="1:10" ht="13.5" customHeight="1">
      <c r="A78" s="579"/>
      <c r="B78" s="580"/>
      <c r="C78" s="938" t="s">
        <v>942</v>
      </c>
      <c r="D78" s="405" t="s">
        <v>182</v>
      </c>
      <c r="E78" s="472">
        <v>0</v>
      </c>
      <c r="F78" s="700">
        <v>341</v>
      </c>
      <c r="G78" s="681">
        <v>340</v>
      </c>
      <c r="H78" s="591">
        <v>0</v>
      </c>
      <c r="I78" s="589">
        <f t="shared" si="7"/>
        <v>99.706744868035187</v>
      </c>
      <c r="J78" s="582"/>
    </row>
    <row r="79" spans="1:10" ht="13.5" customHeight="1">
      <c r="A79" s="579"/>
      <c r="B79" s="580"/>
      <c r="C79" s="938" t="s">
        <v>943</v>
      </c>
      <c r="D79" s="405" t="s">
        <v>182</v>
      </c>
      <c r="E79" s="472">
        <v>0</v>
      </c>
      <c r="F79" s="700">
        <v>1500</v>
      </c>
      <c r="G79" s="681">
        <v>0</v>
      </c>
      <c r="H79" s="591">
        <v>0</v>
      </c>
      <c r="I79" s="589">
        <f t="shared" si="7"/>
        <v>0</v>
      </c>
      <c r="J79" s="582"/>
    </row>
    <row r="80" spans="1:10" ht="13.5" customHeight="1">
      <c r="A80" s="579"/>
      <c r="B80" s="580"/>
      <c r="C80" s="938" t="s">
        <v>944</v>
      </c>
      <c r="D80" s="405" t="s">
        <v>182</v>
      </c>
      <c r="E80" s="472">
        <v>0</v>
      </c>
      <c r="F80" s="700">
        <v>5000</v>
      </c>
      <c r="G80" s="681">
        <v>0</v>
      </c>
      <c r="H80" s="591">
        <v>0</v>
      </c>
      <c r="I80" s="589">
        <f t="shared" si="7"/>
        <v>0</v>
      </c>
      <c r="J80" s="582"/>
    </row>
    <row r="81" spans="1:10" ht="13.5" customHeight="1">
      <c r="A81" s="579"/>
      <c r="B81" s="580"/>
      <c r="C81" s="938" t="s">
        <v>945</v>
      </c>
      <c r="D81" s="405" t="s">
        <v>182</v>
      </c>
      <c r="E81" s="472">
        <v>0</v>
      </c>
      <c r="F81" s="700">
        <v>4000</v>
      </c>
      <c r="G81" s="681">
        <v>0</v>
      </c>
      <c r="H81" s="591">
        <v>0</v>
      </c>
      <c r="I81" s="589">
        <f t="shared" si="7"/>
        <v>0</v>
      </c>
      <c r="J81" s="582"/>
    </row>
    <row r="82" spans="1:10" ht="13.5" customHeight="1">
      <c r="A82" s="579"/>
      <c r="B82" s="580"/>
      <c r="C82" s="938" t="s">
        <v>946</v>
      </c>
      <c r="D82" s="405" t="s">
        <v>182</v>
      </c>
      <c r="E82" s="472">
        <v>0</v>
      </c>
      <c r="F82" s="700">
        <v>4400</v>
      </c>
      <c r="G82" s="681">
        <v>0</v>
      </c>
      <c r="H82" s="591">
        <v>0</v>
      </c>
      <c r="I82" s="589">
        <f t="shared" si="7"/>
        <v>0</v>
      </c>
      <c r="J82" s="582"/>
    </row>
    <row r="83" spans="1:10" ht="13.5" customHeight="1">
      <c r="A83" s="579"/>
      <c r="B83" s="580"/>
      <c r="C83" s="938" t="s">
        <v>947</v>
      </c>
      <c r="D83" s="405" t="s">
        <v>182</v>
      </c>
      <c r="E83" s="472">
        <v>0</v>
      </c>
      <c r="F83" s="700">
        <v>504</v>
      </c>
      <c r="G83" s="681">
        <v>0</v>
      </c>
      <c r="H83" s="591">
        <v>0</v>
      </c>
      <c r="I83" s="589">
        <f t="shared" si="7"/>
        <v>0</v>
      </c>
      <c r="J83" s="582"/>
    </row>
    <row r="84" spans="1:10" ht="13.5" customHeight="1">
      <c r="A84" s="579"/>
      <c r="B84" s="580"/>
      <c r="C84" s="938" t="s">
        <v>948</v>
      </c>
      <c r="D84" s="405" t="s">
        <v>182</v>
      </c>
      <c r="E84" s="472">
        <v>0</v>
      </c>
      <c r="F84" s="700">
        <v>1670</v>
      </c>
      <c r="G84" s="681">
        <v>0</v>
      </c>
      <c r="H84" s="591">
        <v>0</v>
      </c>
      <c r="I84" s="589">
        <f t="shared" si="7"/>
        <v>0</v>
      </c>
      <c r="J84" s="582"/>
    </row>
    <row r="85" spans="1:10" ht="13.5" customHeight="1">
      <c r="A85" s="579"/>
      <c r="B85" s="580"/>
      <c r="C85" s="938" t="s">
        <v>821</v>
      </c>
      <c r="D85" s="405" t="s">
        <v>182</v>
      </c>
      <c r="E85" s="472">
        <v>0</v>
      </c>
      <c r="F85" s="700">
        <v>1524.2</v>
      </c>
      <c r="G85" s="681">
        <v>1524</v>
      </c>
      <c r="H85" s="591">
        <v>0</v>
      </c>
      <c r="I85" s="589">
        <f t="shared" si="7"/>
        <v>99.986878362419631</v>
      </c>
      <c r="J85" s="582"/>
    </row>
    <row r="86" spans="1:10" ht="13.5" customHeight="1">
      <c r="A86" s="579"/>
      <c r="B86" s="580"/>
      <c r="C86" s="938" t="s">
        <v>822</v>
      </c>
      <c r="D86" s="405" t="s">
        <v>180</v>
      </c>
      <c r="E86" s="472">
        <v>0</v>
      </c>
      <c r="F86" s="700">
        <v>7000</v>
      </c>
      <c r="G86" s="681">
        <v>0</v>
      </c>
      <c r="H86" s="591">
        <v>0</v>
      </c>
      <c r="I86" s="589">
        <f t="shared" si="7"/>
        <v>0</v>
      </c>
      <c r="J86" s="582"/>
    </row>
    <row r="87" spans="1:10" ht="13.5" customHeight="1">
      <c r="A87" s="579"/>
      <c r="B87" s="580"/>
      <c r="C87" s="938" t="s">
        <v>823</v>
      </c>
      <c r="D87" s="405" t="s">
        <v>180</v>
      </c>
      <c r="E87" s="472">
        <v>0</v>
      </c>
      <c r="F87" s="700">
        <v>6000</v>
      </c>
      <c r="G87" s="681">
        <v>0</v>
      </c>
      <c r="H87" s="591">
        <v>0</v>
      </c>
      <c r="I87" s="589">
        <f t="shared" si="7"/>
        <v>0</v>
      </c>
      <c r="J87" s="582"/>
    </row>
    <row r="88" spans="1:10" ht="13.5" customHeight="1">
      <c r="A88" s="579"/>
      <c r="B88" s="580"/>
      <c r="C88" s="938" t="s">
        <v>824</v>
      </c>
      <c r="D88" s="405" t="s">
        <v>180</v>
      </c>
      <c r="E88" s="472">
        <v>0</v>
      </c>
      <c r="F88" s="700">
        <v>1836</v>
      </c>
      <c r="G88" s="681">
        <v>1655</v>
      </c>
      <c r="H88" s="591">
        <v>0</v>
      </c>
      <c r="I88" s="589">
        <f t="shared" si="7"/>
        <v>90.141612200435731</v>
      </c>
      <c r="J88" s="582"/>
    </row>
    <row r="89" spans="1:10" ht="13.5" customHeight="1">
      <c r="A89" s="579"/>
      <c r="B89" s="580"/>
      <c r="C89" s="938" t="s">
        <v>825</v>
      </c>
      <c r="D89" s="405" t="s">
        <v>180</v>
      </c>
      <c r="E89" s="472">
        <v>0</v>
      </c>
      <c r="F89" s="700">
        <v>42</v>
      </c>
      <c r="G89" s="681">
        <v>42</v>
      </c>
      <c r="H89" s="591">
        <v>0</v>
      </c>
      <c r="I89" s="589">
        <f t="shared" si="7"/>
        <v>100</v>
      </c>
      <c r="J89" s="582"/>
    </row>
    <row r="90" spans="1:10" ht="13.5" customHeight="1">
      <c r="A90" s="579"/>
      <c r="B90" s="580"/>
      <c r="C90" s="938" t="s">
        <v>949</v>
      </c>
      <c r="D90" s="405" t="s">
        <v>180</v>
      </c>
      <c r="E90" s="472">
        <v>0</v>
      </c>
      <c r="F90" s="700">
        <v>1310</v>
      </c>
      <c r="G90" s="681">
        <v>1036</v>
      </c>
      <c r="H90" s="591">
        <v>0</v>
      </c>
      <c r="I90" s="589">
        <f t="shared" si="7"/>
        <v>79.083969465648849</v>
      </c>
      <c r="J90" s="582"/>
    </row>
    <row r="91" spans="1:10" ht="13.5" customHeight="1">
      <c r="A91" s="579"/>
      <c r="B91" s="580"/>
      <c r="C91" s="938" t="s">
        <v>950</v>
      </c>
      <c r="D91" s="405" t="s">
        <v>180</v>
      </c>
      <c r="E91" s="472">
        <v>0</v>
      </c>
      <c r="F91" s="700">
        <v>600000</v>
      </c>
      <c r="G91" s="681">
        <v>0</v>
      </c>
      <c r="H91" s="591">
        <v>0</v>
      </c>
      <c r="I91" s="589">
        <f t="shared" si="7"/>
        <v>0</v>
      </c>
      <c r="J91" s="582"/>
    </row>
    <row r="92" spans="1:10" ht="13.5" customHeight="1">
      <c r="A92" s="579"/>
      <c r="B92" s="580"/>
      <c r="C92" s="938" t="s">
        <v>951</v>
      </c>
      <c r="D92" s="405" t="s">
        <v>180</v>
      </c>
      <c r="E92" s="472">
        <v>0</v>
      </c>
      <c r="F92" s="700">
        <v>37325</v>
      </c>
      <c r="G92" s="681">
        <v>0</v>
      </c>
      <c r="H92" s="591">
        <v>0</v>
      </c>
      <c r="I92" s="589">
        <f t="shared" si="7"/>
        <v>0</v>
      </c>
      <c r="J92" s="582"/>
    </row>
    <row r="93" spans="1:10" ht="13.5" customHeight="1" thickBot="1">
      <c r="A93" s="1375"/>
      <c r="B93" s="1376"/>
      <c r="C93" s="1377" t="s">
        <v>952</v>
      </c>
      <c r="D93" s="1378" t="s">
        <v>33</v>
      </c>
      <c r="E93" s="1379">
        <v>0</v>
      </c>
      <c r="F93" s="921">
        <v>6000</v>
      </c>
      <c r="G93" s="922">
        <v>0</v>
      </c>
      <c r="H93" s="426">
        <v>0</v>
      </c>
      <c r="I93" s="923">
        <f t="shared" si="7"/>
        <v>0</v>
      </c>
      <c r="J93" s="582"/>
    </row>
    <row r="94" spans="1:10" ht="17.25" customHeight="1" thickBot="1">
      <c r="A94" s="1607" t="s">
        <v>36</v>
      </c>
      <c r="B94" s="1608"/>
      <c r="C94" s="1608"/>
      <c r="D94" s="647"/>
      <c r="E94" s="420">
        <f>E23</f>
        <v>660921</v>
      </c>
      <c r="F94" s="421">
        <f t="shared" ref="F94:G94" si="9">F23</f>
        <v>842907.3</v>
      </c>
      <c r="G94" s="422">
        <f t="shared" si="9"/>
        <v>46955</v>
      </c>
      <c r="H94" s="423">
        <f>G94/E94*100</f>
        <v>7.1044799605399138</v>
      </c>
      <c r="I94" s="424">
        <f>G94/F94*100</f>
        <v>5.570600705439376</v>
      </c>
    </row>
    <row r="95" spans="1:10" s="582" customFormat="1" ht="11.25" customHeight="1" thickBot="1">
      <c r="A95" s="368"/>
      <c r="B95" s="368"/>
      <c r="C95" s="368"/>
      <c r="D95" s="368"/>
      <c r="E95" s="368"/>
      <c r="F95" s="369"/>
      <c r="G95" s="370"/>
    </row>
    <row r="96" spans="1:10" ht="16.5" customHeight="1" thickBot="1">
      <c r="A96" s="371" t="s">
        <v>37</v>
      </c>
      <c r="B96" s="939"/>
      <c r="C96" s="940"/>
      <c r="D96" s="941"/>
      <c r="E96" s="942">
        <f>E16+E94</f>
        <v>674571</v>
      </c>
      <c r="F96" s="943">
        <f>F16+F94</f>
        <v>887011.8</v>
      </c>
      <c r="G96" s="944">
        <f>G16+G94</f>
        <v>88067</v>
      </c>
      <c r="H96" s="945">
        <f>G96/E96*100</f>
        <v>13.055260306179781</v>
      </c>
      <c r="I96" s="946">
        <f>G96/F96*100</f>
        <v>9.9285037696229068</v>
      </c>
    </row>
    <row r="109" ht="19.5" customHeight="1"/>
    <row r="110" ht="15.75" customHeight="1"/>
    <row r="111" ht="15" customHeight="1"/>
    <row r="112" ht="18" customHeight="1"/>
    <row r="113" ht="15.75" customHeight="1"/>
    <row r="114" ht="15.75" customHeight="1"/>
    <row r="115" ht="15" customHeight="1"/>
  </sheetData>
  <mergeCells count="4">
    <mergeCell ref="A2:D2"/>
    <mergeCell ref="B14:C14"/>
    <mergeCell ref="A16:C16"/>
    <mergeCell ref="A94:C94"/>
  </mergeCells>
  <pageMargins left="0.11811023622047245" right="0" top="0.19685039370078741" bottom="0" header="0" footer="0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"/>
  <sheetViews>
    <sheetView zoomScaleNormal="100" workbookViewId="0">
      <selection activeCell="F193" sqref="F193"/>
    </sheetView>
  </sheetViews>
  <sheetFormatPr defaultRowHeight="15"/>
  <cols>
    <col min="2" max="2" width="9.85546875" customWidth="1"/>
    <col min="3" max="3" width="49.7109375" customWidth="1"/>
    <col min="4" max="4" width="50.85546875" customWidth="1"/>
    <col min="5" max="5" width="14.7109375" customWidth="1"/>
    <col min="6" max="6" width="16.85546875" customWidth="1"/>
    <col min="7" max="7" width="11.85546875" style="253" customWidth="1"/>
  </cols>
  <sheetData>
    <row r="1" spans="1:9" ht="15.75">
      <c r="A1" s="1611" t="s">
        <v>186</v>
      </c>
      <c r="B1" s="1611"/>
      <c r="C1" s="1611"/>
      <c r="D1" s="1611"/>
      <c r="E1" s="1203"/>
      <c r="F1" s="1203"/>
      <c r="G1" s="1203"/>
      <c r="H1" s="1203"/>
    </row>
    <row r="2" spans="1:9" s="598" customFormat="1" ht="16.5" thickBot="1">
      <c r="A2" s="1354"/>
      <c r="B2" s="1354"/>
      <c r="C2" s="1354"/>
      <c r="D2" s="1354"/>
      <c r="E2" s="1203"/>
      <c r="F2" s="1203"/>
      <c r="G2" s="1203"/>
      <c r="H2" s="1203"/>
      <c r="I2" s="1527" t="s">
        <v>1020</v>
      </c>
    </row>
    <row r="3" spans="1:9" s="598" customFormat="1" ht="12.75" customHeight="1">
      <c r="A3" s="809" t="s">
        <v>1</v>
      </c>
      <c r="B3" s="810" t="s">
        <v>2</v>
      </c>
      <c r="C3" s="811"/>
      <c r="D3" s="1204"/>
      <c r="E3" s="812" t="s">
        <v>4</v>
      </c>
      <c r="F3" s="810" t="s">
        <v>5</v>
      </c>
      <c r="G3" s="342" t="s">
        <v>6</v>
      </c>
      <c r="H3" s="845" t="s">
        <v>7</v>
      </c>
      <c r="I3" s="841" t="s">
        <v>7</v>
      </c>
    </row>
    <row r="4" spans="1:9">
      <c r="A4" s="816" t="s">
        <v>8</v>
      </c>
      <c r="B4" s="817" t="s">
        <v>9</v>
      </c>
      <c r="C4" s="818" t="s">
        <v>449</v>
      </c>
      <c r="D4" s="819" t="s">
        <v>11</v>
      </c>
      <c r="E4" s="820" t="s">
        <v>12</v>
      </c>
      <c r="F4" s="821" t="s">
        <v>13</v>
      </c>
      <c r="G4" s="349" t="s">
        <v>833</v>
      </c>
      <c r="H4" s="821" t="s">
        <v>14</v>
      </c>
      <c r="I4" s="843" t="s">
        <v>15</v>
      </c>
    </row>
    <row r="5" spans="1:9" ht="15.75" thickBot="1">
      <c r="A5" s="824" t="s">
        <v>16</v>
      </c>
      <c r="B5" s="838" t="s">
        <v>17</v>
      </c>
      <c r="C5" s="825"/>
      <c r="D5" s="1205"/>
      <c r="E5" s="827" t="s">
        <v>360</v>
      </c>
      <c r="F5" s="827" t="s">
        <v>360</v>
      </c>
      <c r="G5" s="729"/>
      <c r="H5" s="846"/>
      <c r="I5" s="847"/>
    </row>
    <row r="6" spans="1:9" ht="15.75">
      <c r="A6" s="1206" t="s">
        <v>18</v>
      </c>
      <c r="B6" s="1162"/>
      <c r="C6" s="710"/>
      <c r="D6" s="1207"/>
      <c r="E6" s="1208"/>
      <c r="F6" s="1209"/>
      <c r="G6" s="1209"/>
      <c r="H6" s="1209"/>
      <c r="I6" s="1210"/>
    </row>
    <row r="7" spans="1:9" ht="15" customHeight="1">
      <c r="A7" s="1211" t="s">
        <v>187</v>
      </c>
      <c r="B7" s="1612" t="s">
        <v>188</v>
      </c>
      <c r="C7" s="1612"/>
      <c r="D7" s="1062"/>
      <c r="E7" s="1168">
        <f>E8+E15+E20</f>
        <v>211156</v>
      </c>
      <c r="F7" s="1079">
        <f t="shared" ref="F7:G7" si="0">F8+F15+F20</f>
        <v>248366.39999999997</v>
      </c>
      <c r="G7" s="1168">
        <f t="shared" si="0"/>
        <v>218105</v>
      </c>
      <c r="H7" s="558">
        <f t="shared" ref="H7:H59" si="1">G7/E7*100</f>
        <v>103.29093182291767</v>
      </c>
      <c r="I7" s="559">
        <f>G7/F7*100</f>
        <v>87.815823718506209</v>
      </c>
    </row>
    <row r="8" spans="1:9" ht="12.75" customHeight="1">
      <c r="A8" s="1211"/>
      <c r="B8" s="1502"/>
      <c r="C8" s="1501"/>
      <c r="D8" s="1212" t="s">
        <v>200</v>
      </c>
      <c r="E8" s="1168">
        <f>SUM(E9:E14)</f>
        <v>15070</v>
      </c>
      <c r="F8" s="1079">
        <f>SUM(F9:F14)</f>
        <v>15070</v>
      </c>
      <c r="G8" s="1213">
        <f>SUM(G9:G14)</f>
        <v>13053</v>
      </c>
      <c r="H8" s="558">
        <f t="shared" si="1"/>
        <v>86.61579296615794</v>
      </c>
      <c r="I8" s="559">
        <f t="shared" ref="I8:I58" si="2">G8/F8*100</f>
        <v>86.61579296615794</v>
      </c>
    </row>
    <row r="9" spans="1:9" s="595" customFormat="1" ht="12.75" customHeight="1">
      <c r="A9" s="1211"/>
      <c r="B9" s="1502"/>
      <c r="C9" s="1501"/>
      <c r="D9" s="1077" t="s">
        <v>201</v>
      </c>
      <c r="E9" s="1075">
        <v>11075</v>
      </c>
      <c r="F9" s="1175">
        <v>11075</v>
      </c>
      <c r="G9" s="1214">
        <v>9990</v>
      </c>
      <c r="H9" s="593">
        <f t="shared" si="1"/>
        <v>90.20316027088036</v>
      </c>
      <c r="I9" s="594">
        <f t="shared" si="2"/>
        <v>90.20316027088036</v>
      </c>
    </row>
    <row r="10" spans="1:9" ht="12.75" customHeight="1">
      <c r="A10" s="1211"/>
      <c r="B10" s="1502"/>
      <c r="C10" s="1501"/>
      <c r="D10" s="1077" t="s">
        <v>195</v>
      </c>
      <c r="E10" s="1075">
        <v>2769</v>
      </c>
      <c r="F10" s="1175">
        <v>2769</v>
      </c>
      <c r="G10" s="1214">
        <v>1993</v>
      </c>
      <c r="H10" s="593">
        <f t="shared" si="1"/>
        <v>71.975442397977602</v>
      </c>
      <c r="I10" s="594">
        <f t="shared" si="2"/>
        <v>71.975442397977602</v>
      </c>
    </row>
    <row r="11" spans="1:9" ht="12.75" customHeight="1">
      <c r="A11" s="1211"/>
      <c r="B11" s="1502"/>
      <c r="C11" s="1501"/>
      <c r="D11" s="1077" t="s">
        <v>197</v>
      </c>
      <c r="E11" s="1075">
        <v>997</v>
      </c>
      <c r="F11" s="1175">
        <v>997</v>
      </c>
      <c r="G11" s="1214">
        <v>910</v>
      </c>
      <c r="H11" s="593">
        <f t="shared" si="1"/>
        <v>91.27382146439318</v>
      </c>
      <c r="I11" s="594">
        <f t="shared" si="2"/>
        <v>91.27382146439318</v>
      </c>
    </row>
    <row r="12" spans="1:9" ht="12.75" customHeight="1">
      <c r="A12" s="1211"/>
      <c r="B12" s="1502"/>
      <c r="C12" s="1501"/>
      <c r="D12" s="1077" t="s">
        <v>196</v>
      </c>
      <c r="E12" s="1075">
        <v>25</v>
      </c>
      <c r="F12" s="1175">
        <v>25</v>
      </c>
      <c r="G12" s="1214">
        <v>0</v>
      </c>
      <c r="H12" s="593">
        <f t="shared" si="1"/>
        <v>0</v>
      </c>
      <c r="I12" s="594">
        <f t="shared" si="2"/>
        <v>0</v>
      </c>
    </row>
    <row r="13" spans="1:9" ht="12.75" customHeight="1">
      <c r="A13" s="1211"/>
      <c r="B13" s="1215"/>
      <c r="C13" s="1069" t="s">
        <v>192</v>
      </c>
      <c r="D13" s="1077" t="s">
        <v>202</v>
      </c>
      <c r="E13" s="1075">
        <v>84</v>
      </c>
      <c r="F13" s="1175">
        <v>84</v>
      </c>
      <c r="G13" s="1214">
        <v>70</v>
      </c>
      <c r="H13" s="593">
        <f t="shared" si="1"/>
        <v>83.333333333333343</v>
      </c>
      <c r="I13" s="594">
        <f t="shared" si="2"/>
        <v>83.333333333333343</v>
      </c>
    </row>
    <row r="14" spans="1:9" ht="12.75" customHeight="1">
      <c r="A14" s="1211"/>
      <c r="B14" s="1216" t="s">
        <v>266</v>
      </c>
      <c r="C14" s="1069" t="s">
        <v>997</v>
      </c>
      <c r="D14" s="1077" t="s">
        <v>230</v>
      </c>
      <c r="E14" s="1075">
        <v>120</v>
      </c>
      <c r="F14" s="1175">
        <v>120</v>
      </c>
      <c r="G14" s="1214">
        <v>90</v>
      </c>
      <c r="H14" s="593">
        <f t="shared" si="1"/>
        <v>75</v>
      </c>
      <c r="I14" s="594">
        <f t="shared" si="2"/>
        <v>75</v>
      </c>
    </row>
    <row r="15" spans="1:9" ht="12.75" customHeight="1">
      <c r="A15" s="1211"/>
      <c r="B15" s="1216"/>
      <c r="C15" s="1069"/>
      <c r="D15" s="1212" t="s">
        <v>953</v>
      </c>
      <c r="E15" s="1168">
        <f>E16+E17+E18+E19</f>
        <v>0</v>
      </c>
      <c r="F15" s="1079">
        <f>F16+F17+F18+F19</f>
        <v>2670.2</v>
      </c>
      <c r="G15" s="1168">
        <f>G16+G17+G18+G19</f>
        <v>1494</v>
      </c>
      <c r="H15" s="558">
        <v>0</v>
      </c>
      <c r="I15" s="559">
        <f t="shared" si="2"/>
        <v>55.950865103737556</v>
      </c>
    </row>
    <row r="16" spans="1:9" s="595" customFormat="1" ht="12.75" customHeight="1">
      <c r="A16" s="1211"/>
      <c r="B16" s="1216"/>
      <c r="C16" s="1065"/>
      <c r="D16" s="1077" t="s">
        <v>954</v>
      </c>
      <c r="E16" s="1075">
        <v>0</v>
      </c>
      <c r="F16" s="1175">
        <v>40</v>
      </c>
      <c r="G16" s="1214">
        <v>23</v>
      </c>
      <c r="H16" s="593">
        <v>0</v>
      </c>
      <c r="I16" s="594">
        <f t="shared" si="2"/>
        <v>57.499999999999993</v>
      </c>
    </row>
    <row r="17" spans="1:9" ht="12.75" customHeight="1">
      <c r="A17" s="1211"/>
      <c r="B17" s="1216"/>
      <c r="C17" s="1065"/>
      <c r="D17" s="1077" t="s">
        <v>191</v>
      </c>
      <c r="E17" s="1075">
        <v>0</v>
      </c>
      <c r="F17" s="1175">
        <v>2586.1999999999998</v>
      </c>
      <c r="G17" s="1214">
        <v>1460</v>
      </c>
      <c r="H17" s="593">
        <v>0</v>
      </c>
      <c r="I17" s="594">
        <f t="shared" si="2"/>
        <v>56.453483875957012</v>
      </c>
    </row>
    <row r="18" spans="1:9" ht="12.75" customHeight="1">
      <c r="A18" s="1211"/>
      <c r="B18" s="1216"/>
      <c r="C18" s="1065"/>
      <c r="D18" s="1077" t="s">
        <v>955</v>
      </c>
      <c r="E18" s="1075">
        <v>0</v>
      </c>
      <c r="F18" s="1175">
        <v>30</v>
      </c>
      <c r="G18" s="1214">
        <v>6</v>
      </c>
      <c r="H18" s="593">
        <v>0</v>
      </c>
      <c r="I18" s="594">
        <f t="shared" si="2"/>
        <v>20</v>
      </c>
    </row>
    <row r="19" spans="1:9" ht="12.75" customHeight="1">
      <c r="A19" s="1211"/>
      <c r="B19" s="1216"/>
      <c r="C19" s="1065"/>
      <c r="D19" s="1077" t="s">
        <v>956</v>
      </c>
      <c r="E19" s="1075">
        <v>0</v>
      </c>
      <c r="F19" s="1175">
        <v>14</v>
      </c>
      <c r="G19" s="1214">
        <v>5</v>
      </c>
      <c r="H19" s="593">
        <v>0</v>
      </c>
      <c r="I19" s="594">
        <f t="shared" si="2"/>
        <v>35.714285714285715</v>
      </c>
    </row>
    <row r="20" spans="1:9" ht="12.75" customHeight="1">
      <c r="A20" s="1211"/>
      <c r="B20" s="1217"/>
      <c r="C20" s="1085"/>
      <c r="D20" s="1212" t="s">
        <v>189</v>
      </c>
      <c r="E20" s="1168">
        <f>SUM(E21:E59)</f>
        <v>196086</v>
      </c>
      <c r="F20" s="1079">
        <f>SUM(F21:F59)</f>
        <v>230626.19999999995</v>
      </c>
      <c r="G20" s="1168">
        <f>SUM(G21:G59)</f>
        <v>203558</v>
      </c>
      <c r="H20" s="558">
        <f t="shared" si="1"/>
        <v>103.8105729118856</v>
      </c>
      <c r="I20" s="559">
        <f t="shared" si="2"/>
        <v>88.263172180784338</v>
      </c>
    </row>
    <row r="21" spans="1:9" ht="12.75" customHeight="1">
      <c r="A21" s="1219"/>
      <c r="B21" s="1215"/>
      <c r="C21" s="1069"/>
      <c r="D21" s="1077" t="s">
        <v>190</v>
      </c>
      <c r="E21" s="1075">
        <v>130000</v>
      </c>
      <c r="F21" s="1175">
        <v>149924.9</v>
      </c>
      <c r="G21" s="1214">
        <v>135821</v>
      </c>
      <c r="H21" s="593">
        <f t="shared" si="1"/>
        <v>104.47769230769231</v>
      </c>
      <c r="I21" s="594">
        <f t="shared" si="2"/>
        <v>90.592690073496797</v>
      </c>
    </row>
    <row r="22" spans="1:9" ht="12.75" customHeight="1">
      <c r="A22" s="1219"/>
      <c r="B22" s="1215"/>
      <c r="C22" s="1069"/>
      <c r="D22" s="1077" t="s">
        <v>191</v>
      </c>
      <c r="E22" s="1075">
        <v>8000</v>
      </c>
      <c r="F22" s="1175">
        <v>11215</v>
      </c>
      <c r="G22" s="1214">
        <v>9972</v>
      </c>
      <c r="H22" s="593">
        <f t="shared" si="1"/>
        <v>124.64999999999999</v>
      </c>
      <c r="I22" s="594">
        <f t="shared" si="2"/>
        <v>88.916629514043692</v>
      </c>
    </row>
    <row r="23" spans="1:9" s="598" customFormat="1" ht="12.75" customHeight="1">
      <c r="A23" s="1219"/>
      <c r="B23" s="1215"/>
      <c r="C23" s="1065" t="s">
        <v>759</v>
      </c>
      <c r="D23" s="1077" t="s">
        <v>191</v>
      </c>
      <c r="E23" s="1075">
        <v>0</v>
      </c>
      <c r="F23" s="1175">
        <v>161.9</v>
      </c>
      <c r="G23" s="1214">
        <v>0</v>
      </c>
      <c r="H23" s="593">
        <v>0</v>
      </c>
      <c r="I23" s="594">
        <f t="shared" si="2"/>
        <v>0</v>
      </c>
    </row>
    <row r="24" spans="1:9" s="598" customFormat="1" ht="12.75" customHeight="1">
      <c r="A24" s="1219"/>
      <c r="B24" s="1215"/>
      <c r="C24" s="1065" t="s">
        <v>998</v>
      </c>
      <c r="D24" s="1077" t="s">
        <v>191</v>
      </c>
      <c r="E24" s="1075">
        <v>0</v>
      </c>
      <c r="F24" s="1175">
        <v>543.4</v>
      </c>
      <c r="G24" s="1214">
        <v>181</v>
      </c>
      <c r="H24" s="593">
        <v>0</v>
      </c>
      <c r="I24" s="594">
        <f t="shared" si="2"/>
        <v>33.308796466691206</v>
      </c>
    </row>
    <row r="25" spans="1:9" ht="12.75" customHeight="1">
      <c r="A25" s="1219"/>
      <c r="B25" s="1215"/>
      <c r="C25" s="1069"/>
      <c r="D25" s="1077" t="s">
        <v>194</v>
      </c>
      <c r="E25" s="1075">
        <v>1000</v>
      </c>
      <c r="F25" s="1175">
        <v>1000</v>
      </c>
      <c r="G25" s="1214">
        <v>358</v>
      </c>
      <c r="H25" s="593">
        <f t="shared" si="1"/>
        <v>35.799999999999997</v>
      </c>
      <c r="I25" s="594">
        <f t="shared" si="2"/>
        <v>35.799999999999997</v>
      </c>
    </row>
    <row r="26" spans="1:9" s="596" customFormat="1" ht="12.75" customHeight="1">
      <c r="A26" s="1219"/>
      <c r="B26" s="1215"/>
      <c r="C26" s="1069"/>
      <c r="D26" s="1077" t="s">
        <v>195</v>
      </c>
      <c r="E26" s="1075">
        <v>34620</v>
      </c>
      <c r="F26" s="1175">
        <v>40374.699999999997</v>
      </c>
      <c r="G26" s="1214">
        <v>36114</v>
      </c>
      <c r="H26" s="593">
        <f t="shared" si="1"/>
        <v>104.31542461005199</v>
      </c>
      <c r="I26" s="594">
        <f t="shared" si="2"/>
        <v>89.447104250929428</v>
      </c>
    </row>
    <row r="27" spans="1:9" s="598" customFormat="1" ht="12.75" customHeight="1">
      <c r="A27" s="1219"/>
      <c r="B27" s="1215"/>
      <c r="C27" s="1065" t="s">
        <v>759</v>
      </c>
      <c r="D27" s="1077" t="s">
        <v>195</v>
      </c>
      <c r="E27" s="1075">
        <v>0</v>
      </c>
      <c r="F27" s="1175">
        <v>10</v>
      </c>
      <c r="G27" s="1214">
        <v>0</v>
      </c>
      <c r="H27" s="593">
        <v>0</v>
      </c>
      <c r="I27" s="594">
        <f t="shared" si="2"/>
        <v>0</v>
      </c>
    </row>
    <row r="28" spans="1:9" s="598" customFormat="1" ht="12.75" customHeight="1">
      <c r="A28" s="1219"/>
      <c r="B28" s="1215"/>
      <c r="C28" s="1065" t="s">
        <v>998</v>
      </c>
      <c r="D28" s="1077" t="s">
        <v>195</v>
      </c>
      <c r="E28" s="1075">
        <v>0</v>
      </c>
      <c r="F28" s="1175">
        <v>205.9</v>
      </c>
      <c r="G28" s="1214">
        <v>33</v>
      </c>
      <c r="H28" s="593">
        <v>0</v>
      </c>
      <c r="I28" s="594">
        <f t="shared" si="2"/>
        <v>16.027197668771247</v>
      </c>
    </row>
    <row r="29" spans="1:9" ht="12.75" customHeight="1">
      <c r="A29" s="1219"/>
      <c r="B29" s="1215"/>
      <c r="C29" s="1069"/>
      <c r="D29" s="1077" t="s">
        <v>197</v>
      </c>
      <c r="E29" s="1075">
        <v>12460</v>
      </c>
      <c r="F29" s="1175">
        <v>14470.5</v>
      </c>
      <c r="G29" s="1214">
        <v>13032</v>
      </c>
      <c r="H29" s="593">
        <f t="shared" si="1"/>
        <v>104.59069020866774</v>
      </c>
      <c r="I29" s="594">
        <f t="shared" si="2"/>
        <v>90.05908572613248</v>
      </c>
    </row>
    <row r="30" spans="1:9" s="598" customFormat="1" ht="12.75" customHeight="1">
      <c r="A30" s="1219"/>
      <c r="B30" s="1215"/>
      <c r="C30" s="1065" t="s">
        <v>759</v>
      </c>
      <c r="D30" s="1077" t="s">
        <v>197</v>
      </c>
      <c r="E30" s="1075">
        <v>0</v>
      </c>
      <c r="F30" s="1175">
        <v>10</v>
      </c>
      <c r="G30" s="1214">
        <v>0</v>
      </c>
      <c r="H30" s="593">
        <v>0</v>
      </c>
      <c r="I30" s="594">
        <f t="shared" si="2"/>
        <v>0</v>
      </c>
    </row>
    <row r="31" spans="1:9" s="598" customFormat="1" ht="12.75" customHeight="1">
      <c r="A31" s="1219"/>
      <c r="B31" s="1215"/>
      <c r="C31" s="1065" t="s">
        <v>998</v>
      </c>
      <c r="D31" s="1077" t="s">
        <v>197</v>
      </c>
      <c r="E31" s="1075">
        <v>0</v>
      </c>
      <c r="F31" s="1175">
        <v>74</v>
      </c>
      <c r="G31" s="1214">
        <v>12</v>
      </c>
      <c r="H31" s="593">
        <v>0</v>
      </c>
      <c r="I31" s="594">
        <f t="shared" si="2"/>
        <v>16.216216216216218</v>
      </c>
    </row>
    <row r="32" spans="1:9" ht="12.75" customHeight="1">
      <c r="A32" s="1219"/>
      <c r="B32" s="1216"/>
      <c r="C32" s="1065"/>
      <c r="D32" s="1077" t="s">
        <v>957</v>
      </c>
      <c r="E32" s="1075">
        <v>620</v>
      </c>
      <c r="F32" s="1175">
        <v>659</v>
      </c>
      <c r="G32" s="1214">
        <v>611</v>
      </c>
      <c r="H32" s="593">
        <f t="shared" si="1"/>
        <v>98.548387096774192</v>
      </c>
      <c r="I32" s="594">
        <f t="shared" si="2"/>
        <v>92.716236722306519</v>
      </c>
    </row>
    <row r="33" spans="1:11" ht="12.75" customHeight="1">
      <c r="A33" s="1219"/>
      <c r="B33" s="1216"/>
      <c r="C33" s="1065" t="s">
        <v>759</v>
      </c>
      <c r="D33" s="1220" t="s">
        <v>748</v>
      </c>
      <c r="E33" s="1075">
        <v>0</v>
      </c>
      <c r="F33" s="1175">
        <v>55</v>
      </c>
      <c r="G33" s="1214">
        <v>0</v>
      </c>
      <c r="H33" s="593">
        <v>0</v>
      </c>
      <c r="I33" s="594">
        <f t="shared" si="2"/>
        <v>0</v>
      </c>
    </row>
    <row r="34" spans="1:11" s="597" customFormat="1" ht="12.75" customHeight="1">
      <c r="A34" s="1219"/>
      <c r="B34" s="1215"/>
      <c r="C34" s="1065" t="s">
        <v>998</v>
      </c>
      <c r="D34" s="1220" t="s">
        <v>748</v>
      </c>
      <c r="E34" s="1075">
        <v>0</v>
      </c>
      <c r="F34" s="1175">
        <v>73.8</v>
      </c>
      <c r="G34" s="1214">
        <v>43</v>
      </c>
      <c r="H34" s="593">
        <v>0</v>
      </c>
      <c r="I34" s="594">
        <f t="shared" si="2"/>
        <v>58.265582655826563</v>
      </c>
      <c r="K34" s="764"/>
    </row>
    <row r="35" spans="1:11" ht="12.75" customHeight="1">
      <c r="A35" s="1219"/>
      <c r="B35" s="1215"/>
      <c r="C35" s="1065"/>
      <c r="D35" s="1077" t="s">
        <v>130</v>
      </c>
      <c r="E35" s="1075">
        <v>0</v>
      </c>
      <c r="F35" s="1175">
        <v>13</v>
      </c>
      <c r="G35" s="1214">
        <v>4</v>
      </c>
      <c r="H35" s="593">
        <v>0</v>
      </c>
      <c r="I35" s="594">
        <f t="shared" si="2"/>
        <v>30.76923076923077</v>
      </c>
    </row>
    <row r="36" spans="1:11" ht="12.75" customHeight="1">
      <c r="A36" s="1219"/>
      <c r="B36" s="1215"/>
      <c r="C36" s="1110"/>
      <c r="D36" s="1220" t="s">
        <v>958</v>
      </c>
      <c r="E36" s="1075">
        <v>0</v>
      </c>
      <c r="F36" s="1175">
        <v>39.5</v>
      </c>
      <c r="G36" s="1214">
        <v>39</v>
      </c>
      <c r="H36" s="593">
        <v>0</v>
      </c>
      <c r="I36" s="594">
        <f t="shared" si="2"/>
        <v>98.734177215189874</v>
      </c>
    </row>
    <row r="37" spans="1:11" ht="12.75" customHeight="1">
      <c r="A37" s="1219"/>
      <c r="B37" s="1215"/>
      <c r="C37" s="1069"/>
      <c r="D37" s="1077" t="s">
        <v>749</v>
      </c>
      <c r="E37" s="1075">
        <v>0</v>
      </c>
      <c r="F37" s="1175">
        <v>40</v>
      </c>
      <c r="G37" s="1214">
        <v>40</v>
      </c>
      <c r="H37" s="750">
        <v>0</v>
      </c>
      <c r="I37" s="589">
        <f t="shared" si="2"/>
        <v>100</v>
      </c>
    </row>
    <row r="38" spans="1:11" ht="15" customHeight="1">
      <c r="A38" s="1231"/>
      <c r="B38" s="1503"/>
      <c r="C38" s="1504" t="s">
        <v>30</v>
      </c>
      <c r="D38" s="1248" t="s">
        <v>135</v>
      </c>
      <c r="E38" s="1190">
        <v>1200</v>
      </c>
      <c r="F38" s="1191">
        <v>1200</v>
      </c>
      <c r="G38" s="1233">
        <v>361</v>
      </c>
      <c r="H38" s="593">
        <f t="shared" si="1"/>
        <v>30.083333333333336</v>
      </c>
      <c r="I38" s="594">
        <f t="shared" si="2"/>
        <v>30.083333333333336</v>
      </c>
    </row>
    <row r="39" spans="1:11" s="598" customFormat="1" ht="12" customHeight="1">
      <c r="A39" s="1219"/>
      <c r="B39" s="1216"/>
      <c r="C39" s="1065" t="s">
        <v>998</v>
      </c>
      <c r="D39" s="1220" t="s">
        <v>135</v>
      </c>
      <c r="E39" s="1075">
        <v>0</v>
      </c>
      <c r="F39" s="1175">
        <v>278.3</v>
      </c>
      <c r="G39" s="1214">
        <v>0</v>
      </c>
      <c r="H39" s="593">
        <v>0</v>
      </c>
      <c r="I39" s="594">
        <f t="shared" si="2"/>
        <v>0</v>
      </c>
    </row>
    <row r="40" spans="1:11" s="598" customFormat="1" ht="12" customHeight="1">
      <c r="A40" s="1219"/>
      <c r="B40" s="1216"/>
      <c r="C40" s="1221" t="s">
        <v>30</v>
      </c>
      <c r="D40" s="1077" t="s">
        <v>131</v>
      </c>
      <c r="E40" s="1075">
        <v>3000</v>
      </c>
      <c r="F40" s="1175">
        <v>3552.7</v>
      </c>
      <c r="G40" s="1214">
        <v>2840</v>
      </c>
      <c r="H40" s="593">
        <f t="shared" si="1"/>
        <v>94.666666666666671</v>
      </c>
      <c r="I40" s="594">
        <f t="shared" si="2"/>
        <v>79.939201170940407</v>
      </c>
    </row>
    <row r="41" spans="1:11" s="598" customFormat="1" ht="12" customHeight="1">
      <c r="A41" s="1219"/>
      <c r="B41" s="1216"/>
      <c r="C41" s="1065" t="s">
        <v>998</v>
      </c>
      <c r="D41" s="1077" t="s">
        <v>131</v>
      </c>
      <c r="E41" s="1075">
        <v>0</v>
      </c>
      <c r="F41" s="1175">
        <v>71.7</v>
      </c>
      <c r="G41" s="1214">
        <v>0</v>
      </c>
      <c r="H41" s="593">
        <v>0</v>
      </c>
      <c r="I41" s="594">
        <f t="shared" si="2"/>
        <v>0</v>
      </c>
    </row>
    <row r="42" spans="1:11" ht="12.75" customHeight="1">
      <c r="A42" s="1219"/>
      <c r="B42" s="1215"/>
      <c r="C42" s="1069"/>
      <c r="D42" s="1077" t="s">
        <v>760</v>
      </c>
      <c r="E42" s="1075">
        <v>0</v>
      </c>
      <c r="F42" s="1175">
        <v>2197</v>
      </c>
      <c r="G42" s="1214">
        <v>641</v>
      </c>
      <c r="H42" s="593">
        <v>0</v>
      </c>
      <c r="I42" s="594">
        <f t="shared" si="2"/>
        <v>29.176149294492486</v>
      </c>
    </row>
    <row r="43" spans="1:11" ht="12.75" customHeight="1">
      <c r="A43" s="1219"/>
      <c r="B43" s="1215"/>
      <c r="C43" s="1069" t="s">
        <v>192</v>
      </c>
      <c r="D43" s="1077" t="s">
        <v>448</v>
      </c>
      <c r="E43" s="1075">
        <v>200</v>
      </c>
      <c r="F43" s="1175">
        <v>200</v>
      </c>
      <c r="G43" s="1214">
        <v>162</v>
      </c>
      <c r="H43" s="593">
        <f t="shared" si="1"/>
        <v>81</v>
      </c>
      <c r="I43" s="594">
        <f t="shared" si="2"/>
        <v>81</v>
      </c>
    </row>
    <row r="44" spans="1:11" s="598" customFormat="1" ht="12.75" customHeight="1">
      <c r="A44" s="1219"/>
      <c r="B44" s="1215"/>
      <c r="C44" s="1069"/>
      <c r="D44" s="1077" t="s">
        <v>198</v>
      </c>
      <c r="E44" s="1075">
        <v>30</v>
      </c>
      <c r="F44" s="1175">
        <v>136</v>
      </c>
      <c r="G44" s="1214">
        <v>133</v>
      </c>
      <c r="H44" s="593">
        <f t="shared" si="1"/>
        <v>443.33333333333337</v>
      </c>
      <c r="I44" s="594">
        <f t="shared" si="2"/>
        <v>97.794117647058826</v>
      </c>
    </row>
    <row r="45" spans="1:11" s="598" customFormat="1" ht="12.75" customHeight="1">
      <c r="A45" s="1223"/>
      <c r="B45" s="1224"/>
      <c r="C45" s="1218" t="s">
        <v>548</v>
      </c>
      <c r="D45" s="1077" t="s">
        <v>198</v>
      </c>
      <c r="E45" s="1225">
        <v>0</v>
      </c>
      <c r="F45" s="1175">
        <v>15</v>
      </c>
      <c r="G45" s="1214">
        <v>0</v>
      </c>
      <c r="H45" s="593">
        <v>0</v>
      </c>
      <c r="I45" s="594">
        <f t="shared" si="2"/>
        <v>0</v>
      </c>
    </row>
    <row r="46" spans="1:11" s="598" customFormat="1" ht="12.75" customHeight="1">
      <c r="A46" s="1223"/>
      <c r="B46" s="1224"/>
      <c r="C46" s="1218" t="s">
        <v>549</v>
      </c>
      <c r="D46" s="1077" t="s">
        <v>198</v>
      </c>
      <c r="E46" s="1225">
        <v>0</v>
      </c>
      <c r="F46" s="1175">
        <v>30</v>
      </c>
      <c r="G46" s="1214">
        <v>0</v>
      </c>
      <c r="H46" s="593">
        <v>0</v>
      </c>
      <c r="I46" s="594">
        <f t="shared" si="2"/>
        <v>0</v>
      </c>
    </row>
    <row r="47" spans="1:11" s="598" customFormat="1" ht="12.75" customHeight="1">
      <c r="A47" s="1223"/>
      <c r="B47" s="1224"/>
      <c r="C47" s="1218" t="s">
        <v>548</v>
      </c>
      <c r="D47" s="1220" t="s">
        <v>213</v>
      </c>
      <c r="E47" s="1225">
        <v>0</v>
      </c>
      <c r="F47" s="1175">
        <v>165</v>
      </c>
      <c r="G47" s="1214">
        <v>84</v>
      </c>
      <c r="H47" s="593">
        <v>0</v>
      </c>
      <c r="I47" s="594">
        <f t="shared" si="2"/>
        <v>50.909090909090907</v>
      </c>
    </row>
    <row r="48" spans="1:11" ht="12.75" customHeight="1">
      <c r="A48" s="1223"/>
      <c r="B48" s="1224"/>
      <c r="C48" s="1110" t="s">
        <v>192</v>
      </c>
      <c r="D48" s="1220" t="s">
        <v>213</v>
      </c>
      <c r="E48" s="1225">
        <v>438</v>
      </c>
      <c r="F48" s="1175">
        <v>438</v>
      </c>
      <c r="G48" s="1214">
        <v>328</v>
      </c>
      <c r="H48" s="750">
        <f t="shared" si="1"/>
        <v>74.885844748858446</v>
      </c>
      <c r="I48" s="594">
        <f t="shared" si="2"/>
        <v>74.885844748858446</v>
      </c>
    </row>
    <row r="49" spans="1:9" ht="12.75" customHeight="1">
      <c r="A49" s="1223"/>
      <c r="B49" s="1224"/>
      <c r="C49" s="1218" t="s">
        <v>549</v>
      </c>
      <c r="D49" s="1220" t="s">
        <v>213</v>
      </c>
      <c r="E49" s="1226">
        <v>0</v>
      </c>
      <c r="F49" s="1175">
        <v>70</v>
      </c>
      <c r="G49" s="1214">
        <v>66</v>
      </c>
      <c r="H49" s="1227">
        <v>0</v>
      </c>
      <c r="I49" s="594">
        <f t="shared" si="2"/>
        <v>94.285714285714278</v>
      </c>
    </row>
    <row r="50" spans="1:9" ht="12.75" customHeight="1">
      <c r="A50" s="1223"/>
      <c r="B50" s="1224"/>
      <c r="C50" s="1065" t="s">
        <v>998</v>
      </c>
      <c r="D50" s="1069" t="s">
        <v>214</v>
      </c>
      <c r="E50" s="1226">
        <v>0</v>
      </c>
      <c r="F50" s="1175">
        <v>1.4</v>
      </c>
      <c r="G50" s="1214">
        <v>1</v>
      </c>
      <c r="H50" s="1227">
        <v>0</v>
      </c>
      <c r="I50" s="594">
        <v>0</v>
      </c>
    </row>
    <row r="51" spans="1:9" ht="12.75" customHeight="1">
      <c r="A51" s="1223"/>
      <c r="B51" s="1228"/>
      <c r="C51" s="1110"/>
      <c r="D51" s="1110" t="s">
        <v>761</v>
      </c>
      <c r="E51" s="1229">
        <v>538</v>
      </c>
      <c r="F51" s="1175">
        <v>410.5</v>
      </c>
      <c r="G51" s="1214">
        <v>0</v>
      </c>
      <c r="H51" s="1230">
        <v>0</v>
      </c>
      <c r="I51" s="594">
        <f t="shared" si="2"/>
        <v>0</v>
      </c>
    </row>
    <row r="52" spans="1:9" ht="12.75" customHeight="1">
      <c r="A52" s="1219"/>
      <c r="B52" s="1232"/>
      <c r="C52" s="1087" t="s">
        <v>304</v>
      </c>
      <c r="D52" s="1069" t="s">
        <v>305</v>
      </c>
      <c r="E52" s="1190">
        <v>2</v>
      </c>
      <c r="F52" s="1175">
        <v>2</v>
      </c>
      <c r="G52" s="1233">
        <v>0</v>
      </c>
      <c r="H52" s="593">
        <f t="shared" si="1"/>
        <v>0</v>
      </c>
      <c r="I52" s="594">
        <f t="shared" si="2"/>
        <v>0</v>
      </c>
    </row>
    <row r="53" spans="1:9" ht="12.75" customHeight="1">
      <c r="A53" s="1231"/>
      <c r="B53" s="1232"/>
      <c r="C53" s="1218" t="s">
        <v>548</v>
      </c>
      <c r="D53" s="1077" t="s">
        <v>196</v>
      </c>
      <c r="E53" s="1190">
        <v>0</v>
      </c>
      <c r="F53" s="1175">
        <v>10</v>
      </c>
      <c r="G53" s="1233">
        <v>3</v>
      </c>
      <c r="H53" s="593">
        <v>0</v>
      </c>
      <c r="I53" s="594">
        <f t="shared" si="2"/>
        <v>30</v>
      </c>
    </row>
    <row r="54" spans="1:9" ht="12.75" customHeight="1">
      <c r="A54" s="1231"/>
      <c r="B54" s="1232"/>
      <c r="C54" s="1218" t="s">
        <v>549</v>
      </c>
      <c r="D54" s="1077" t="s">
        <v>196</v>
      </c>
      <c r="E54" s="1190">
        <v>0</v>
      </c>
      <c r="F54" s="1175">
        <v>0</v>
      </c>
      <c r="G54" s="1233">
        <v>21</v>
      </c>
      <c r="H54" s="593">
        <v>0</v>
      </c>
      <c r="I54" s="594">
        <v>0</v>
      </c>
    </row>
    <row r="55" spans="1:9" ht="12.75" customHeight="1">
      <c r="A55" s="1219"/>
      <c r="B55" s="1215"/>
      <c r="C55" s="1069"/>
      <c r="D55" s="1077" t="s">
        <v>196</v>
      </c>
      <c r="E55" s="1075">
        <v>550</v>
      </c>
      <c r="F55" s="1175">
        <v>550</v>
      </c>
      <c r="G55" s="1214">
        <v>425</v>
      </c>
      <c r="H55" s="593">
        <f t="shared" si="1"/>
        <v>77.272727272727266</v>
      </c>
      <c r="I55" s="594">
        <f t="shared" si="2"/>
        <v>77.272727272727266</v>
      </c>
    </row>
    <row r="56" spans="1:9" ht="12.75" customHeight="1">
      <c r="A56" s="1219"/>
      <c r="B56" s="1215"/>
      <c r="C56" s="1069" t="s">
        <v>192</v>
      </c>
      <c r="D56" s="1077" t="s">
        <v>199</v>
      </c>
      <c r="E56" s="1075">
        <v>1928</v>
      </c>
      <c r="F56" s="1175">
        <v>1928</v>
      </c>
      <c r="G56" s="1214">
        <v>1872</v>
      </c>
      <c r="H56" s="593">
        <f t="shared" si="1"/>
        <v>97.095435684647299</v>
      </c>
      <c r="I56" s="594">
        <f t="shared" si="2"/>
        <v>97.095435684647299</v>
      </c>
    </row>
    <row r="57" spans="1:9" ht="12.75" customHeight="1">
      <c r="A57" s="1219"/>
      <c r="B57" s="1216" t="s">
        <v>267</v>
      </c>
      <c r="C57" s="1069" t="s">
        <v>192</v>
      </c>
      <c r="D57" s="1077" t="s">
        <v>193</v>
      </c>
      <c r="E57" s="1075">
        <v>300</v>
      </c>
      <c r="F57" s="1175">
        <v>300</v>
      </c>
      <c r="G57" s="1214">
        <v>291</v>
      </c>
      <c r="H57" s="593">
        <f t="shared" si="1"/>
        <v>97</v>
      </c>
      <c r="I57" s="594">
        <f t="shared" si="2"/>
        <v>97</v>
      </c>
    </row>
    <row r="58" spans="1:9" ht="12.75" customHeight="1">
      <c r="A58" s="1219"/>
      <c r="B58" s="1215"/>
      <c r="C58" s="1069" t="s">
        <v>192</v>
      </c>
      <c r="D58" s="1077" t="s">
        <v>232</v>
      </c>
      <c r="E58" s="1075">
        <v>200</v>
      </c>
      <c r="F58" s="1175">
        <v>200</v>
      </c>
      <c r="G58" s="1214">
        <v>70</v>
      </c>
      <c r="H58" s="750">
        <f t="shared" si="1"/>
        <v>35</v>
      </c>
      <c r="I58" s="589">
        <f t="shared" si="2"/>
        <v>35</v>
      </c>
    </row>
    <row r="59" spans="1:9" ht="12.75" customHeight="1" thickBot="1">
      <c r="A59" s="1522"/>
      <c r="B59" s="1520"/>
      <c r="C59" s="1234"/>
      <c r="D59" s="1517" t="s">
        <v>447</v>
      </c>
      <c r="E59" s="1521">
        <v>1000</v>
      </c>
      <c r="F59" s="1236">
        <v>0</v>
      </c>
      <c r="G59" s="1518">
        <v>0</v>
      </c>
      <c r="H59" s="426">
        <f t="shared" si="1"/>
        <v>0</v>
      </c>
      <c r="I59" s="1519">
        <v>0</v>
      </c>
    </row>
    <row r="60" spans="1:9" s="598" customFormat="1" ht="6.75" customHeight="1">
      <c r="A60" s="1523"/>
      <c r="B60" s="1524"/>
      <c r="C60" s="1088"/>
      <c r="D60" s="1088"/>
      <c r="E60" s="1090"/>
      <c r="F60" s="1089"/>
      <c r="G60" s="1237"/>
      <c r="H60" s="1238"/>
      <c r="I60" s="1238"/>
    </row>
    <row r="61" spans="1:9" s="598" customFormat="1" ht="13.5" customHeight="1" thickBot="1">
      <c r="A61" s="1516"/>
      <c r="B61" s="1239"/>
      <c r="C61" s="1240"/>
      <c r="D61" s="1240"/>
      <c r="E61" s="1241"/>
      <c r="F61" s="1242"/>
      <c r="G61" s="1112"/>
      <c r="H61" s="1243"/>
      <c r="I61" s="1528" t="s">
        <v>1021</v>
      </c>
    </row>
    <row r="62" spans="1:9" s="598" customFormat="1" ht="12.75" customHeight="1">
      <c r="A62" s="816" t="s">
        <v>1</v>
      </c>
      <c r="B62" s="817" t="s">
        <v>2</v>
      </c>
      <c r="C62" s="818"/>
      <c r="D62" s="1514"/>
      <c r="E62" s="848" t="s">
        <v>4</v>
      </c>
      <c r="F62" s="817" t="s">
        <v>5</v>
      </c>
      <c r="G62" s="348" t="s">
        <v>6</v>
      </c>
      <c r="H62" s="821" t="s">
        <v>7</v>
      </c>
      <c r="I62" s="1515" t="s">
        <v>7</v>
      </c>
    </row>
    <row r="63" spans="1:9" s="598" customFormat="1" ht="12.75" customHeight="1">
      <c r="A63" s="816" t="s">
        <v>8</v>
      </c>
      <c r="B63" s="817" t="s">
        <v>9</v>
      </c>
      <c r="C63" s="818" t="s">
        <v>449</v>
      </c>
      <c r="D63" s="819" t="s">
        <v>11</v>
      </c>
      <c r="E63" s="820" t="s">
        <v>12</v>
      </c>
      <c r="F63" s="821" t="s">
        <v>13</v>
      </c>
      <c r="G63" s="349" t="s">
        <v>833</v>
      </c>
      <c r="H63" s="821" t="s">
        <v>14</v>
      </c>
      <c r="I63" s="843" t="s">
        <v>15</v>
      </c>
    </row>
    <row r="64" spans="1:9" s="598" customFormat="1" ht="12.75" customHeight="1" thickBot="1">
      <c r="A64" s="824" t="s">
        <v>16</v>
      </c>
      <c r="B64" s="838" t="s">
        <v>17</v>
      </c>
      <c r="C64" s="825"/>
      <c r="D64" s="1205"/>
      <c r="E64" s="827" t="s">
        <v>360</v>
      </c>
      <c r="F64" s="827" t="s">
        <v>360</v>
      </c>
      <c r="G64" s="729"/>
      <c r="H64" s="846"/>
      <c r="I64" s="847"/>
    </row>
    <row r="65" spans="1:9" s="598" customFormat="1" ht="15" customHeight="1">
      <c r="A65" s="1206" t="s">
        <v>18</v>
      </c>
      <c r="B65" s="1162"/>
      <c r="C65" s="710"/>
      <c r="D65" s="1207"/>
      <c r="E65" s="1208"/>
      <c r="F65" s="1209"/>
      <c r="G65" s="1209"/>
      <c r="H65" s="1209"/>
      <c r="I65" s="1210"/>
    </row>
    <row r="66" spans="1:9" ht="12.75" customHeight="1">
      <c r="A66" s="1211" t="s">
        <v>238</v>
      </c>
      <c r="B66" s="1612" t="s">
        <v>239</v>
      </c>
      <c r="C66" s="1613"/>
      <c r="D66" s="1212" t="s">
        <v>189</v>
      </c>
      <c r="E66" s="1168">
        <f>SUM(E67:E72)</f>
        <v>6000</v>
      </c>
      <c r="F66" s="1079">
        <f>SUM(F67:F72)</f>
        <v>3813</v>
      </c>
      <c r="G66" s="1168">
        <f>SUM(G67:G72)</f>
        <v>3021</v>
      </c>
      <c r="H66" s="1245">
        <f>G66/E66*100</f>
        <v>50.349999999999994</v>
      </c>
      <c r="I66" s="717">
        <f>G66/F66*100</f>
        <v>79.22895357985837</v>
      </c>
    </row>
    <row r="67" spans="1:9" ht="12.75" customHeight="1">
      <c r="A67" s="1219"/>
      <c r="B67" s="1244" t="s">
        <v>352</v>
      </c>
      <c r="C67" s="1083" t="s">
        <v>322</v>
      </c>
      <c r="D67" s="1077" t="s">
        <v>135</v>
      </c>
      <c r="E67" s="1075">
        <v>2800</v>
      </c>
      <c r="F67" s="1175">
        <v>2667</v>
      </c>
      <c r="G67" s="1214">
        <v>2447</v>
      </c>
      <c r="H67" s="593">
        <f t="shared" ref="H67:H71" si="3">G67/E67*100</f>
        <v>87.392857142857139</v>
      </c>
      <c r="I67" s="594">
        <f t="shared" ref="I67:I79" si="4">G67/F67*100</f>
        <v>91.751031121109861</v>
      </c>
    </row>
    <row r="68" spans="1:9" ht="12.75" customHeight="1">
      <c r="A68" s="1219"/>
      <c r="B68" s="1244" t="s">
        <v>353</v>
      </c>
      <c r="C68" s="1083" t="s">
        <v>323</v>
      </c>
      <c r="D68" s="1077" t="s">
        <v>135</v>
      </c>
      <c r="E68" s="1075">
        <v>500</v>
      </c>
      <c r="F68" s="1175">
        <v>83</v>
      </c>
      <c r="G68" s="1214">
        <v>82</v>
      </c>
      <c r="H68" s="593">
        <f t="shared" si="3"/>
        <v>16.400000000000002</v>
      </c>
      <c r="I68" s="594">
        <f t="shared" si="4"/>
        <v>98.795180722891558</v>
      </c>
    </row>
    <row r="69" spans="1:9" ht="12.75" customHeight="1">
      <c r="A69" s="1219"/>
      <c r="B69" s="1216" t="s">
        <v>354</v>
      </c>
      <c r="C69" s="1083" t="s">
        <v>324</v>
      </c>
      <c r="D69" s="1077" t="s">
        <v>135</v>
      </c>
      <c r="E69" s="1075">
        <v>1000</v>
      </c>
      <c r="F69" s="1175">
        <v>663</v>
      </c>
      <c r="G69" s="1214">
        <v>143</v>
      </c>
      <c r="H69" s="593">
        <f t="shared" si="3"/>
        <v>14.299999999999999</v>
      </c>
      <c r="I69" s="594">
        <f t="shared" si="4"/>
        <v>21.568627450980394</v>
      </c>
    </row>
    <row r="70" spans="1:9" ht="12.75" customHeight="1">
      <c r="A70" s="1219"/>
      <c r="B70" s="1244" t="s">
        <v>355</v>
      </c>
      <c r="C70" s="1066" t="s">
        <v>325</v>
      </c>
      <c r="D70" s="1077" t="s">
        <v>135</v>
      </c>
      <c r="E70" s="1075">
        <v>1500</v>
      </c>
      <c r="F70" s="1175">
        <v>0</v>
      </c>
      <c r="G70" s="1214">
        <v>0</v>
      </c>
      <c r="H70" s="591">
        <f t="shared" si="3"/>
        <v>0</v>
      </c>
      <c r="I70" s="594">
        <v>0</v>
      </c>
    </row>
    <row r="71" spans="1:9" ht="12.75" customHeight="1">
      <c r="A71" s="1223"/>
      <c r="B71" s="1244" t="s">
        <v>356</v>
      </c>
      <c r="C71" s="1069" t="s">
        <v>357</v>
      </c>
      <c r="D71" s="1069" t="s">
        <v>358</v>
      </c>
      <c r="E71" s="1075">
        <v>200</v>
      </c>
      <c r="F71" s="1175">
        <v>250</v>
      </c>
      <c r="G71" s="590">
        <v>199</v>
      </c>
      <c r="H71" s="591">
        <f t="shared" si="3"/>
        <v>99.5</v>
      </c>
      <c r="I71" s="589">
        <f t="shared" si="4"/>
        <v>79.600000000000009</v>
      </c>
    </row>
    <row r="72" spans="1:9" ht="12.75" customHeight="1">
      <c r="A72" s="1223"/>
      <c r="B72" s="1246" t="s">
        <v>762</v>
      </c>
      <c r="C72" s="1247" t="s">
        <v>763</v>
      </c>
      <c r="D72" s="1248" t="s">
        <v>764</v>
      </c>
      <c r="E72" s="1249">
        <v>0</v>
      </c>
      <c r="F72" s="1175">
        <v>150</v>
      </c>
      <c r="G72" s="1250">
        <v>150</v>
      </c>
      <c r="H72" s="1251">
        <v>0</v>
      </c>
      <c r="I72" s="504">
        <f t="shared" si="4"/>
        <v>100</v>
      </c>
    </row>
    <row r="73" spans="1:9" ht="12.75" customHeight="1">
      <c r="A73" s="1211" t="s">
        <v>233</v>
      </c>
      <c r="B73" s="1614" t="s">
        <v>234</v>
      </c>
      <c r="C73" s="1614"/>
      <c r="D73" s="719" t="s">
        <v>189</v>
      </c>
      <c r="E73" s="1252">
        <f>E74+E75</f>
        <v>80</v>
      </c>
      <c r="F73" s="1253">
        <f t="shared" ref="F73:G73" si="5">F74+F75</f>
        <v>80</v>
      </c>
      <c r="G73" s="1252">
        <f t="shared" si="5"/>
        <v>15</v>
      </c>
      <c r="H73" s="849">
        <f t="shared" ref="H73:H77" si="6">G73/E73*100</f>
        <v>18.75</v>
      </c>
      <c r="I73" s="717">
        <f t="shared" si="4"/>
        <v>18.75</v>
      </c>
    </row>
    <row r="74" spans="1:9" ht="12.75" customHeight="1">
      <c r="A74" s="1211"/>
      <c r="B74" s="1502"/>
      <c r="C74" s="1501"/>
      <c r="D74" s="1254" t="s">
        <v>118</v>
      </c>
      <c r="E74" s="1075">
        <v>55</v>
      </c>
      <c r="F74" s="1175">
        <v>55</v>
      </c>
      <c r="G74" s="1075">
        <v>15</v>
      </c>
      <c r="H74" s="591">
        <f t="shared" si="6"/>
        <v>27.27272727272727</v>
      </c>
      <c r="I74" s="589">
        <f t="shared" si="4"/>
        <v>27.27272727272727</v>
      </c>
    </row>
    <row r="75" spans="1:9" ht="12.75" customHeight="1">
      <c r="A75" s="1255"/>
      <c r="B75" s="1506">
        <v>9301</v>
      </c>
      <c r="C75" s="1065"/>
      <c r="D75" s="1254" t="s">
        <v>118</v>
      </c>
      <c r="E75" s="1075">
        <v>25</v>
      </c>
      <c r="F75" s="1175">
        <v>25</v>
      </c>
      <c r="G75" s="1201">
        <v>0</v>
      </c>
      <c r="H75" s="591">
        <f t="shared" si="6"/>
        <v>0</v>
      </c>
      <c r="I75" s="589">
        <f t="shared" si="4"/>
        <v>0</v>
      </c>
    </row>
    <row r="76" spans="1:9" ht="12.75" customHeight="1">
      <c r="A76" s="1265" t="s">
        <v>235</v>
      </c>
      <c r="B76" s="1256" t="s">
        <v>163</v>
      </c>
      <c r="C76" s="1257"/>
      <c r="D76" s="1256"/>
      <c r="E76" s="1272">
        <f>E77+E94</f>
        <v>68249</v>
      </c>
      <c r="F76" s="1273">
        <f>F77+F94</f>
        <v>76375.3</v>
      </c>
      <c r="G76" s="1272">
        <f>G77+G94</f>
        <v>66413</v>
      </c>
      <c r="H76" s="1505">
        <f t="shared" si="6"/>
        <v>97.309850693783062</v>
      </c>
      <c r="I76" s="559">
        <f t="shared" si="4"/>
        <v>86.956123249270377</v>
      </c>
    </row>
    <row r="77" spans="1:9" ht="12.75" customHeight="1">
      <c r="A77" s="1211"/>
      <c r="B77" s="1062"/>
      <c r="C77" s="1256" t="s">
        <v>236</v>
      </c>
      <c r="D77" s="1257"/>
      <c r="E77" s="1168">
        <f xml:space="preserve"> E78+E80</f>
        <v>23200</v>
      </c>
      <c r="F77" s="1079">
        <f xml:space="preserve"> F78+F80</f>
        <v>26486</v>
      </c>
      <c r="G77" s="1168">
        <f t="shared" ref="G77" si="7" xml:space="preserve"> G78+G80</f>
        <v>23332</v>
      </c>
      <c r="H77" s="849">
        <f t="shared" si="6"/>
        <v>100.56896551724137</v>
      </c>
      <c r="I77" s="717">
        <f t="shared" si="4"/>
        <v>88.091822094691537</v>
      </c>
    </row>
    <row r="78" spans="1:9" ht="12.75" customHeight="1">
      <c r="A78" s="1211"/>
      <c r="B78" s="1062"/>
      <c r="C78" s="1256"/>
      <c r="D78" s="1258" t="s">
        <v>953</v>
      </c>
      <c r="E78" s="1168">
        <f xml:space="preserve"> E79</f>
        <v>0</v>
      </c>
      <c r="F78" s="1079">
        <f xml:space="preserve"> F79</f>
        <v>283</v>
      </c>
      <c r="G78" s="1168">
        <f xml:space="preserve"> G79</f>
        <v>282</v>
      </c>
      <c r="H78" s="849">
        <v>0</v>
      </c>
      <c r="I78" s="717">
        <f t="shared" si="4"/>
        <v>99.646643109540634</v>
      </c>
    </row>
    <row r="79" spans="1:9" ht="12.75" customHeight="1">
      <c r="A79" s="1211"/>
      <c r="B79" s="1259">
        <v>911</v>
      </c>
      <c r="C79" s="1260"/>
      <c r="D79" s="1077" t="s">
        <v>765</v>
      </c>
      <c r="E79" s="1075">
        <v>0</v>
      </c>
      <c r="F79" s="1175">
        <v>283</v>
      </c>
      <c r="G79" s="1075">
        <v>282</v>
      </c>
      <c r="H79" s="591">
        <v>0</v>
      </c>
      <c r="I79" s="589">
        <f t="shared" si="4"/>
        <v>99.646643109540634</v>
      </c>
    </row>
    <row r="80" spans="1:9" ht="12.75" customHeight="1">
      <c r="A80" s="1211"/>
      <c r="B80" s="1261"/>
      <c r="C80" s="1256" t="s">
        <v>236</v>
      </c>
      <c r="D80" s="1212" t="s">
        <v>189</v>
      </c>
      <c r="E80" s="1168">
        <f>SUM(E81:E93)</f>
        <v>23200</v>
      </c>
      <c r="F80" s="1079">
        <f>SUM(F81:F93)</f>
        <v>26203</v>
      </c>
      <c r="G80" s="1168">
        <f>SUM(G81:G93)</f>
        <v>23050</v>
      </c>
      <c r="H80" s="558">
        <f>G80/E80*100</f>
        <v>99.353448275862064</v>
      </c>
      <c r="I80" s="559">
        <f>G80/F80*100</f>
        <v>87.967026676334768</v>
      </c>
    </row>
    <row r="81" spans="1:9" ht="12.75" customHeight="1">
      <c r="A81" s="1255"/>
      <c r="B81" s="1259">
        <v>911</v>
      </c>
      <c r="C81" s="1065"/>
      <c r="D81" s="1220" t="s">
        <v>748</v>
      </c>
      <c r="E81" s="1075">
        <v>2200</v>
      </c>
      <c r="F81" s="1175">
        <v>2023</v>
      </c>
      <c r="G81" s="1214">
        <v>2023</v>
      </c>
      <c r="H81" s="593">
        <f t="shared" ref="H81:H147" si="8">G81/E81*100</f>
        <v>91.954545454545453</v>
      </c>
      <c r="I81" s="594">
        <f t="shared" ref="I81:I87" si="9">G81/F81*100</f>
        <v>100</v>
      </c>
    </row>
    <row r="82" spans="1:9" ht="12.75" customHeight="1">
      <c r="A82" s="1255"/>
      <c r="B82" s="1259">
        <v>911</v>
      </c>
      <c r="C82" s="1065"/>
      <c r="D82" s="1077" t="s">
        <v>130</v>
      </c>
      <c r="E82" s="1075">
        <v>300</v>
      </c>
      <c r="F82" s="1175">
        <v>650</v>
      </c>
      <c r="G82" s="1214">
        <v>644</v>
      </c>
      <c r="H82" s="593">
        <f t="shared" si="8"/>
        <v>214.66666666666666</v>
      </c>
      <c r="I82" s="594">
        <f t="shared" si="9"/>
        <v>99.07692307692308</v>
      </c>
    </row>
    <row r="83" spans="1:9" ht="12.75" customHeight="1">
      <c r="A83" s="1255"/>
      <c r="B83" s="1259">
        <v>911</v>
      </c>
      <c r="C83" s="1065" t="s">
        <v>307</v>
      </c>
      <c r="D83" s="1077" t="s">
        <v>211</v>
      </c>
      <c r="E83" s="1075">
        <v>2500</v>
      </c>
      <c r="F83" s="1175">
        <v>4544.8999999999996</v>
      </c>
      <c r="G83" s="1214">
        <v>4017</v>
      </c>
      <c r="H83" s="593">
        <f t="shared" si="8"/>
        <v>160.68</v>
      </c>
      <c r="I83" s="594">
        <f t="shared" si="9"/>
        <v>88.384782943519113</v>
      </c>
    </row>
    <row r="84" spans="1:9" ht="12.75" customHeight="1">
      <c r="A84" s="1255"/>
      <c r="B84" s="1262" t="s">
        <v>550</v>
      </c>
      <c r="C84" s="1182" t="s">
        <v>551</v>
      </c>
      <c r="D84" s="1077" t="s">
        <v>211</v>
      </c>
      <c r="E84" s="1075">
        <v>0</v>
      </c>
      <c r="F84" s="1175">
        <v>391.1</v>
      </c>
      <c r="G84" s="590">
        <v>390</v>
      </c>
      <c r="H84" s="593">
        <v>0</v>
      </c>
      <c r="I84" s="594">
        <f t="shared" si="9"/>
        <v>99.718742009716181</v>
      </c>
    </row>
    <row r="85" spans="1:9" ht="12.75" customHeight="1">
      <c r="A85" s="1255"/>
      <c r="B85" s="1259">
        <v>911</v>
      </c>
      <c r="C85" s="1182"/>
      <c r="D85" s="1263" t="s">
        <v>173</v>
      </c>
      <c r="E85" s="1075">
        <v>0</v>
      </c>
      <c r="F85" s="1175">
        <v>6</v>
      </c>
      <c r="G85" s="590">
        <v>6</v>
      </c>
      <c r="H85" s="593">
        <v>0</v>
      </c>
      <c r="I85" s="594">
        <f t="shared" si="9"/>
        <v>100</v>
      </c>
    </row>
    <row r="86" spans="1:9" s="583" customFormat="1" ht="12.75" customHeight="1">
      <c r="A86" s="1255"/>
      <c r="B86" s="1262" t="s">
        <v>550</v>
      </c>
      <c r="C86" s="1182" t="s">
        <v>551</v>
      </c>
      <c r="D86" s="1263" t="s">
        <v>173</v>
      </c>
      <c r="E86" s="1075">
        <v>0</v>
      </c>
      <c r="F86" s="1175">
        <v>184</v>
      </c>
      <c r="G86" s="590">
        <v>184</v>
      </c>
      <c r="H86" s="593">
        <v>0</v>
      </c>
      <c r="I86" s="594">
        <f t="shared" si="9"/>
        <v>100</v>
      </c>
    </row>
    <row r="87" spans="1:9" s="583" customFormat="1" ht="12.75" customHeight="1">
      <c r="A87" s="1255"/>
      <c r="B87" s="1264" t="s">
        <v>237</v>
      </c>
      <c r="C87" s="1182"/>
      <c r="D87" s="1263" t="s">
        <v>135</v>
      </c>
      <c r="E87" s="1075">
        <v>0</v>
      </c>
      <c r="F87" s="1175">
        <v>1148</v>
      </c>
      <c r="G87" s="1214">
        <v>470</v>
      </c>
      <c r="H87" s="593">
        <v>0</v>
      </c>
      <c r="I87" s="594">
        <f t="shared" si="9"/>
        <v>40.940766550522653</v>
      </c>
    </row>
    <row r="88" spans="1:9" s="583" customFormat="1" ht="12.75" customHeight="1">
      <c r="A88" s="1255"/>
      <c r="B88" s="1259">
        <v>911</v>
      </c>
      <c r="C88" s="1065" t="s">
        <v>308</v>
      </c>
      <c r="D88" s="1077" t="s">
        <v>765</v>
      </c>
      <c r="E88" s="1075">
        <v>14000</v>
      </c>
      <c r="F88" s="1175">
        <v>14437</v>
      </c>
      <c r="G88" s="1214">
        <v>12920</v>
      </c>
      <c r="H88" s="593">
        <f t="shared" si="8"/>
        <v>92.285714285714278</v>
      </c>
      <c r="I88" s="594">
        <f>G83/F83*100</f>
        <v>88.384782943519113</v>
      </c>
    </row>
    <row r="89" spans="1:9" s="583" customFormat="1" ht="12.75" customHeight="1">
      <c r="A89" s="1255"/>
      <c r="B89" s="1259">
        <v>915</v>
      </c>
      <c r="C89" s="1065"/>
      <c r="D89" s="1077" t="s">
        <v>765</v>
      </c>
      <c r="E89" s="1075">
        <v>0</v>
      </c>
      <c r="F89" s="1175">
        <v>300</v>
      </c>
      <c r="G89" s="1214">
        <v>214</v>
      </c>
      <c r="H89" s="593">
        <v>0</v>
      </c>
      <c r="I89" s="594">
        <f>G84/F84*100</f>
        <v>99.718742009716181</v>
      </c>
    </row>
    <row r="90" spans="1:9" s="583" customFormat="1" ht="12.75" customHeight="1">
      <c r="A90" s="1219"/>
      <c r="B90" s="1264" t="s">
        <v>237</v>
      </c>
      <c r="C90" s="1218"/>
      <c r="D90" s="1254" t="s">
        <v>118</v>
      </c>
      <c r="E90" s="1075">
        <v>500</v>
      </c>
      <c r="F90" s="1175">
        <v>164</v>
      </c>
      <c r="G90" s="1214">
        <v>128</v>
      </c>
      <c r="H90" s="593">
        <f t="shared" si="8"/>
        <v>25.6</v>
      </c>
      <c r="I90" s="594">
        <f>G90/F90*100</f>
        <v>78.048780487804876</v>
      </c>
    </row>
    <row r="91" spans="1:9" ht="12.75" customHeight="1">
      <c r="A91" s="1219"/>
      <c r="B91" s="1264" t="s">
        <v>237</v>
      </c>
      <c r="C91" s="1087" t="s">
        <v>309</v>
      </c>
      <c r="D91" s="1254" t="s">
        <v>310</v>
      </c>
      <c r="E91" s="1075">
        <v>3200</v>
      </c>
      <c r="F91" s="1175">
        <v>1592</v>
      </c>
      <c r="G91" s="1214">
        <v>1507</v>
      </c>
      <c r="H91" s="593">
        <f t="shared" si="8"/>
        <v>47.09375</v>
      </c>
      <c r="I91" s="594">
        <f t="shared" ref="I91:I105" si="10">G87/F87*100</f>
        <v>40.940766550522653</v>
      </c>
    </row>
    <row r="92" spans="1:9" s="598" customFormat="1" ht="12.75" customHeight="1">
      <c r="A92" s="1219"/>
      <c r="B92" s="1264" t="s">
        <v>237</v>
      </c>
      <c r="C92" s="1087"/>
      <c r="D92" s="1077" t="s">
        <v>203</v>
      </c>
      <c r="E92" s="1075">
        <v>200</v>
      </c>
      <c r="F92" s="1175">
        <v>583</v>
      </c>
      <c r="G92" s="1214">
        <v>369</v>
      </c>
      <c r="H92" s="593">
        <f t="shared" si="8"/>
        <v>184.5</v>
      </c>
      <c r="I92" s="594">
        <f t="shared" si="10"/>
        <v>89.492276788806535</v>
      </c>
    </row>
    <row r="93" spans="1:9" s="598" customFormat="1" ht="12.75" customHeight="1">
      <c r="A93" s="1219"/>
      <c r="B93" s="1264" t="s">
        <v>237</v>
      </c>
      <c r="C93" s="1087" t="s">
        <v>311</v>
      </c>
      <c r="D93" s="1077" t="s">
        <v>204</v>
      </c>
      <c r="E93" s="1075">
        <v>300</v>
      </c>
      <c r="F93" s="1175">
        <v>180</v>
      </c>
      <c r="G93" s="1214">
        <v>178</v>
      </c>
      <c r="H93" s="593">
        <f t="shared" si="8"/>
        <v>59.333333333333336</v>
      </c>
      <c r="I93" s="594">
        <f t="shared" si="10"/>
        <v>71.333333333333343</v>
      </c>
    </row>
    <row r="94" spans="1:9" s="598" customFormat="1" ht="12.75" customHeight="1">
      <c r="A94" s="1265" t="s">
        <v>235</v>
      </c>
      <c r="B94" s="1258"/>
      <c r="C94" s="1102" t="s">
        <v>241</v>
      </c>
      <c r="D94" s="1258"/>
      <c r="E94" s="1266">
        <f>E95+E102+E105</f>
        <v>45049</v>
      </c>
      <c r="F94" s="1267">
        <f>F95+F102+F105</f>
        <v>49889.3</v>
      </c>
      <c r="G94" s="1266">
        <f>G95+G102+G105</f>
        <v>43081</v>
      </c>
      <c r="H94" s="558">
        <f t="shared" si="8"/>
        <v>95.631423561011346</v>
      </c>
      <c r="I94" s="559">
        <f t="shared" si="10"/>
        <v>78.048780487804876</v>
      </c>
    </row>
    <row r="95" spans="1:9" s="598" customFormat="1" ht="12.75" customHeight="1">
      <c r="A95" s="1265"/>
      <c r="B95" s="1258"/>
      <c r="C95" s="1102"/>
      <c r="D95" s="1258" t="s">
        <v>953</v>
      </c>
      <c r="E95" s="1266">
        <f>E96+E97+E98+E99+E100+E101</f>
        <v>0</v>
      </c>
      <c r="F95" s="1267">
        <f>F96+F97+F98+F99+F100+F101</f>
        <v>600</v>
      </c>
      <c r="G95" s="1266">
        <f>G96+G97+G98+G99+G100+G101</f>
        <v>685</v>
      </c>
      <c r="H95" s="558">
        <v>0</v>
      </c>
      <c r="I95" s="559">
        <f t="shared" si="10"/>
        <v>94.6608040201005</v>
      </c>
    </row>
    <row r="96" spans="1:9" ht="12.75" customHeight="1">
      <c r="A96" s="1265"/>
      <c r="B96" s="1200"/>
      <c r="C96" s="1260"/>
      <c r="D96" s="1077" t="s">
        <v>172</v>
      </c>
      <c r="E96" s="1268">
        <v>0</v>
      </c>
      <c r="F96" s="1269">
        <v>285</v>
      </c>
      <c r="G96" s="1201">
        <v>285</v>
      </c>
      <c r="H96" s="593">
        <v>0</v>
      </c>
      <c r="I96" s="594">
        <f t="shared" si="10"/>
        <v>63.293310463121784</v>
      </c>
    </row>
    <row r="97" spans="1:9" ht="12.75" customHeight="1">
      <c r="A97" s="1265"/>
      <c r="B97" s="1200"/>
      <c r="C97" s="1260"/>
      <c r="D97" s="1263" t="s">
        <v>210</v>
      </c>
      <c r="E97" s="1270">
        <v>0</v>
      </c>
      <c r="F97" s="1271">
        <v>22</v>
      </c>
      <c r="G97" s="574">
        <v>22</v>
      </c>
      <c r="H97" s="593">
        <v>0</v>
      </c>
      <c r="I97" s="594">
        <f t="shared" si="10"/>
        <v>98.888888888888886</v>
      </c>
    </row>
    <row r="98" spans="1:9" ht="12.75" customHeight="1">
      <c r="A98" s="1265"/>
      <c r="B98" s="1200"/>
      <c r="C98" s="1260"/>
      <c r="D98" s="1263" t="s">
        <v>749</v>
      </c>
      <c r="E98" s="1270">
        <v>0</v>
      </c>
      <c r="F98" s="1271">
        <v>87</v>
      </c>
      <c r="G98" s="574">
        <v>86</v>
      </c>
      <c r="H98" s="593">
        <v>0</v>
      </c>
      <c r="I98" s="594">
        <f t="shared" si="10"/>
        <v>86.353185953701498</v>
      </c>
    </row>
    <row r="99" spans="1:9" ht="12.75" customHeight="1">
      <c r="A99" s="1265"/>
      <c r="B99" s="1200"/>
      <c r="C99" s="1260"/>
      <c r="D99" s="1254" t="s">
        <v>118</v>
      </c>
      <c r="E99" s="1270">
        <v>0</v>
      </c>
      <c r="F99" s="1271">
        <v>195</v>
      </c>
      <c r="G99" s="574">
        <v>283</v>
      </c>
      <c r="H99" s="593">
        <v>0</v>
      </c>
      <c r="I99" s="594">
        <f t="shared" si="10"/>
        <v>114.16666666666666</v>
      </c>
    </row>
    <row r="100" spans="1:9" ht="12.75" customHeight="1">
      <c r="A100" s="1265"/>
      <c r="B100" s="1200"/>
      <c r="C100" s="1260"/>
      <c r="D100" s="1220" t="s">
        <v>213</v>
      </c>
      <c r="E100" s="1270">
        <v>0</v>
      </c>
      <c r="F100" s="1271">
        <v>5</v>
      </c>
      <c r="G100" s="574">
        <v>3</v>
      </c>
      <c r="H100" s="593">
        <v>0</v>
      </c>
      <c r="I100" s="594">
        <f t="shared" si="10"/>
        <v>100</v>
      </c>
    </row>
    <row r="101" spans="1:9" ht="12.75" customHeight="1">
      <c r="A101" s="1265"/>
      <c r="B101" s="1200"/>
      <c r="C101" s="1260"/>
      <c r="D101" s="1069" t="s">
        <v>214</v>
      </c>
      <c r="E101" s="1270">
        <v>0</v>
      </c>
      <c r="F101" s="1271">
        <v>6</v>
      </c>
      <c r="G101" s="574">
        <v>6</v>
      </c>
      <c r="H101" s="593">
        <v>0</v>
      </c>
      <c r="I101" s="594">
        <f t="shared" si="10"/>
        <v>100</v>
      </c>
    </row>
    <row r="102" spans="1:9" ht="12.75" customHeight="1">
      <c r="A102" s="1265"/>
      <c r="B102" s="1200"/>
      <c r="C102" s="1260"/>
      <c r="D102" s="1257" t="s">
        <v>959</v>
      </c>
      <c r="E102" s="1272">
        <f xml:space="preserve"> E103+E104</f>
        <v>0</v>
      </c>
      <c r="F102" s="1273">
        <f xml:space="preserve"> F103+F104</f>
        <v>119</v>
      </c>
      <c r="G102" s="1272">
        <f xml:space="preserve"> G103+G104</f>
        <v>199</v>
      </c>
      <c r="H102" s="558">
        <v>0</v>
      </c>
      <c r="I102" s="559">
        <f t="shared" si="10"/>
        <v>98.850574712643677</v>
      </c>
    </row>
    <row r="103" spans="1:9" ht="12.75" customHeight="1">
      <c r="A103" s="1265"/>
      <c r="B103" s="1200"/>
      <c r="C103" s="1260"/>
      <c r="D103" s="1077" t="s">
        <v>172</v>
      </c>
      <c r="E103" s="1270">
        <v>0</v>
      </c>
      <c r="F103" s="1271">
        <v>114.5</v>
      </c>
      <c r="G103" s="574">
        <v>195</v>
      </c>
      <c r="H103" s="593">
        <v>0</v>
      </c>
      <c r="I103" s="594">
        <f t="shared" si="10"/>
        <v>145.12820512820511</v>
      </c>
    </row>
    <row r="104" spans="1:9" ht="12.75" customHeight="1">
      <c r="A104" s="1265"/>
      <c r="B104" s="1200"/>
      <c r="C104" s="1260"/>
      <c r="D104" s="1254" t="s">
        <v>118</v>
      </c>
      <c r="E104" s="1270">
        <v>0</v>
      </c>
      <c r="F104" s="1271">
        <v>4.5</v>
      </c>
      <c r="G104" s="574">
        <v>4</v>
      </c>
      <c r="H104" s="593">
        <v>0</v>
      </c>
      <c r="I104" s="594">
        <f t="shared" si="10"/>
        <v>60</v>
      </c>
    </row>
    <row r="105" spans="1:9" ht="12.75" customHeight="1">
      <c r="A105" s="1265"/>
      <c r="B105" s="1200"/>
      <c r="C105" s="1256"/>
      <c r="D105" s="1258" t="s">
        <v>189</v>
      </c>
      <c r="E105" s="1274">
        <f>SUM(E106:E146)</f>
        <v>45049</v>
      </c>
      <c r="F105" s="1275">
        <f>SUM(F106:F146)</f>
        <v>49170.3</v>
      </c>
      <c r="G105" s="1274">
        <f>SUM(G106:G146)</f>
        <v>42197</v>
      </c>
      <c r="H105" s="558">
        <f t="shared" si="8"/>
        <v>93.66911585162822</v>
      </c>
      <c r="I105" s="559">
        <f t="shared" si="10"/>
        <v>100</v>
      </c>
    </row>
    <row r="106" spans="1:9" ht="12.75" customHeight="1">
      <c r="A106" s="1276"/>
      <c r="B106" s="1277"/>
      <c r="C106" s="1182" t="s">
        <v>127</v>
      </c>
      <c r="D106" s="1077" t="s">
        <v>205</v>
      </c>
      <c r="E106" s="1075">
        <v>15</v>
      </c>
      <c r="F106" s="1175">
        <v>30</v>
      </c>
      <c r="G106" s="590">
        <v>20</v>
      </c>
      <c r="H106" s="593">
        <f t="shared" si="8"/>
        <v>133.33333333333331</v>
      </c>
      <c r="I106" s="594">
        <f t="shared" ref="I106:I147" si="11">G106/F106*100</f>
        <v>66.666666666666657</v>
      </c>
    </row>
    <row r="107" spans="1:9" ht="12.75" customHeight="1">
      <c r="A107" s="1276"/>
      <c r="B107" s="1277"/>
      <c r="C107" s="1182" t="s">
        <v>127</v>
      </c>
      <c r="D107" s="1077" t="s">
        <v>128</v>
      </c>
      <c r="E107" s="1075">
        <v>300</v>
      </c>
      <c r="F107" s="1175">
        <v>300</v>
      </c>
      <c r="G107" s="590">
        <v>139</v>
      </c>
      <c r="H107" s="593">
        <f t="shared" si="8"/>
        <v>46.333333333333329</v>
      </c>
      <c r="I107" s="594">
        <f t="shared" si="11"/>
        <v>46.333333333333329</v>
      </c>
    </row>
    <row r="108" spans="1:9" ht="12.75" customHeight="1">
      <c r="A108" s="1276"/>
      <c r="B108" s="1277"/>
      <c r="C108" s="1182" t="s">
        <v>127</v>
      </c>
      <c r="D108" s="1077" t="s">
        <v>171</v>
      </c>
      <c r="E108" s="1075">
        <v>500</v>
      </c>
      <c r="F108" s="1175">
        <v>680</v>
      </c>
      <c r="G108" s="590">
        <v>657</v>
      </c>
      <c r="H108" s="593">
        <f t="shared" si="8"/>
        <v>131.4</v>
      </c>
      <c r="I108" s="594">
        <f t="shared" si="11"/>
        <v>96.617647058823536</v>
      </c>
    </row>
    <row r="109" spans="1:9" ht="12.75" customHeight="1">
      <c r="A109" s="1276"/>
      <c r="B109" s="1277"/>
      <c r="C109" s="1182"/>
      <c r="D109" s="1077" t="s">
        <v>172</v>
      </c>
      <c r="E109" s="1075">
        <v>4000</v>
      </c>
      <c r="F109" s="1175">
        <v>3325</v>
      </c>
      <c r="G109" s="590">
        <v>3320</v>
      </c>
      <c r="H109" s="593">
        <f t="shared" si="8"/>
        <v>83</v>
      </c>
      <c r="I109" s="594">
        <f t="shared" si="11"/>
        <v>99.849624060150376</v>
      </c>
    </row>
    <row r="110" spans="1:9" ht="12.75" customHeight="1">
      <c r="A110" s="1276"/>
      <c r="B110" s="1277"/>
      <c r="C110" s="1218" t="s">
        <v>548</v>
      </c>
      <c r="D110" s="1077" t="s">
        <v>172</v>
      </c>
      <c r="E110" s="1075">
        <v>0</v>
      </c>
      <c r="F110" s="1175">
        <v>360</v>
      </c>
      <c r="G110" s="590">
        <v>259</v>
      </c>
      <c r="H110" s="593">
        <v>0</v>
      </c>
      <c r="I110" s="594">
        <f t="shared" si="11"/>
        <v>71.944444444444443</v>
      </c>
    </row>
    <row r="111" spans="1:9" ht="12.75" customHeight="1">
      <c r="A111" s="1276"/>
      <c r="B111" s="1277"/>
      <c r="C111" s="1218"/>
      <c r="D111" s="1077" t="s">
        <v>206</v>
      </c>
      <c r="E111" s="1075">
        <v>1</v>
      </c>
      <c r="F111" s="1175">
        <v>1</v>
      </c>
      <c r="G111" s="590">
        <v>0</v>
      </c>
      <c r="H111" s="593">
        <f t="shared" si="8"/>
        <v>0</v>
      </c>
      <c r="I111" s="594">
        <f t="shared" si="11"/>
        <v>0</v>
      </c>
    </row>
    <row r="112" spans="1:9" ht="12.75" customHeight="1">
      <c r="A112" s="1276"/>
      <c r="B112" s="1277"/>
      <c r="C112" s="1218"/>
      <c r="D112" s="1077" t="s">
        <v>207</v>
      </c>
      <c r="E112" s="1075">
        <v>800</v>
      </c>
      <c r="F112" s="1175">
        <v>800</v>
      </c>
      <c r="G112" s="590">
        <v>722</v>
      </c>
      <c r="H112" s="593">
        <f t="shared" si="8"/>
        <v>90.25</v>
      </c>
      <c r="I112" s="594">
        <f t="shared" si="11"/>
        <v>90.25</v>
      </c>
    </row>
    <row r="113" spans="1:9" ht="13.5" customHeight="1">
      <c r="A113" s="1276"/>
      <c r="B113" s="1277"/>
      <c r="C113" s="1218" t="s">
        <v>548</v>
      </c>
      <c r="D113" s="1077" t="s">
        <v>207</v>
      </c>
      <c r="E113" s="1075">
        <v>0</v>
      </c>
      <c r="F113" s="1175">
        <v>30</v>
      </c>
      <c r="G113" s="590">
        <v>18</v>
      </c>
      <c r="H113" s="593">
        <v>0</v>
      </c>
      <c r="I113" s="594">
        <f t="shared" si="11"/>
        <v>60</v>
      </c>
    </row>
    <row r="114" spans="1:9" ht="12.75" customHeight="1">
      <c r="A114" s="1276"/>
      <c r="B114" s="1277"/>
      <c r="C114" s="1218"/>
      <c r="D114" s="1077" t="s">
        <v>960</v>
      </c>
      <c r="E114" s="1075">
        <v>450</v>
      </c>
      <c r="F114" s="1175">
        <v>450</v>
      </c>
      <c r="G114" s="590">
        <v>364</v>
      </c>
      <c r="H114" s="593">
        <f t="shared" si="8"/>
        <v>80.888888888888886</v>
      </c>
      <c r="I114" s="594">
        <f t="shared" si="11"/>
        <v>80.888888888888886</v>
      </c>
    </row>
    <row r="115" spans="1:9" ht="12.75" customHeight="1">
      <c r="A115" s="1276"/>
      <c r="B115" s="1277"/>
      <c r="C115" s="1218"/>
      <c r="D115" s="1077" t="s">
        <v>208</v>
      </c>
      <c r="E115" s="1075">
        <v>3500</v>
      </c>
      <c r="F115" s="1175">
        <v>3500</v>
      </c>
      <c r="G115" s="590">
        <v>2098</v>
      </c>
      <c r="H115" s="593">
        <f t="shared" si="8"/>
        <v>59.942857142857143</v>
      </c>
      <c r="I115" s="594">
        <f t="shared" si="11"/>
        <v>59.942857142857143</v>
      </c>
    </row>
    <row r="116" spans="1:9" ht="12.75" customHeight="1">
      <c r="A116" s="1276"/>
      <c r="B116" s="1277"/>
      <c r="C116" s="1218"/>
      <c r="D116" s="1077" t="s">
        <v>177</v>
      </c>
      <c r="E116" s="1075">
        <v>3800</v>
      </c>
      <c r="F116" s="1175">
        <v>3800</v>
      </c>
      <c r="G116" s="590">
        <v>3551</v>
      </c>
      <c r="H116" s="593">
        <f t="shared" si="8"/>
        <v>93.44736842105263</v>
      </c>
      <c r="I116" s="594">
        <f t="shared" si="11"/>
        <v>93.44736842105263</v>
      </c>
    </row>
    <row r="117" spans="1:9" ht="12.75" customHeight="1">
      <c r="A117" s="1276"/>
      <c r="B117" s="1277"/>
      <c r="C117" s="1218" t="s">
        <v>548</v>
      </c>
      <c r="D117" s="1077" t="s">
        <v>177</v>
      </c>
      <c r="E117" s="1075">
        <v>0</v>
      </c>
      <c r="F117" s="1175">
        <v>410</v>
      </c>
      <c r="G117" s="590">
        <v>269</v>
      </c>
      <c r="H117" s="593">
        <v>0</v>
      </c>
      <c r="I117" s="594">
        <f t="shared" si="11"/>
        <v>65.609756097560975</v>
      </c>
    </row>
    <row r="118" spans="1:9" ht="12.75" customHeight="1">
      <c r="A118" s="1276"/>
      <c r="B118" s="1277"/>
      <c r="C118" s="1218"/>
      <c r="D118" s="1077" t="s">
        <v>209</v>
      </c>
      <c r="E118" s="1075">
        <v>450</v>
      </c>
      <c r="F118" s="1175">
        <v>450</v>
      </c>
      <c r="G118" s="590">
        <v>333</v>
      </c>
      <c r="H118" s="593">
        <f t="shared" si="8"/>
        <v>74</v>
      </c>
      <c r="I118" s="594">
        <f t="shared" si="11"/>
        <v>74</v>
      </c>
    </row>
    <row r="119" spans="1:9" ht="12.75" customHeight="1">
      <c r="A119" s="1276"/>
      <c r="B119" s="1277"/>
      <c r="C119" s="1218" t="s">
        <v>548</v>
      </c>
      <c r="D119" s="1077" t="s">
        <v>209</v>
      </c>
      <c r="E119" s="1075">
        <v>0</v>
      </c>
      <c r="F119" s="1175">
        <v>61</v>
      </c>
      <c r="G119" s="590">
        <v>61</v>
      </c>
      <c r="H119" s="593">
        <v>0</v>
      </c>
      <c r="I119" s="594">
        <f t="shared" si="11"/>
        <v>100</v>
      </c>
    </row>
    <row r="120" spans="1:9" ht="12.75" customHeight="1" thickBot="1">
      <c r="A120" s="1367"/>
      <c r="B120" s="1368"/>
      <c r="C120" s="1512"/>
      <c r="D120" s="1513" t="s">
        <v>210</v>
      </c>
      <c r="E120" s="1235">
        <v>1800</v>
      </c>
      <c r="F120" s="1236">
        <v>1800</v>
      </c>
      <c r="G120" s="1369">
        <v>1767</v>
      </c>
      <c r="H120" s="316">
        <f t="shared" si="8"/>
        <v>98.166666666666671</v>
      </c>
      <c r="I120" s="317">
        <f t="shared" si="11"/>
        <v>98.166666666666671</v>
      </c>
    </row>
    <row r="121" spans="1:9" s="598" customFormat="1" ht="10.5" customHeight="1">
      <c r="A121" s="1343"/>
      <c r="B121" s="1344"/>
      <c r="C121" s="1510"/>
      <c r="D121" s="1088"/>
      <c r="E121" s="1090"/>
      <c r="F121" s="1089"/>
      <c r="G121" s="1237"/>
      <c r="H121" s="1238"/>
      <c r="I121" s="1238"/>
    </row>
    <row r="122" spans="1:9" s="598" customFormat="1" ht="15" customHeight="1" thickBot="1">
      <c r="A122" s="1343"/>
      <c r="B122" s="1344"/>
      <c r="C122" s="1510"/>
      <c r="D122" s="1088"/>
      <c r="E122" s="1090"/>
      <c r="F122" s="1089"/>
      <c r="G122" s="1237"/>
      <c r="H122" s="1238"/>
      <c r="I122" s="1527" t="s">
        <v>1022</v>
      </c>
    </row>
    <row r="123" spans="1:9" s="598" customFormat="1" ht="12.75" customHeight="1">
      <c r="A123" s="809" t="s">
        <v>1</v>
      </c>
      <c r="B123" s="810" t="s">
        <v>2</v>
      </c>
      <c r="C123" s="811"/>
      <c r="D123" s="1204"/>
      <c r="E123" s="812" t="s">
        <v>4</v>
      </c>
      <c r="F123" s="810" t="s">
        <v>5</v>
      </c>
      <c r="G123" s="342" t="s">
        <v>6</v>
      </c>
      <c r="H123" s="845" t="s">
        <v>7</v>
      </c>
      <c r="I123" s="841" t="s">
        <v>7</v>
      </c>
    </row>
    <row r="124" spans="1:9" s="598" customFormat="1" ht="12.75" customHeight="1">
      <c r="A124" s="816" t="s">
        <v>8</v>
      </c>
      <c r="B124" s="817" t="s">
        <v>9</v>
      </c>
      <c r="C124" s="818" t="s">
        <v>449</v>
      </c>
      <c r="D124" s="819" t="s">
        <v>11</v>
      </c>
      <c r="E124" s="820" t="s">
        <v>12</v>
      </c>
      <c r="F124" s="821" t="s">
        <v>13</v>
      </c>
      <c r="G124" s="349" t="s">
        <v>833</v>
      </c>
      <c r="H124" s="821" t="s">
        <v>14</v>
      </c>
      <c r="I124" s="843" t="s">
        <v>15</v>
      </c>
    </row>
    <row r="125" spans="1:9" s="598" customFormat="1" ht="12.75" customHeight="1" thickBot="1">
      <c r="A125" s="824" t="s">
        <v>16</v>
      </c>
      <c r="B125" s="838" t="s">
        <v>17</v>
      </c>
      <c r="C125" s="825"/>
      <c r="D125" s="1205"/>
      <c r="E125" s="827" t="s">
        <v>360</v>
      </c>
      <c r="F125" s="827" t="s">
        <v>360</v>
      </c>
      <c r="G125" s="729"/>
      <c r="H125" s="846"/>
      <c r="I125" s="847"/>
    </row>
    <row r="126" spans="1:9" s="598" customFormat="1" ht="15.75" customHeight="1">
      <c r="A126" s="1206" t="s">
        <v>18</v>
      </c>
      <c r="B126" s="1162"/>
      <c r="C126" s="710"/>
      <c r="D126" s="1207"/>
      <c r="E126" s="1208"/>
      <c r="F126" s="1209"/>
      <c r="G126" s="1209"/>
      <c r="H126" s="1209"/>
      <c r="I126" s="1210"/>
    </row>
    <row r="127" spans="1:9" s="598" customFormat="1" ht="12.75" customHeight="1">
      <c r="A127" s="1265" t="s">
        <v>235</v>
      </c>
      <c r="B127" s="1258"/>
      <c r="C127" s="1102" t="s">
        <v>241</v>
      </c>
      <c r="D127" s="1077"/>
      <c r="E127" s="1075"/>
      <c r="F127" s="1175"/>
      <c r="G127" s="590"/>
      <c r="H127" s="591"/>
      <c r="I127" s="589"/>
    </row>
    <row r="128" spans="1:9" ht="12.75" customHeight="1">
      <c r="A128" s="1507"/>
      <c r="B128" s="1508"/>
      <c r="C128" s="1509" t="s">
        <v>548</v>
      </c>
      <c r="D128" s="1263" t="s">
        <v>210</v>
      </c>
      <c r="E128" s="1190">
        <v>0</v>
      </c>
      <c r="F128" s="1191">
        <v>60</v>
      </c>
      <c r="G128" s="722">
        <v>34</v>
      </c>
      <c r="H128" s="593">
        <v>0</v>
      </c>
      <c r="I128" s="594">
        <f t="shared" si="11"/>
        <v>56.666666666666664</v>
      </c>
    </row>
    <row r="129" spans="1:9" ht="12.75" customHeight="1">
      <c r="A129" s="1276"/>
      <c r="B129" s="1277"/>
      <c r="C129" s="1218"/>
      <c r="D129" s="1077" t="s">
        <v>211</v>
      </c>
      <c r="E129" s="1075">
        <v>1500</v>
      </c>
      <c r="F129" s="1175">
        <v>900</v>
      </c>
      <c r="G129" s="590">
        <v>427</v>
      </c>
      <c r="H129" s="593">
        <f t="shared" si="8"/>
        <v>28.466666666666669</v>
      </c>
      <c r="I129" s="594">
        <f t="shared" si="11"/>
        <v>47.444444444444443</v>
      </c>
    </row>
    <row r="130" spans="1:9" ht="12.75" customHeight="1">
      <c r="A130" s="1276"/>
      <c r="B130" s="1277"/>
      <c r="C130" s="1218" t="s">
        <v>548</v>
      </c>
      <c r="D130" s="1077" t="s">
        <v>211</v>
      </c>
      <c r="E130" s="1075">
        <v>0</v>
      </c>
      <c r="F130" s="1175">
        <v>66.3</v>
      </c>
      <c r="G130" s="590">
        <v>64</v>
      </c>
      <c r="H130" s="593">
        <v>0</v>
      </c>
      <c r="I130" s="594">
        <f t="shared" si="11"/>
        <v>96.530920060331823</v>
      </c>
    </row>
    <row r="131" spans="1:9" ht="12.75" customHeight="1">
      <c r="A131" s="1276"/>
      <c r="B131" s="1277"/>
      <c r="C131" s="1218"/>
      <c r="D131" s="1077" t="s">
        <v>121</v>
      </c>
      <c r="E131" s="1075">
        <v>220</v>
      </c>
      <c r="F131" s="1175">
        <v>220</v>
      </c>
      <c r="G131" s="590">
        <v>216</v>
      </c>
      <c r="H131" s="750">
        <f t="shared" si="8"/>
        <v>98.181818181818187</v>
      </c>
      <c r="I131" s="589">
        <f t="shared" si="11"/>
        <v>98.181818181818187</v>
      </c>
    </row>
    <row r="132" spans="1:9" ht="12.75" customHeight="1">
      <c r="A132" s="1341"/>
      <c r="B132" s="1342"/>
      <c r="C132" s="1222" t="s">
        <v>548</v>
      </c>
      <c r="D132" s="1220" t="s">
        <v>121</v>
      </c>
      <c r="E132" s="1225">
        <v>0</v>
      </c>
      <c r="F132" s="1202">
        <v>14</v>
      </c>
      <c r="G132" s="1057">
        <v>7</v>
      </c>
      <c r="H132" s="1058">
        <v>0</v>
      </c>
      <c r="I132" s="504">
        <f t="shared" si="11"/>
        <v>50</v>
      </c>
    </row>
    <row r="133" spans="1:9" ht="12.75" customHeight="1">
      <c r="A133" s="1276"/>
      <c r="B133" s="1277"/>
      <c r="C133" s="1278"/>
      <c r="D133" s="1077" t="s">
        <v>173</v>
      </c>
      <c r="E133" s="1075">
        <v>85</v>
      </c>
      <c r="F133" s="1175">
        <v>225</v>
      </c>
      <c r="G133" s="590">
        <v>212</v>
      </c>
      <c r="H133" s="750">
        <f t="shared" si="8"/>
        <v>249.41176470588235</v>
      </c>
      <c r="I133" s="589">
        <f t="shared" si="11"/>
        <v>94.222222222222214</v>
      </c>
    </row>
    <row r="134" spans="1:9" ht="12.75" customHeight="1">
      <c r="A134" s="1276"/>
      <c r="B134" s="1277"/>
      <c r="C134" s="1278"/>
      <c r="D134" s="1069" t="s">
        <v>135</v>
      </c>
      <c r="E134" s="1075">
        <v>1100</v>
      </c>
      <c r="F134" s="1175">
        <v>1360</v>
      </c>
      <c r="G134" s="590">
        <v>1111</v>
      </c>
      <c r="H134" s="591">
        <f t="shared" si="8"/>
        <v>101</v>
      </c>
      <c r="I134" s="589">
        <f t="shared" si="11"/>
        <v>81.691176470588232</v>
      </c>
    </row>
    <row r="135" spans="1:9" ht="12.75" customHeight="1">
      <c r="A135" s="1507"/>
      <c r="B135" s="1511" t="s">
        <v>766</v>
      </c>
      <c r="C135" s="1189"/>
      <c r="D135" s="1179" t="s">
        <v>135</v>
      </c>
      <c r="E135" s="1190">
        <v>0</v>
      </c>
      <c r="F135" s="1191">
        <v>660</v>
      </c>
      <c r="G135" s="722">
        <v>210</v>
      </c>
      <c r="H135" s="1383">
        <v>0</v>
      </c>
      <c r="I135" s="594">
        <f t="shared" si="11"/>
        <v>31.818181818181817</v>
      </c>
    </row>
    <row r="136" spans="1:9" ht="12.75" customHeight="1">
      <c r="A136" s="1276"/>
      <c r="B136" s="1277"/>
      <c r="C136" s="1278"/>
      <c r="D136" s="1069" t="s">
        <v>118</v>
      </c>
      <c r="E136" s="1075">
        <v>14500</v>
      </c>
      <c r="F136" s="1175">
        <v>14500</v>
      </c>
      <c r="G136" s="590">
        <v>12950</v>
      </c>
      <c r="H136" s="591">
        <f t="shared" si="8"/>
        <v>89.310344827586206</v>
      </c>
      <c r="I136" s="589">
        <f t="shared" si="11"/>
        <v>89.310344827586206</v>
      </c>
    </row>
    <row r="137" spans="1:9" ht="12.75" customHeight="1">
      <c r="A137" s="1276"/>
      <c r="B137" s="1277"/>
      <c r="C137" s="1278" t="s">
        <v>192</v>
      </c>
      <c r="D137" s="1069" t="s">
        <v>212</v>
      </c>
      <c r="E137" s="1075">
        <v>3000</v>
      </c>
      <c r="F137" s="1175">
        <v>3000</v>
      </c>
      <c r="G137" s="590">
        <v>2764</v>
      </c>
      <c r="H137" s="591">
        <f t="shared" si="8"/>
        <v>92.13333333333334</v>
      </c>
      <c r="I137" s="589">
        <f t="shared" si="11"/>
        <v>92.13333333333334</v>
      </c>
    </row>
    <row r="138" spans="1:9" ht="15" customHeight="1">
      <c r="A138" s="1276"/>
      <c r="B138" s="1277"/>
      <c r="C138" s="1278"/>
      <c r="D138" s="1069" t="s">
        <v>174</v>
      </c>
      <c r="E138" s="1075">
        <v>8500</v>
      </c>
      <c r="F138" s="1175">
        <v>11600</v>
      </c>
      <c r="G138" s="590">
        <v>10248</v>
      </c>
      <c r="H138" s="591">
        <f t="shared" si="8"/>
        <v>120.56470588235295</v>
      </c>
      <c r="I138" s="589">
        <f t="shared" si="11"/>
        <v>88.344827586206904</v>
      </c>
    </row>
    <row r="139" spans="1:9" ht="12.75" customHeight="1">
      <c r="A139" s="1276"/>
      <c r="B139" s="1277"/>
      <c r="C139" s="1278"/>
      <c r="D139" s="1069" t="s">
        <v>213</v>
      </c>
      <c r="E139" s="1075">
        <v>150</v>
      </c>
      <c r="F139" s="1175">
        <v>190</v>
      </c>
      <c r="G139" s="590">
        <v>138</v>
      </c>
      <c r="H139" s="591">
        <f t="shared" si="8"/>
        <v>92</v>
      </c>
      <c r="I139" s="589">
        <f t="shared" si="11"/>
        <v>72.631578947368425</v>
      </c>
    </row>
    <row r="140" spans="1:9" ht="12.75" customHeight="1">
      <c r="A140" s="1276"/>
      <c r="B140" s="1277"/>
      <c r="C140" s="1278"/>
      <c r="D140" s="1069" t="s">
        <v>214</v>
      </c>
      <c r="E140" s="1075">
        <v>250</v>
      </c>
      <c r="F140" s="1175">
        <v>250</v>
      </c>
      <c r="G140" s="590">
        <v>218</v>
      </c>
      <c r="H140" s="591">
        <f t="shared" si="8"/>
        <v>87.2</v>
      </c>
      <c r="I140" s="589">
        <f t="shared" si="11"/>
        <v>87.2</v>
      </c>
    </row>
    <row r="141" spans="1:9" ht="12.75" customHeight="1">
      <c r="A141" s="1276"/>
      <c r="B141" s="1277"/>
      <c r="C141" s="1278"/>
      <c r="D141" s="1069" t="s">
        <v>215</v>
      </c>
      <c r="E141" s="1075">
        <v>5</v>
      </c>
      <c r="F141" s="1175">
        <v>5</v>
      </c>
      <c r="G141" s="590">
        <v>0</v>
      </c>
      <c r="H141" s="591">
        <f t="shared" si="8"/>
        <v>0</v>
      </c>
      <c r="I141" s="589">
        <f t="shared" si="11"/>
        <v>0</v>
      </c>
    </row>
    <row r="142" spans="1:9" ht="15" customHeight="1">
      <c r="A142" s="1276"/>
      <c r="B142" s="1277"/>
      <c r="C142" s="1278" t="s">
        <v>216</v>
      </c>
      <c r="D142" s="1069" t="s">
        <v>217</v>
      </c>
      <c r="E142" s="1075">
        <v>30</v>
      </c>
      <c r="F142" s="1175">
        <v>30</v>
      </c>
      <c r="G142" s="590">
        <v>0</v>
      </c>
      <c r="H142" s="591">
        <f t="shared" si="8"/>
        <v>0</v>
      </c>
      <c r="I142" s="589">
        <f t="shared" si="11"/>
        <v>0</v>
      </c>
    </row>
    <row r="143" spans="1:9" ht="15" customHeight="1">
      <c r="A143" s="1276"/>
      <c r="B143" s="1277"/>
      <c r="C143" s="1278"/>
      <c r="D143" s="1069" t="s">
        <v>129</v>
      </c>
      <c r="E143" s="1075">
        <v>2</v>
      </c>
      <c r="F143" s="1175">
        <v>2</v>
      </c>
      <c r="G143" s="590">
        <v>0</v>
      </c>
      <c r="H143" s="591">
        <f t="shared" si="8"/>
        <v>0</v>
      </c>
      <c r="I143" s="589">
        <f t="shared" si="11"/>
        <v>0</v>
      </c>
    </row>
    <row r="144" spans="1:9" ht="15" customHeight="1">
      <c r="A144" s="1276"/>
      <c r="B144" s="1277"/>
      <c r="C144" s="1278"/>
      <c r="D144" s="1279" t="s">
        <v>218</v>
      </c>
      <c r="E144" s="1075">
        <v>20</v>
      </c>
      <c r="F144" s="1175">
        <v>20</v>
      </c>
      <c r="G144" s="590">
        <v>0</v>
      </c>
      <c r="H144" s="591">
        <f t="shared" si="8"/>
        <v>0</v>
      </c>
      <c r="I144" s="589">
        <f t="shared" si="11"/>
        <v>0</v>
      </c>
    </row>
    <row r="145" spans="1:9" ht="15" customHeight="1">
      <c r="A145" s="1276"/>
      <c r="B145" s="1277"/>
      <c r="C145" s="1278"/>
      <c r="D145" s="1279" t="s">
        <v>219</v>
      </c>
      <c r="E145" s="1075">
        <v>70</v>
      </c>
      <c r="F145" s="1175">
        <v>70</v>
      </c>
      <c r="G145" s="590">
        <v>20</v>
      </c>
      <c r="H145" s="591">
        <f t="shared" si="8"/>
        <v>28.571428571428569</v>
      </c>
      <c r="I145" s="589">
        <f t="shared" si="11"/>
        <v>28.571428571428569</v>
      </c>
    </row>
    <row r="146" spans="1:9" ht="15" customHeight="1" thickBot="1">
      <c r="A146" s="1464"/>
      <c r="B146" s="1465"/>
      <c r="C146" s="1465"/>
      <c r="D146" s="1234" t="s">
        <v>220</v>
      </c>
      <c r="E146" s="1235">
        <v>1</v>
      </c>
      <c r="F146" s="1236">
        <v>1</v>
      </c>
      <c r="G146" s="1369">
        <v>0</v>
      </c>
      <c r="H146" s="426">
        <f t="shared" si="8"/>
        <v>0</v>
      </c>
      <c r="I146" s="923">
        <f t="shared" si="11"/>
        <v>0</v>
      </c>
    </row>
    <row r="147" spans="1:9" ht="18.75" customHeight="1" thickBot="1">
      <c r="A147" s="1609" t="s">
        <v>23</v>
      </c>
      <c r="B147" s="1610"/>
      <c r="C147" s="1610"/>
      <c r="D147" s="1280"/>
      <c r="E147" s="1281">
        <f>E7+E66+E73+E76</f>
        <v>285485</v>
      </c>
      <c r="F147" s="1282">
        <f>F7+F66+F73+F76</f>
        <v>328634.69999999995</v>
      </c>
      <c r="G147" s="1281">
        <f>G7+G66+G73+G76</f>
        <v>287554</v>
      </c>
      <c r="H147" s="272">
        <f t="shared" si="8"/>
        <v>100.72473159710668</v>
      </c>
      <c r="I147" s="273">
        <f t="shared" si="11"/>
        <v>87.499585405923369</v>
      </c>
    </row>
    <row r="148" spans="1:9" s="51" customFormat="1" ht="12.75" customHeight="1">
      <c r="A148" s="1345"/>
      <c r="B148" s="1345"/>
      <c r="C148" s="1345"/>
      <c r="D148" s="1346"/>
      <c r="E148" s="1347"/>
      <c r="F148" s="1348"/>
      <c r="G148" s="1347"/>
      <c r="H148" s="176"/>
      <c r="I148" s="176"/>
    </row>
    <row r="149" spans="1:9" s="51" customFormat="1" ht="12.75" customHeight="1">
      <c r="A149" s="1345"/>
      <c r="B149" s="1345"/>
      <c r="C149" s="1345"/>
      <c r="D149" s="1346"/>
      <c r="E149" s="1347"/>
      <c r="F149" s="1348"/>
      <c r="G149" s="1347"/>
      <c r="H149" s="176"/>
      <c r="I149" s="176"/>
    </row>
    <row r="150" spans="1:9" s="51" customFormat="1" ht="12.75" customHeight="1">
      <c r="A150" s="1345"/>
      <c r="B150" s="1345"/>
      <c r="C150" s="1345"/>
      <c r="D150" s="1346"/>
      <c r="E150" s="1347"/>
      <c r="F150" s="1348"/>
      <c r="G150" s="1347"/>
      <c r="H150" s="176"/>
      <c r="I150" s="176"/>
    </row>
    <row r="151" spans="1:9" s="51" customFormat="1" ht="12.75" customHeight="1">
      <c r="A151" s="1345"/>
      <c r="B151" s="1345"/>
      <c r="C151" s="1345"/>
      <c r="D151" s="1346"/>
      <c r="E151" s="1347"/>
      <c r="F151" s="1348"/>
      <c r="G151" s="1347"/>
      <c r="H151" s="176"/>
      <c r="I151" s="176"/>
    </row>
    <row r="152" spans="1:9" s="51" customFormat="1" ht="12.75" customHeight="1">
      <c r="A152" s="1345"/>
      <c r="B152" s="1345"/>
      <c r="C152" s="1345"/>
      <c r="D152" s="1346"/>
      <c r="E152" s="1347"/>
      <c r="F152" s="1348"/>
      <c r="G152" s="1347"/>
      <c r="H152" s="176"/>
      <c r="I152" s="176"/>
    </row>
    <row r="153" spans="1:9" s="51" customFormat="1" ht="12.75" customHeight="1">
      <c r="A153" s="1345"/>
      <c r="B153" s="1345"/>
      <c r="C153" s="1345"/>
      <c r="D153" s="1346"/>
      <c r="E153" s="1347"/>
      <c r="F153" s="1348"/>
      <c r="G153" s="1347"/>
      <c r="H153" s="176"/>
      <c r="I153" s="176"/>
    </row>
    <row r="154" spans="1:9" s="51" customFormat="1" ht="12.75" customHeight="1">
      <c r="A154" s="1345"/>
      <c r="B154" s="1345"/>
      <c r="C154" s="1345"/>
      <c r="D154" s="1346"/>
      <c r="E154" s="1347"/>
      <c r="F154" s="1348"/>
      <c r="G154" s="1347"/>
      <c r="H154" s="176"/>
      <c r="I154" s="176"/>
    </row>
    <row r="155" spans="1:9" s="51" customFormat="1" ht="12.75" customHeight="1">
      <c r="A155" s="1345"/>
      <c r="B155" s="1345"/>
      <c r="C155" s="1345"/>
      <c r="D155" s="1346"/>
      <c r="E155" s="1347"/>
      <c r="F155" s="1348"/>
      <c r="G155" s="1347"/>
      <c r="H155" s="176"/>
      <c r="I155" s="176"/>
    </row>
    <row r="156" spans="1:9" s="51" customFormat="1" ht="12.75" customHeight="1">
      <c r="A156" s="1345"/>
      <c r="B156" s="1345"/>
      <c r="C156" s="1345"/>
      <c r="D156" s="1346"/>
      <c r="E156" s="1347"/>
      <c r="F156" s="1348"/>
      <c r="G156" s="1347"/>
      <c r="H156" s="176"/>
      <c r="I156" s="176"/>
    </row>
    <row r="157" spans="1:9" s="51" customFormat="1" ht="12.75" customHeight="1">
      <c r="A157" s="1345"/>
      <c r="B157" s="1345"/>
      <c r="C157" s="1345"/>
      <c r="D157" s="1346"/>
      <c r="E157" s="1347"/>
      <c r="F157" s="1348"/>
      <c r="G157" s="1347"/>
      <c r="H157" s="176"/>
      <c r="I157" s="176"/>
    </row>
    <row r="158" spans="1:9" s="51" customFormat="1" ht="12.75" customHeight="1">
      <c r="A158" s="1345"/>
      <c r="B158" s="1345"/>
      <c r="C158" s="1345"/>
      <c r="D158" s="1346"/>
      <c r="E158" s="1347"/>
      <c r="F158" s="1348"/>
      <c r="G158" s="1347"/>
      <c r="H158" s="176"/>
      <c r="I158" s="176"/>
    </row>
    <row r="159" spans="1:9" s="51" customFormat="1" ht="12.75" customHeight="1">
      <c r="A159" s="1345"/>
      <c r="B159" s="1345"/>
      <c r="C159" s="1345"/>
      <c r="D159" s="1346"/>
      <c r="E159" s="1347"/>
      <c r="F159" s="1348"/>
      <c r="G159" s="1347"/>
      <c r="H159" s="176"/>
      <c r="I159" s="176"/>
    </row>
    <row r="160" spans="1:9" s="51" customFormat="1" ht="12.75" customHeight="1">
      <c r="A160" s="1345"/>
      <c r="B160" s="1345"/>
      <c r="C160" s="1345"/>
      <c r="D160" s="1346"/>
      <c r="E160" s="1347"/>
      <c r="F160" s="1348"/>
      <c r="G160" s="1347"/>
      <c r="H160" s="176"/>
      <c r="I160" s="176"/>
    </row>
    <row r="161" spans="1:9" s="51" customFormat="1" ht="12.75" customHeight="1">
      <c r="A161" s="1345"/>
      <c r="B161" s="1345"/>
      <c r="C161" s="1345"/>
      <c r="D161" s="1346"/>
      <c r="E161" s="1347"/>
      <c r="F161" s="1348"/>
      <c r="G161" s="1347"/>
      <c r="H161" s="176"/>
      <c r="I161" s="176"/>
    </row>
    <row r="162" spans="1:9" s="51" customFormat="1" ht="12.75" customHeight="1">
      <c r="A162" s="1345"/>
      <c r="B162" s="1345"/>
      <c r="C162" s="1345"/>
      <c r="D162" s="1346"/>
      <c r="E162" s="1347"/>
      <c r="F162" s="1348"/>
      <c r="G162" s="1347"/>
      <c r="H162" s="176"/>
      <c r="I162" s="176"/>
    </row>
    <row r="163" spans="1:9" s="51" customFormat="1" ht="12.75" customHeight="1">
      <c r="A163" s="1345"/>
      <c r="B163" s="1345"/>
      <c r="C163" s="1345"/>
      <c r="D163" s="1346"/>
      <c r="E163" s="1347"/>
      <c r="F163" s="1348"/>
      <c r="G163" s="1347"/>
      <c r="H163" s="176"/>
      <c r="I163" s="176"/>
    </row>
    <row r="164" spans="1:9" s="51" customFormat="1" ht="12.75" customHeight="1">
      <c r="A164" s="1345"/>
      <c r="B164" s="1345"/>
      <c r="C164" s="1345"/>
      <c r="D164" s="1346"/>
      <c r="E164" s="1347"/>
      <c r="F164" s="1348"/>
      <c r="G164" s="1347"/>
      <c r="H164" s="176"/>
      <c r="I164" s="176"/>
    </row>
    <row r="165" spans="1:9" s="51" customFormat="1" ht="12.75" customHeight="1">
      <c r="A165" s="1345"/>
      <c r="B165" s="1345"/>
      <c r="C165" s="1345"/>
      <c r="D165" s="1346"/>
      <c r="E165" s="1347"/>
      <c r="F165" s="1348"/>
      <c r="G165" s="1347"/>
      <c r="H165" s="176"/>
      <c r="I165" s="176"/>
    </row>
    <row r="166" spans="1:9" s="51" customFormat="1" ht="12.75" customHeight="1">
      <c r="A166" s="1345"/>
      <c r="B166" s="1345"/>
      <c r="C166" s="1345"/>
      <c r="D166" s="1346"/>
      <c r="E166" s="1347"/>
      <c r="F166" s="1348"/>
      <c r="G166" s="1347"/>
      <c r="H166" s="176"/>
      <c r="I166" s="176"/>
    </row>
    <row r="167" spans="1:9" s="51" customFormat="1" ht="12.75" customHeight="1">
      <c r="A167" s="1345"/>
      <c r="B167" s="1345"/>
      <c r="C167" s="1345"/>
      <c r="D167" s="1346"/>
      <c r="E167" s="1347"/>
      <c r="F167" s="1348"/>
      <c r="G167" s="1347"/>
      <c r="H167" s="176"/>
      <c r="I167" s="176"/>
    </row>
    <row r="168" spans="1:9" s="51" customFormat="1" ht="12.75" customHeight="1">
      <c r="A168" s="1345"/>
      <c r="B168" s="1345"/>
      <c r="C168" s="1345"/>
      <c r="D168" s="1346"/>
      <c r="E168" s="1347"/>
      <c r="F168" s="1348"/>
      <c r="G168" s="1347"/>
      <c r="H168" s="176"/>
      <c r="I168" s="176"/>
    </row>
    <row r="169" spans="1:9" s="51" customFormat="1" ht="12.75" customHeight="1">
      <c r="A169" s="1345"/>
      <c r="B169" s="1345"/>
      <c r="C169" s="1345"/>
      <c r="D169" s="1346"/>
      <c r="E169" s="1347"/>
      <c r="F169" s="1348"/>
      <c r="G169" s="1347"/>
      <c r="H169" s="176"/>
      <c r="I169" s="176"/>
    </row>
    <row r="170" spans="1:9" s="51" customFormat="1" ht="12.75" customHeight="1">
      <c r="A170" s="1345"/>
      <c r="B170" s="1345"/>
      <c r="C170" s="1345"/>
      <c r="D170" s="1346"/>
      <c r="E170" s="1347"/>
      <c r="F170" s="1348"/>
      <c r="G170" s="1347"/>
      <c r="H170" s="176"/>
      <c r="I170" s="176"/>
    </row>
    <row r="171" spans="1:9" s="51" customFormat="1" ht="12.75" customHeight="1">
      <c r="A171" s="1345"/>
      <c r="B171" s="1345"/>
      <c r="C171" s="1345"/>
      <c r="D171" s="1346"/>
      <c r="E171" s="1347"/>
      <c r="F171" s="1348"/>
      <c r="G171" s="1347"/>
      <c r="H171" s="176"/>
      <c r="I171" s="176"/>
    </row>
    <row r="172" spans="1:9" s="51" customFormat="1" ht="12.75" customHeight="1">
      <c r="A172" s="1345"/>
      <c r="B172" s="1345"/>
      <c r="C172" s="1345"/>
      <c r="D172" s="1346"/>
      <c r="E172" s="1347"/>
      <c r="F172" s="1348"/>
      <c r="G172" s="1347"/>
      <c r="H172" s="176"/>
      <c r="I172" s="176"/>
    </row>
    <row r="173" spans="1:9" s="51" customFormat="1" ht="12.75" customHeight="1">
      <c r="A173" s="1345"/>
      <c r="B173" s="1345"/>
      <c r="C173" s="1345"/>
      <c r="D173" s="1346"/>
      <c r="E173" s="1347"/>
      <c r="F173" s="1348"/>
      <c r="G173" s="1347"/>
      <c r="H173" s="176"/>
      <c r="I173" s="176"/>
    </row>
    <row r="174" spans="1:9" s="51" customFormat="1" ht="12.75" customHeight="1">
      <c r="A174" s="1345"/>
      <c r="B174" s="1345"/>
      <c r="C174" s="1345"/>
      <c r="D174" s="1346"/>
      <c r="E174" s="1347"/>
      <c r="F174" s="1348"/>
      <c r="G174" s="1347"/>
      <c r="H174" s="176"/>
      <c r="I174" s="176"/>
    </row>
    <row r="175" spans="1:9" s="51" customFormat="1" ht="12.75" customHeight="1">
      <c r="A175" s="1345"/>
      <c r="B175" s="1345"/>
      <c r="C175" s="1345"/>
      <c r="D175" s="1346"/>
      <c r="E175" s="1347"/>
      <c r="F175" s="1348"/>
      <c r="G175" s="1347"/>
      <c r="H175" s="176"/>
      <c r="I175" s="176"/>
    </row>
    <row r="176" spans="1:9" s="51" customFormat="1" ht="12.75" customHeight="1">
      <c r="A176" s="1345"/>
      <c r="B176" s="1345"/>
      <c r="C176" s="1345"/>
      <c r="D176" s="1346"/>
      <c r="E176" s="1347"/>
      <c r="F176" s="1348"/>
      <c r="G176" s="1347"/>
      <c r="H176" s="176"/>
      <c r="I176" s="176"/>
    </row>
    <row r="177" spans="1:9" s="51" customFormat="1" ht="12.75" customHeight="1">
      <c r="A177" s="1345"/>
      <c r="B177" s="1345"/>
      <c r="C177" s="1345"/>
      <c r="D177" s="1346"/>
      <c r="E177" s="1347"/>
      <c r="F177" s="1348"/>
      <c r="G177" s="1347"/>
      <c r="H177" s="176"/>
      <c r="I177" s="176"/>
    </row>
    <row r="178" spans="1:9" s="51" customFormat="1" ht="12.75" customHeight="1">
      <c r="A178" s="1345"/>
      <c r="B178" s="1345"/>
      <c r="C178" s="1345"/>
      <c r="D178" s="1346"/>
      <c r="E178" s="1347"/>
      <c r="F178" s="1348"/>
      <c r="G178" s="1347"/>
      <c r="H178" s="176"/>
      <c r="I178" s="176"/>
    </row>
    <row r="179" spans="1:9" s="51" customFormat="1" ht="12.75" customHeight="1">
      <c r="A179" s="1345"/>
      <c r="B179" s="1345"/>
      <c r="C179" s="1345"/>
      <c r="D179" s="1346"/>
      <c r="E179" s="1347"/>
      <c r="F179" s="1348"/>
      <c r="G179" s="1347"/>
      <c r="H179" s="176"/>
      <c r="I179" s="176"/>
    </row>
    <row r="180" spans="1:9" s="51" customFormat="1" ht="9.75" customHeight="1">
      <c r="A180" s="1345"/>
      <c r="B180" s="1345"/>
      <c r="C180" s="1345"/>
      <c r="D180" s="1346"/>
      <c r="E180" s="1347"/>
      <c r="F180" s="1348"/>
      <c r="G180" s="1347"/>
      <c r="H180" s="176"/>
      <c r="I180" s="176"/>
    </row>
    <row r="181" spans="1:9" s="51" customFormat="1" ht="16.5" customHeight="1" thickBot="1">
      <c r="A181" s="1349"/>
      <c r="B181" s="1349"/>
      <c r="C181" s="1349"/>
      <c r="D181" s="1349"/>
      <c r="E181" s="1349"/>
      <c r="F181" s="1350"/>
      <c r="G181" s="1349"/>
      <c r="H181" s="1349"/>
      <c r="I181" s="1527" t="s">
        <v>1023</v>
      </c>
    </row>
    <row r="182" spans="1:9" ht="12.75" customHeight="1">
      <c r="A182" s="809" t="s">
        <v>1</v>
      </c>
      <c r="B182" s="810" t="s">
        <v>2</v>
      </c>
      <c r="C182" s="812" t="s">
        <v>3</v>
      </c>
      <c r="D182" s="810"/>
      <c r="E182" s="812" t="s">
        <v>4</v>
      </c>
      <c r="F182" s="840" t="s">
        <v>5</v>
      </c>
      <c r="G182" s="342" t="s">
        <v>6</v>
      </c>
      <c r="H182" s="845" t="s">
        <v>7</v>
      </c>
      <c r="I182" s="841" t="s">
        <v>7</v>
      </c>
    </row>
    <row r="183" spans="1:9" ht="16.5" customHeight="1">
      <c r="A183" s="816" t="s">
        <v>8</v>
      </c>
      <c r="B183" s="817" t="s">
        <v>9</v>
      </c>
      <c r="C183" s="848" t="s">
        <v>10</v>
      </c>
      <c r="D183" s="819" t="s">
        <v>11</v>
      </c>
      <c r="E183" s="820" t="s">
        <v>139</v>
      </c>
      <c r="F183" s="842" t="s">
        <v>13</v>
      </c>
      <c r="G183" s="349" t="s">
        <v>833</v>
      </c>
      <c r="H183" s="821" t="s">
        <v>14</v>
      </c>
      <c r="I183" s="843" t="s">
        <v>15</v>
      </c>
    </row>
    <row r="184" spans="1:9" ht="12.75" customHeight="1" thickBot="1">
      <c r="A184" s="824" t="s">
        <v>16</v>
      </c>
      <c r="B184" s="838" t="s">
        <v>17</v>
      </c>
      <c r="C184" s="850"/>
      <c r="D184" s="826"/>
      <c r="E184" s="827" t="s">
        <v>360</v>
      </c>
      <c r="F184" s="827" t="s">
        <v>360</v>
      </c>
      <c r="G184" s="851"/>
      <c r="H184" s="846"/>
      <c r="I184" s="847"/>
    </row>
    <row r="185" spans="1:9" ht="17.25" customHeight="1">
      <c r="A185" s="1206" t="s">
        <v>35</v>
      </c>
      <c r="B185" s="1419"/>
      <c r="C185" s="1461"/>
      <c r="D185" s="711"/>
      <c r="E185" s="1462"/>
      <c r="F185" s="1463"/>
      <c r="G185" s="1209"/>
      <c r="H185" s="1209"/>
      <c r="I185" s="1210"/>
    </row>
    <row r="186" spans="1:9">
      <c r="A186" s="1211" t="s">
        <v>235</v>
      </c>
      <c r="B186" s="1062" t="s">
        <v>163</v>
      </c>
      <c r="C186" s="1212"/>
      <c r="D186" s="719" t="s">
        <v>189</v>
      </c>
      <c r="E186" s="1168">
        <f>E187+E193+E209</f>
        <v>132331</v>
      </c>
      <c r="F186" s="1079">
        <f>F187+F193+F209</f>
        <v>210585</v>
      </c>
      <c r="G186" s="1168">
        <f>G187+G193+G209</f>
        <v>14295</v>
      </c>
      <c r="H186" s="1283">
        <f t="shared" ref="H186:H212" si="12">G186/E186*100</f>
        <v>10.802457474061256</v>
      </c>
      <c r="I186" s="559">
        <f t="shared" ref="I186:I212" si="13">G186/F186*100</f>
        <v>6.7882327801125433</v>
      </c>
    </row>
    <row r="187" spans="1:9">
      <c r="A187" s="1211"/>
      <c r="B187" s="1062"/>
      <c r="C187" s="719" t="s">
        <v>993</v>
      </c>
      <c r="D187" s="1077"/>
      <c r="E187" s="1168">
        <f>E188+E189+E190+E191+E192</f>
        <v>12931</v>
      </c>
      <c r="F187" s="1079">
        <f t="shared" ref="F187:G187" si="14">F188+F189+F190+F191+F192</f>
        <v>26745</v>
      </c>
      <c r="G187" s="1168">
        <f t="shared" si="14"/>
        <v>10108</v>
      </c>
      <c r="H187" s="1283">
        <f t="shared" si="12"/>
        <v>78.168741783311418</v>
      </c>
      <c r="I187" s="559">
        <f t="shared" si="13"/>
        <v>37.793980183211815</v>
      </c>
    </row>
    <row r="188" spans="1:9">
      <c r="A188" s="1219"/>
      <c r="B188" s="1284"/>
      <c r="C188" s="1483" t="s">
        <v>314</v>
      </c>
      <c r="D188" s="1065" t="s">
        <v>189</v>
      </c>
      <c r="E188" s="1075">
        <v>3400</v>
      </c>
      <c r="F188" s="1175">
        <v>6882</v>
      </c>
      <c r="G188" s="590">
        <v>1337</v>
      </c>
      <c r="H188" s="593">
        <f t="shared" si="12"/>
        <v>39.32352941176471</v>
      </c>
      <c r="I188" s="594">
        <f t="shared" si="13"/>
        <v>19.427492008137172</v>
      </c>
    </row>
    <row r="189" spans="1:9">
      <c r="A189" s="1211"/>
      <c r="B189" s="1284"/>
      <c r="C189" s="1483" t="s">
        <v>315</v>
      </c>
      <c r="D189" s="1065" t="s">
        <v>189</v>
      </c>
      <c r="E189" s="1075">
        <v>3530</v>
      </c>
      <c r="F189" s="1175">
        <v>6341</v>
      </c>
      <c r="G189" s="590">
        <v>3711</v>
      </c>
      <c r="H189" s="593">
        <f t="shared" si="12"/>
        <v>105.12747875354107</v>
      </c>
      <c r="I189" s="594">
        <f t="shared" si="13"/>
        <v>58.523892130578773</v>
      </c>
    </row>
    <row r="190" spans="1:9">
      <c r="A190" s="1211"/>
      <c r="B190" s="1285"/>
      <c r="C190" s="1486" t="s">
        <v>316</v>
      </c>
      <c r="D190" s="1065" t="s">
        <v>189</v>
      </c>
      <c r="E190" s="1075">
        <v>2401</v>
      </c>
      <c r="F190" s="1175">
        <v>2401</v>
      </c>
      <c r="G190" s="592">
        <v>0</v>
      </c>
      <c r="H190" s="593">
        <f t="shared" si="12"/>
        <v>0</v>
      </c>
      <c r="I190" s="594">
        <f t="shared" si="13"/>
        <v>0</v>
      </c>
    </row>
    <row r="191" spans="1:9" s="598" customFormat="1">
      <c r="A191" s="1490"/>
      <c r="B191" s="1491"/>
      <c r="C191" s="1492" t="s">
        <v>440</v>
      </c>
      <c r="D191" s="1493" t="s">
        <v>189</v>
      </c>
      <c r="E191" s="1225">
        <v>1200</v>
      </c>
      <c r="F191" s="1202">
        <v>2541</v>
      </c>
      <c r="G191" s="1469">
        <v>337</v>
      </c>
      <c r="H191" s="1058">
        <f t="shared" ref="H191:H192" si="15">G191/E191*100</f>
        <v>28.083333333333332</v>
      </c>
      <c r="I191" s="504">
        <f t="shared" ref="I191:I192" si="16">G191/F191*100</f>
        <v>13.262495080676898</v>
      </c>
    </row>
    <row r="192" spans="1:9" s="4" customFormat="1">
      <c r="A192" s="1495"/>
      <c r="B192" s="1244"/>
      <c r="C192" s="1483" t="s">
        <v>317</v>
      </c>
      <c r="D192" s="1065" t="s">
        <v>189</v>
      </c>
      <c r="E192" s="1075">
        <v>2400</v>
      </c>
      <c r="F192" s="1175">
        <v>8580</v>
      </c>
      <c r="G192" s="590">
        <v>4723</v>
      </c>
      <c r="H192" s="591">
        <f t="shared" si="15"/>
        <v>196.79166666666669</v>
      </c>
      <c r="I192" s="1496">
        <f t="shared" si="16"/>
        <v>55.046620046620042</v>
      </c>
    </row>
    <row r="193" spans="1:9">
      <c r="A193" s="1265"/>
      <c r="B193" s="1484"/>
      <c r="C193" s="1494" t="s">
        <v>994</v>
      </c>
      <c r="D193" s="1485"/>
      <c r="E193" s="1272">
        <f>E194+E195+E196+E197+E198+E199+E200+E201+E202+E203+E204+E205+E206+E207+E208</f>
        <v>119400</v>
      </c>
      <c r="F193" s="1273">
        <f t="shared" ref="F193:G193" si="17">F194+F195+F196+F197+F198+F199+F200+F201+F202+F203+F204+F205+F206+F207+F208</f>
        <v>183240</v>
      </c>
      <c r="G193" s="1272">
        <f t="shared" si="17"/>
        <v>3596</v>
      </c>
      <c r="H193" s="558">
        <f t="shared" si="12"/>
        <v>3.0117252931323284</v>
      </c>
      <c r="I193" s="559">
        <f t="shared" si="13"/>
        <v>1.9624536127483081</v>
      </c>
    </row>
    <row r="194" spans="1:9">
      <c r="A194" s="1211"/>
      <c r="B194" s="1286"/>
      <c r="C194" s="730" t="s">
        <v>552</v>
      </c>
      <c r="D194" s="1065" t="s">
        <v>189</v>
      </c>
      <c r="E194" s="1075">
        <v>2900</v>
      </c>
      <c r="F194" s="1175">
        <v>2900</v>
      </c>
      <c r="G194" s="1201">
        <v>605</v>
      </c>
      <c r="H194" s="593">
        <f t="shared" si="12"/>
        <v>20.862068965517242</v>
      </c>
      <c r="I194" s="594">
        <f t="shared" si="13"/>
        <v>20.862068965517242</v>
      </c>
    </row>
    <row r="195" spans="1:9">
      <c r="A195" s="1211"/>
      <c r="B195" s="1216"/>
      <c r="C195" s="1483" t="s">
        <v>442</v>
      </c>
      <c r="D195" s="1065" t="s">
        <v>189</v>
      </c>
      <c r="E195" s="1287">
        <v>8500</v>
      </c>
      <c r="F195" s="1175">
        <v>10000</v>
      </c>
      <c r="G195" s="592">
        <v>0</v>
      </c>
      <c r="H195" s="593">
        <f t="shared" si="12"/>
        <v>0</v>
      </c>
      <c r="I195" s="594">
        <f t="shared" si="13"/>
        <v>0</v>
      </c>
    </row>
    <row r="196" spans="1:9">
      <c r="A196" s="1211"/>
      <c r="B196" s="1284"/>
      <c r="C196" s="1483" t="s">
        <v>312</v>
      </c>
      <c r="D196" s="1065" t="s">
        <v>189</v>
      </c>
      <c r="E196" s="1075">
        <v>36500</v>
      </c>
      <c r="F196" s="1175">
        <v>44000</v>
      </c>
      <c r="G196" s="590">
        <v>1775</v>
      </c>
      <c r="H196" s="593">
        <f t="shared" si="12"/>
        <v>4.8630136986301373</v>
      </c>
      <c r="I196" s="594">
        <f t="shared" si="13"/>
        <v>4.0340909090909092</v>
      </c>
    </row>
    <row r="197" spans="1:9">
      <c r="A197" s="1211"/>
      <c r="B197" s="1216"/>
      <c r="C197" s="1483" t="s">
        <v>443</v>
      </c>
      <c r="D197" s="1065" t="s">
        <v>189</v>
      </c>
      <c r="E197" s="1287">
        <v>1500</v>
      </c>
      <c r="F197" s="1175">
        <v>2000</v>
      </c>
      <c r="G197" s="592">
        <v>0</v>
      </c>
      <c r="H197" s="593">
        <f t="shared" si="12"/>
        <v>0</v>
      </c>
      <c r="I197" s="594">
        <f t="shared" si="13"/>
        <v>0</v>
      </c>
    </row>
    <row r="198" spans="1:9">
      <c r="A198" s="1211"/>
      <c r="B198" s="1284"/>
      <c r="C198" s="1483" t="s">
        <v>313</v>
      </c>
      <c r="D198" s="1065" t="s">
        <v>189</v>
      </c>
      <c r="E198" s="1075">
        <v>8000</v>
      </c>
      <c r="F198" s="1175">
        <v>8000</v>
      </c>
      <c r="G198" s="590">
        <v>0</v>
      </c>
      <c r="H198" s="593">
        <f t="shared" si="12"/>
        <v>0</v>
      </c>
      <c r="I198" s="594">
        <f t="shared" si="13"/>
        <v>0</v>
      </c>
    </row>
    <row r="199" spans="1:9">
      <c r="A199" s="1211"/>
      <c r="B199" s="1216"/>
      <c r="C199" s="1483" t="s">
        <v>444</v>
      </c>
      <c r="D199" s="1065" t="s">
        <v>189</v>
      </c>
      <c r="E199" s="1287">
        <v>3500</v>
      </c>
      <c r="F199" s="1175">
        <v>3500</v>
      </c>
      <c r="G199" s="592">
        <v>0</v>
      </c>
      <c r="H199" s="593">
        <f t="shared" si="12"/>
        <v>0</v>
      </c>
      <c r="I199" s="594">
        <f t="shared" si="13"/>
        <v>0</v>
      </c>
    </row>
    <row r="200" spans="1:9">
      <c r="A200" s="1211"/>
      <c r="B200" s="1216"/>
      <c r="C200" s="1218" t="s">
        <v>445</v>
      </c>
      <c r="D200" s="1065" t="s">
        <v>189</v>
      </c>
      <c r="E200" s="1287">
        <v>500</v>
      </c>
      <c r="F200" s="1175">
        <v>61500</v>
      </c>
      <c r="G200" s="592">
        <v>262</v>
      </c>
      <c r="H200" s="593">
        <f t="shared" si="12"/>
        <v>52.400000000000006</v>
      </c>
      <c r="I200" s="594">
        <f t="shared" si="13"/>
        <v>0.42601626016260158</v>
      </c>
    </row>
    <row r="201" spans="1:9">
      <c r="A201" s="1211"/>
      <c r="B201" s="1216"/>
      <c r="C201" s="1218" t="s">
        <v>446</v>
      </c>
      <c r="D201" s="1065" t="s">
        <v>189</v>
      </c>
      <c r="E201" s="1287">
        <v>1000</v>
      </c>
      <c r="F201" s="1175">
        <v>1000</v>
      </c>
      <c r="G201" s="592">
        <v>0</v>
      </c>
      <c r="H201" s="593">
        <f t="shared" si="12"/>
        <v>0</v>
      </c>
      <c r="I201" s="594">
        <f t="shared" si="13"/>
        <v>0</v>
      </c>
    </row>
    <row r="202" spans="1:9" ht="15" customHeight="1">
      <c r="A202" s="1211"/>
      <c r="B202" s="1244"/>
      <c r="C202" s="1489" t="s">
        <v>991</v>
      </c>
      <c r="D202" s="1065" t="s">
        <v>189</v>
      </c>
      <c r="E202" s="1075">
        <v>500</v>
      </c>
      <c r="F202" s="1175">
        <v>500</v>
      </c>
      <c r="G202" s="592">
        <v>482</v>
      </c>
      <c r="H202" s="593">
        <f t="shared" si="12"/>
        <v>96.399999999999991</v>
      </c>
      <c r="I202" s="594">
        <f t="shared" si="13"/>
        <v>96.399999999999991</v>
      </c>
    </row>
    <row r="203" spans="1:9">
      <c r="A203" s="1211"/>
      <c r="B203" s="1288"/>
      <c r="C203" s="1489" t="s">
        <v>318</v>
      </c>
      <c r="D203" s="1065" t="s">
        <v>189</v>
      </c>
      <c r="E203" s="1075">
        <v>500</v>
      </c>
      <c r="F203" s="1175">
        <v>500</v>
      </c>
      <c r="G203" s="592">
        <v>0</v>
      </c>
      <c r="H203" s="593">
        <f t="shared" si="12"/>
        <v>0</v>
      </c>
      <c r="I203" s="594">
        <f t="shared" si="13"/>
        <v>0</v>
      </c>
    </row>
    <row r="204" spans="1:9">
      <c r="A204" s="1211"/>
      <c r="B204" s="1288"/>
      <c r="C204" s="1194" t="s">
        <v>319</v>
      </c>
      <c r="D204" s="1065" t="s">
        <v>189</v>
      </c>
      <c r="E204" s="1075">
        <v>1500</v>
      </c>
      <c r="F204" s="1175">
        <v>1340</v>
      </c>
      <c r="G204" s="592">
        <v>141</v>
      </c>
      <c r="H204" s="593">
        <f t="shared" si="12"/>
        <v>9.4</v>
      </c>
      <c r="I204" s="594">
        <f t="shared" si="13"/>
        <v>10.522388059701493</v>
      </c>
    </row>
    <row r="205" spans="1:9">
      <c r="A205" s="1211"/>
      <c r="B205" s="1288"/>
      <c r="C205" s="1483" t="s">
        <v>320</v>
      </c>
      <c r="D205" s="1065" t="s">
        <v>189</v>
      </c>
      <c r="E205" s="590">
        <v>3000</v>
      </c>
      <c r="F205" s="1175">
        <v>3000</v>
      </c>
      <c r="G205" s="592">
        <v>0</v>
      </c>
      <c r="H205" s="593">
        <f t="shared" si="12"/>
        <v>0</v>
      </c>
      <c r="I205" s="594">
        <f t="shared" si="13"/>
        <v>0</v>
      </c>
    </row>
    <row r="206" spans="1:9">
      <c r="A206" s="1211"/>
      <c r="B206" s="1288"/>
      <c r="C206" s="1483" t="s">
        <v>321</v>
      </c>
      <c r="D206" s="1065" t="s">
        <v>189</v>
      </c>
      <c r="E206" s="1075">
        <v>500</v>
      </c>
      <c r="F206" s="1175">
        <v>500</v>
      </c>
      <c r="G206" s="592">
        <v>0</v>
      </c>
      <c r="H206" s="593">
        <f t="shared" si="12"/>
        <v>0</v>
      </c>
      <c r="I206" s="594">
        <f t="shared" si="13"/>
        <v>0</v>
      </c>
    </row>
    <row r="207" spans="1:9">
      <c r="A207" s="1211"/>
      <c r="B207" s="1288"/>
      <c r="C207" s="1483" t="s">
        <v>996</v>
      </c>
      <c r="D207" s="1065" t="s">
        <v>189</v>
      </c>
      <c r="E207" s="1287">
        <v>50000</v>
      </c>
      <c r="F207" s="1175">
        <v>42000</v>
      </c>
      <c r="G207" s="592">
        <v>0</v>
      </c>
      <c r="H207" s="593">
        <f t="shared" si="12"/>
        <v>0</v>
      </c>
      <c r="I207" s="594">
        <f t="shared" si="13"/>
        <v>0</v>
      </c>
    </row>
    <row r="208" spans="1:9" s="598" customFormat="1">
      <c r="A208" s="1211"/>
      <c r="B208" s="1289"/>
      <c r="C208" s="1483" t="s">
        <v>441</v>
      </c>
      <c r="D208" s="1065" t="s">
        <v>189</v>
      </c>
      <c r="E208" s="1287">
        <v>1000</v>
      </c>
      <c r="F208" s="1175">
        <v>2500</v>
      </c>
      <c r="G208" s="592">
        <v>331</v>
      </c>
      <c r="H208" s="593">
        <f t="shared" si="12"/>
        <v>33.1</v>
      </c>
      <c r="I208" s="594">
        <f t="shared" si="13"/>
        <v>13.239999999999998</v>
      </c>
    </row>
    <row r="209" spans="1:9">
      <c r="A209" s="1211"/>
      <c r="B209" s="1284"/>
      <c r="C209" s="1488" t="s">
        <v>995</v>
      </c>
      <c r="D209" s="1069"/>
      <c r="E209" s="1168">
        <f>E210+E211</f>
        <v>0</v>
      </c>
      <c r="F209" s="1079">
        <f>F210+F211</f>
        <v>600</v>
      </c>
      <c r="G209" s="1168">
        <f>G210+G211</f>
        <v>591</v>
      </c>
      <c r="H209" s="558">
        <v>0</v>
      </c>
      <c r="I209" s="559">
        <f t="shared" si="13"/>
        <v>98.5</v>
      </c>
    </row>
    <row r="210" spans="1:9">
      <c r="A210" s="1211"/>
      <c r="B210" s="1284"/>
      <c r="C210" s="1487" t="s">
        <v>961</v>
      </c>
      <c r="D210" s="1065" t="s">
        <v>189</v>
      </c>
      <c r="E210" s="1075">
        <v>0</v>
      </c>
      <c r="F210" s="1175">
        <v>500</v>
      </c>
      <c r="G210" s="592">
        <v>496</v>
      </c>
      <c r="H210" s="593">
        <v>0</v>
      </c>
      <c r="I210" s="594">
        <f t="shared" si="13"/>
        <v>99.2</v>
      </c>
    </row>
    <row r="211" spans="1:9" ht="15.75" thickBot="1">
      <c r="A211" s="1497"/>
      <c r="B211" s="1498"/>
      <c r="C211" s="1499" t="s">
        <v>962</v>
      </c>
      <c r="D211" s="1307" t="s">
        <v>189</v>
      </c>
      <c r="E211" s="1235">
        <v>0</v>
      </c>
      <c r="F211" s="1236">
        <v>100</v>
      </c>
      <c r="G211" s="1500">
        <v>95</v>
      </c>
      <c r="H211" s="316">
        <v>0</v>
      </c>
      <c r="I211" s="317">
        <f t="shared" si="13"/>
        <v>95</v>
      </c>
    </row>
    <row r="212" spans="1:9" ht="16.5" thickBot="1">
      <c r="A212" s="1290" t="s">
        <v>242</v>
      </c>
      <c r="B212" s="1291"/>
      <c r="C212" s="1353"/>
      <c r="D212" s="1430"/>
      <c r="E212" s="1292">
        <f>E186</f>
        <v>132331</v>
      </c>
      <c r="F212" s="1293">
        <f>F186</f>
        <v>210585</v>
      </c>
      <c r="G212" s="1292">
        <f>G186</f>
        <v>14295</v>
      </c>
      <c r="H212" s="338">
        <f t="shared" si="12"/>
        <v>10.802457474061256</v>
      </c>
      <c r="I212" s="273">
        <f t="shared" si="13"/>
        <v>6.7882327801125433</v>
      </c>
    </row>
    <row r="213" spans="1:9" ht="12" customHeight="1" thickBot="1">
      <c r="A213" s="368"/>
      <c r="B213" s="368"/>
      <c r="C213" s="368"/>
      <c r="D213" s="368"/>
      <c r="E213" s="368"/>
      <c r="F213" s="731"/>
      <c r="G213" s="370"/>
      <c r="H213" s="582"/>
      <c r="I213" s="582"/>
    </row>
    <row r="214" spans="1:9" ht="16.5" thickBot="1">
      <c r="A214" s="371" t="s">
        <v>37</v>
      </c>
      <c r="B214" s="425"/>
      <c r="C214" s="425"/>
      <c r="D214" s="621"/>
      <c r="E214" s="373">
        <f>E147+E212</f>
        <v>417816</v>
      </c>
      <c r="F214" s="374">
        <f>F147+F212</f>
        <v>539219.69999999995</v>
      </c>
      <c r="G214" s="373">
        <f>G147+G212</f>
        <v>301849</v>
      </c>
      <c r="H214" s="338">
        <f>G214/E214*100</f>
        <v>72.244480824094808</v>
      </c>
      <c r="I214" s="273">
        <f>G214/F214*100</f>
        <v>55.978852404687743</v>
      </c>
    </row>
  </sheetData>
  <mergeCells count="5">
    <mergeCell ref="A147:C147"/>
    <mergeCell ref="A1:D1"/>
    <mergeCell ref="B7:C7"/>
    <mergeCell ref="B66:C66"/>
    <mergeCell ref="B73:C73"/>
  </mergeCells>
  <pageMargins left="0.31496062992125984" right="0" top="0.19685039370078741" bottom="0" header="0" footer="0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H38" sqref="H38"/>
    </sheetView>
  </sheetViews>
  <sheetFormatPr defaultRowHeight="15"/>
  <cols>
    <col min="1" max="1" width="9.140625" style="598"/>
    <col min="2" max="2" width="9.85546875" style="598" customWidth="1"/>
    <col min="3" max="3" width="35.140625" style="598" customWidth="1"/>
    <col min="4" max="4" width="54.85546875" style="598" customWidth="1"/>
    <col min="5" max="5" width="14.5703125" style="598" customWidth="1"/>
    <col min="6" max="6" width="15.42578125" style="598" customWidth="1"/>
    <col min="7" max="7" width="14.42578125" style="598" customWidth="1"/>
    <col min="8" max="8" width="10.140625" style="598" bestFit="1" customWidth="1"/>
    <col min="9" max="16384" width="9.140625" style="598"/>
  </cols>
  <sheetData>
    <row r="1" spans="1:9" ht="18">
      <c r="A1" s="14"/>
      <c r="B1" s="14"/>
      <c r="C1" s="57"/>
      <c r="D1" s="14"/>
      <c r="E1" s="14"/>
      <c r="F1" s="14"/>
      <c r="G1" s="14"/>
      <c r="H1" s="16"/>
      <c r="I1" s="16"/>
    </row>
    <row r="2" spans="1:9" ht="15.75">
      <c r="A2" s="1615" t="s">
        <v>221</v>
      </c>
      <c r="B2" s="1616"/>
      <c r="C2" s="1616"/>
      <c r="D2" s="1616"/>
      <c r="E2" s="14"/>
      <c r="F2" s="14"/>
      <c r="G2" s="14"/>
      <c r="H2" s="16"/>
      <c r="I2" s="16"/>
    </row>
    <row r="3" spans="1:9" ht="15.75" thickBot="1">
      <c r="A3" s="14"/>
      <c r="B3" s="14"/>
      <c r="C3" s="14"/>
      <c r="D3" s="14"/>
      <c r="E3" s="58"/>
      <c r="F3" s="14"/>
      <c r="G3" s="14"/>
      <c r="H3" s="16"/>
      <c r="I3" s="9" t="s">
        <v>1024</v>
      </c>
    </row>
    <row r="4" spans="1:9">
      <c r="A4" s="34" t="s">
        <v>1</v>
      </c>
      <c r="B4" s="35" t="s">
        <v>2</v>
      </c>
      <c r="C4" s="75"/>
      <c r="D4" s="37"/>
      <c r="E4" s="59" t="s">
        <v>4</v>
      </c>
      <c r="F4" s="53" t="s">
        <v>5</v>
      </c>
      <c r="G4" s="584" t="s">
        <v>6</v>
      </c>
      <c r="H4" s="22" t="s">
        <v>45</v>
      </c>
      <c r="I4" s="23" t="s">
        <v>45</v>
      </c>
    </row>
    <row r="5" spans="1:9">
      <c r="A5" s="38" t="s">
        <v>8</v>
      </c>
      <c r="B5" s="39" t="s">
        <v>9</v>
      </c>
      <c r="C5" s="78" t="s">
        <v>449</v>
      </c>
      <c r="D5" s="41" t="s">
        <v>11</v>
      </c>
      <c r="E5" s="61" t="s">
        <v>12</v>
      </c>
      <c r="F5" s="54" t="s">
        <v>13</v>
      </c>
      <c r="G5" s="585" t="s">
        <v>833</v>
      </c>
      <c r="H5" s="27" t="s">
        <v>46</v>
      </c>
      <c r="I5" s="28" t="s">
        <v>46</v>
      </c>
    </row>
    <row r="6" spans="1:9" ht="15" customHeight="1" thickBot="1">
      <c r="A6" s="42" t="s">
        <v>16</v>
      </c>
      <c r="B6" s="47" t="s">
        <v>17</v>
      </c>
      <c r="C6" s="83"/>
      <c r="D6" s="45"/>
      <c r="E6" s="586" t="s">
        <v>360</v>
      </c>
      <c r="F6" s="586" t="s">
        <v>360</v>
      </c>
      <c r="G6" s="85"/>
      <c r="H6" s="27" t="s">
        <v>14</v>
      </c>
      <c r="I6" s="28" t="s">
        <v>15</v>
      </c>
    </row>
    <row r="7" spans="1:9" ht="15.75">
      <c r="A7" s="66" t="s">
        <v>222</v>
      </c>
      <c r="B7" s="48"/>
      <c r="C7" s="648"/>
      <c r="D7" s="48"/>
      <c r="E7" s="49"/>
      <c r="F7" s="49"/>
      <c r="G7" s="260"/>
      <c r="H7" s="49"/>
      <c r="I7" s="50"/>
    </row>
    <row r="8" spans="1:9">
      <c r="A8" s="143" t="s">
        <v>223</v>
      </c>
      <c r="B8" s="1617" t="s">
        <v>224</v>
      </c>
      <c r="C8" s="1618"/>
      <c r="D8" s="649"/>
      <c r="E8" s="124">
        <f>E10+E13+E15+E17</f>
        <v>350</v>
      </c>
      <c r="F8" s="219">
        <f>F10+F11+F13+F15+F17</f>
        <v>2670.8</v>
      </c>
      <c r="G8" s="124">
        <f>G10+G11+G13+G15+G17+G19</f>
        <v>5391</v>
      </c>
      <c r="H8" s="111">
        <f t="shared" ref="H8:H21" si="0">G8/E8*100</f>
        <v>1540.2857142857142</v>
      </c>
      <c r="I8" s="112">
        <f t="shared" ref="I8:I21" si="1">G8/F8*100</f>
        <v>201.84963306874343</v>
      </c>
    </row>
    <row r="9" spans="1:9" ht="15" customHeight="1">
      <c r="A9" s="130"/>
      <c r="B9" s="144"/>
      <c r="C9" s="145" t="s">
        <v>225</v>
      </c>
      <c r="D9" s="146" t="s">
        <v>247</v>
      </c>
      <c r="E9" s="120"/>
      <c r="F9" s="506"/>
      <c r="G9" s="804"/>
      <c r="H9" s="111"/>
      <c r="I9" s="112"/>
    </row>
    <row r="10" spans="1:9">
      <c r="A10" s="147"/>
      <c r="B10" s="148"/>
      <c r="C10" s="149"/>
      <c r="D10" s="150" t="s">
        <v>121</v>
      </c>
      <c r="E10" s="733">
        <v>200</v>
      </c>
      <c r="F10" s="734">
        <v>200</v>
      </c>
      <c r="G10" s="735">
        <v>186</v>
      </c>
      <c r="H10" s="113">
        <f t="shared" si="0"/>
        <v>93</v>
      </c>
      <c r="I10" s="108">
        <f t="shared" si="1"/>
        <v>93</v>
      </c>
    </row>
    <row r="11" spans="1:9">
      <c r="A11" s="147"/>
      <c r="B11" s="148"/>
      <c r="C11" s="149"/>
      <c r="D11" s="679" t="s">
        <v>135</v>
      </c>
      <c r="E11" s="733">
        <v>0</v>
      </c>
      <c r="F11" s="734">
        <v>2.5</v>
      </c>
      <c r="G11" s="735">
        <v>2</v>
      </c>
      <c r="H11" s="113">
        <v>0</v>
      </c>
      <c r="I11" s="108">
        <f t="shared" si="1"/>
        <v>80</v>
      </c>
    </row>
    <row r="12" spans="1:9">
      <c r="A12" s="147"/>
      <c r="B12" s="148"/>
      <c r="C12" s="145"/>
      <c r="D12" s="577" t="s">
        <v>422</v>
      </c>
      <c r="E12" s="733"/>
      <c r="F12" s="734"/>
      <c r="G12" s="735"/>
      <c r="H12" s="736"/>
      <c r="I12" s="737"/>
    </row>
    <row r="13" spans="1:9">
      <c r="A13" s="147"/>
      <c r="B13" s="144"/>
      <c r="C13" s="149"/>
      <c r="D13" s="246" t="s">
        <v>423</v>
      </c>
      <c r="E13" s="733">
        <v>150</v>
      </c>
      <c r="F13" s="734">
        <v>147.5</v>
      </c>
      <c r="G13" s="735">
        <v>16</v>
      </c>
      <c r="H13" s="755">
        <f t="shared" si="0"/>
        <v>10.666666666666668</v>
      </c>
      <c r="I13" s="756">
        <f>G13/F13*100</f>
        <v>10.847457627118644</v>
      </c>
    </row>
    <row r="14" spans="1:9">
      <c r="A14" s="147"/>
      <c r="B14" s="144"/>
      <c r="C14" s="149"/>
      <c r="D14" s="146" t="s">
        <v>530</v>
      </c>
      <c r="E14" s="733"/>
      <c r="F14" s="734"/>
      <c r="G14" s="738"/>
      <c r="H14" s="755"/>
      <c r="I14" s="756"/>
    </row>
    <row r="15" spans="1:9">
      <c r="A15" s="147"/>
      <c r="B15" s="148"/>
      <c r="C15" s="149"/>
      <c r="D15" s="246" t="s">
        <v>531</v>
      </c>
      <c r="E15" s="733">
        <v>0</v>
      </c>
      <c r="F15" s="734">
        <v>2120.8000000000002</v>
      </c>
      <c r="G15" s="512">
        <v>2121</v>
      </c>
      <c r="H15" s="755">
        <v>0</v>
      </c>
      <c r="I15" s="756">
        <f>G15/F15*100</f>
        <v>100.00943040362127</v>
      </c>
    </row>
    <row r="16" spans="1:9">
      <c r="A16" s="147"/>
      <c r="B16" s="148"/>
      <c r="C16" s="694"/>
      <c r="D16" s="146" t="s">
        <v>742</v>
      </c>
      <c r="E16" s="733"/>
      <c r="F16" s="734"/>
      <c r="G16" s="735"/>
      <c r="H16" s="755"/>
      <c r="I16" s="756"/>
    </row>
    <row r="17" spans="1:9">
      <c r="A17" s="147"/>
      <c r="B17" s="148"/>
      <c r="C17" s="694" t="s">
        <v>744</v>
      </c>
      <c r="D17" s="246" t="s">
        <v>745</v>
      </c>
      <c r="E17" s="733">
        <v>0</v>
      </c>
      <c r="F17" s="734">
        <v>200</v>
      </c>
      <c r="G17" s="735">
        <v>200</v>
      </c>
      <c r="H17" s="755">
        <v>0</v>
      </c>
      <c r="I17" s="756">
        <f>G17/F17*100</f>
        <v>100</v>
      </c>
    </row>
    <row r="18" spans="1:9">
      <c r="A18" s="147"/>
      <c r="B18" s="148"/>
      <c r="C18" s="694"/>
      <c r="D18" s="146" t="s">
        <v>929</v>
      </c>
      <c r="E18" s="733"/>
      <c r="F18" s="734"/>
      <c r="G18" s="735"/>
      <c r="H18" s="755"/>
      <c r="I18" s="756"/>
    </row>
    <row r="19" spans="1:9">
      <c r="A19" s="147"/>
      <c r="B19" s="148"/>
      <c r="C19" s="145"/>
      <c r="D19" s="695" t="s">
        <v>930</v>
      </c>
      <c r="E19" s="733">
        <v>0</v>
      </c>
      <c r="F19" s="734">
        <v>0</v>
      </c>
      <c r="G19" s="1392">
        <v>2866</v>
      </c>
      <c r="H19" s="755">
        <v>0</v>
      </c>
      <c r="I19" s="756">
        <v>0</v>
      </c>
    </row>
    <row r="20" spans="1:9">
      <c r="A20" s="147"/>
      <c r="B20" s="148"/>
      <c r="C20" s="145"/>
      <c r="D20" s="695"/>
      <c r="E20" s="120"/>
      <c r="F20" s="506"/>
      <c r="G20" s="578"/>
      <c r="H20" s="443"/>
      <c r="I20" s="757"/>
    </row>
    <row r="21" spans="1:9">
      <c r="A21" s="151" t="s">
        <v>248</v>
      </c>
      <c r="B21" s="152" t="s">
        <v>240</v>
      </c>
      <c r="C21" s="129"/>
      <c r="D21" s="641"/>
      <c r="E21" s="124">
        <f>E23</f>
        <v>110</v>
      </c>
      <c r="F21" s="219">
        <f>F23</f>
        <v>110</v>
      </c>
      <c r="G21" s="576">
        <f>G23</f>
        <v>64</v>
      </c>
      <c r="H21" s="752">
        <f t="shared" si="0"/>
        <v>58.18181818181818</v>
      </c>
      <c r="I21" s="753">
        <f t="shared" si="1"/>
        <v>58.18181818181818</v>
      </c>
    </row>
    <row r="22" spans="1:9">
      <c r="A22" s="151"/>
      <c r="B22" s="123"/>
      <c r="C22" s="152" t="s">
        <v>249</v>
      </c>
      <c r="D22" s="153"/>
      <c r="E22" s="124"/>
      <c r="F22" s="219"/>
      <c r="G22" s="259"/>
      <c r="H22" s="754"/>
      <c r="I22" s="751"/>
    </row>
    <row r="23" spans="1:9">
      <c r="A23" s="130"/>
      <c r="B23" s="154"/>
      <c r="C23" s="145" t="s">
        <v>226</v>
      </c>
      <c r="D23" s="146" t="s">
        <v>227</v>
      </c>
      <c r="E23" s="120">
        <v>110</v>
      </c>
      <c r="F23" s="507">
        <v>110</v>
      </c>
      <c r="G23" s="247">
        <v>64</v>
      </c>
      <c r="H23" s="170">
        <f>G23/E23*100</f>
        <v>58.18181818181818</v>
      </c>
      <c r="I23" s="171">
        <f>G23/F23*100</f>
        <v>58.18181818181818</v>
      </c>
    </row>
    <row r="24" spans="1:9" ht="15.75" thickBot="1">
      <c r="A24" s="956"/>
      <c r="B24" s="739"/>
      <c r="C24" s="740"/>
      <c r="D24" s="741"/>
      <c r="E24" s="742"/>
      <c r="F24" s="743"/>
      <c r="G24" s="744"/>
      <c r="H24" s="745"/>
      <c r="I24" s="746"/>
    </row>
    <row r="25" spans="1:9" ht="16.5" thickBot="1">
      <c r="A25" s="1539" t="s">
        <v>23</v>
      </c>
      <c r="B25" s="1540"/>
      <c r="C25" s="1540"/>
      <c r="D25" s="625"/>
      <c r="E25" s="156">
        <f>E8+E21</f>
        <v>460</v>
      </c>
      <c r="F25" s="732">
        <f>F8+F21</f>
        <v>2780.8</v>
      </c>
      <c r="G25" s="156">
        <f>G8+G21</f>
        <v>5455</v>
      </c>
      <c r="H25" s="114">
        <f>G25/E25*100</f>
        <v>1185.8695652173913</v>
      </c>
      <c r="I25" s="115">
        <f>G25/F25*100</f>
        <v>196.16657077100115</v>
      </c>
    </row>
    <row r="27" spans="1:9" ht="15" customHeight="1"/>
  </sheetData>
  <mergeCells count="3">
    <mergeCell ref="A2:D2"/>
    <mergeCell ref="B8:C8"/>
    <mergeCell ref="A25:C25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7</vt:i4>
      </vt:variant>
    </vt:vector>
  </HeadingPairs>
  <TitlesOfParts>
    <vt:vector size="17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</vt:lpstr>
      <vt:lpstr>Kap. 09</vt:lpstr>
      <vt:lpstr>Kap. 10 </vt:lpstr>
      <vt:lpstr>'Kap. 03'!Oblast_tisku</vt:lpstr>
      <vt:lpstr>'Kap. 04 '!Oblast_tisku</vt:lpstr>
      <vt:lpstr>'Kap. 06'!Oblast_tisku</vt:lpstr>
      <vt:lpstr>'Kap. 07'!Oblast_tisku</vt:lpstr>
      <vt:lpstr>'Kap. 08'!Oblast_tisku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2018-06-12T08:24:49Z</cp:lastPrinted>
  <dcterms:created xsi:type="dcterms:W3CDTF">2014-06-06T09:29:24Z</dcterms:created>
  <dcterms:modified xsi:type="dcterms:W3CDTF">2018-06-28T06:35:31Z</dcterms:modified>
</cp:coreProperties>
</file>