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ento_sešit" defaultThemeVersion="124226"/>
  <bookViews>
    <workbookView xWindow="360" yWindow="315" windowWidth="9720" windowHeight="6030" tabRatio="659" firstSheet="2" activeTab="7"/>
  </bookViews>
  <sheets>
    <sheet name="Příloha č.1 MŠ+ZŠ" sheetId="136" r:id="rId1"/>
    <sheet name="Příloha č.2 - SeS" sheetId="137" r:id="rId2"/>
    <sheet name="Příloha č. 3 Osmička pro rod." sheetId="151" r:id="rId3"/>
    <sheet name="Příloha č. 4 - Geronto " sheetId="148" r:id="rId4"/>
    <sheet name="Příloha č. 5 - OÚSS " sheetId="149" r:id="rId5"/>
    <sheet name="Příloha č. 6 - Platy" sheetId="146" r:id="rId6"/>
    <sheet name="Příloha č. 6 - OOV" sheetId="147" r:id="rId7"/>
    <sheet name="Příloha č. 7 - KV " sheetId="145" r:id="rId8"/>
    <sheet name="Příloha č. 8 - ZČ" sheetId="150" r:id="rId9"/>
    <sheet name="Příloha č. 9 - Osmá správa maj." sheetId="152" r:id="rId10"/>
    <sheet name="Příloha č. 10-Správa tep. hos." sheetId="153" r:id="rId11"/>
    <sheet name="Příloha č. 11-Centrum Palmovka" sheetId="154" r:id="rId12"/>
  </sheets>
  <calcPr calcId="125725"/>
</workbook>
</file>

<file path=xl/calcChain.xml><?xml version="1.0" encoding="utf-8"?>
<calcChain xmlns="http://schemas.openxmlformats.org/spreadsheetml/2006/main">
  <c r="C36" i="147"/>
  <c r="E34"/>
  <c r="D33"/>
  <c r="E33" s="1"/>
  <c r="C33"/>
  <c r="B33"/>
  <c r="G31"/>
  <c r="E31"/>
  <c r="G30"/>
  <c r="E30"/>
  <c r="F28"/>
  <c r="F36" s="1"/>
  <c r="E28"/>
  <c r="D28"/>
  <c r="G28" s="1"/>
  <c r="C28"/>
  <c r="B28"/>
  <c r="B36" s="1"/>
  <c r="G25"/>
  <c r="E25"/>
  <c r="G23"/>
  <c r="E23"/>
  <c r="F21"/>
  <c r="D21"/>
  <c r="D36" s="1"/>
  <c r="C21"/>
  <c r="B21"/>
  <c r="G16"/>
  <c r="E16"/>
  <c r="E14" s="1"/>
  <c r="G14"/>
  <c r="F14"/>
  <c r="F40" s="1"/>
  <c r="D14"/>
  <c r="D40" s="1"/>
  <c r="C14"/>
  <c r="C40" s="1"/>
  <c r="B14"/>
  <c r="B40" s="1"/>
  <c r="K28" i="146"/>
  <c r="E28"/>
  <c r="M25"/>
  <c r="K25"/>
  <c r="G25"/>
  <c r="E25"/>
  <c r="M24"/>
  <c r="K24"/>
  <c r="G24"/>
  <c r="E24"/>
  <c r="M23"/>
  <c r="L23"/>
  <c r="J23"/>
  <c r="I23"/>
  <c r="H23"/>
  <c r="F23"/>
  <c r="D23"/>
  <c r="C23"/>
  <c r="B23"/>
  <c r="M20"/>
  <c r="K20"/>
  <c r="G20"/>
  <c r="E20"/>
  <c r="M18"/>
  <c r="K18"/>
  <c r="G18"/>
  <c r="E18"/>
  <c r="L16"/>
  <c r="J16"/>
  <c r="J30" s="1"/>
  <c r="J32" s="1"/>
  <c r="I16"/>
  <c r="H16"/>
  <c r="F16"/>
  <c r="F30" s="1"/>
  <c r="F32" s="1"/>
  <c r="E16"/>
  <c r="D16"/>
  <c r="C16"/>
  <c r="B16"/>
  <c r="M12"/>
  <c r="K12"/>
  <c r="G12"/>
  <c r="E12"/>
  <c r="M11"/>
  <c r="K11"/>
  <c r="G11"/>
  <c r="E11"/>
  <c r="M10"/>
  <c r="L10"/>
  <c r="J10"/>
  <c r="I10"/>
  <c r="H10"/>
  <c r="F10"/>
  <c r="D10"/>
  <c r="C10"/>
  <c r="E10" s="1"/>
  <c r="B10"/>
  <c r="G40" i="147" l="1"/>
  <c r="E40"/>
  <c r="E36"/>
  <c r="G36"/>
  <c r="G21"/>
  <c r="E21"/>
  <c r="D30" i="146"/>
  <c r="E23"/>
  <c r="B30"/>
  <c r="B32" s="1"/>
  <c r="C30"/>
  <c r="C32" s="1"/>
  <c r="K16"/>
  <c r="H30"/>
  <c r="H32" s="1"/>
  <c r="M16"/>
  <c r="L30"/>
  <c r="L32" s="1"/>
  <c r="M32" s="1"/>
  <c r="G23"/>
  <c r="K23"/>
  <c r="G30"/>
  <c r="D32"/>
  <c r="K10"/>
  <c r="I30"/>
  <c r="K30" s="1"/>
  <c r="M30"/>
  <c r="G10"/>
  <c r="G16"/>
  <c r="E30" l="1"/>
  <c r="E32"/>
  <c r="G32"/>
  <c r="I32"/>
  <c r="K32" s="1"/>
  <c r="E58" i="148" l="1"/>
  <c r="E61" s="1"/>
  <c r="D58"/>
  <c r="D61" s="1"/>
  <c r="C58"/>
  <c r="G56"/>
  <c r="F56"/>
  <c r="G55"/>
  <c r="G53"/>
  <c r="F53"/>
  <c r="G52"/>
  <c r="F52"/>
  <c r="G50"/>
  <c r="F50"/>
  <c r="G49"/>
  <c r="F49"/>
  <c r="G48"/>
  <c r="F48"/>
  <c r="G47"/>
  <c r="F47"/>
  <c r="G46"/>
  <c r="G45"/>
  <c r="G44"/>
  <c r="F44"/>
  <c r="G43"/>
  <c r="F43"/>
  <c r="G42"/>
  <c r="G41"/>
  <c r="G40"/>
  <c r="F40"/>
  <c r="G39"/>
  <c r="E39"/>
  <c r="D39"/>
  <c r="C39"/>
  <c r="F39" s="1"/>
  <c r="G37"/>
  <c r="F37"/>
  <c r="G36"/>
  <c r="F36"/>
  <c r="G35"/>
  <c r="F35"/>
  <c r="G34"/>
  <c r="F34"/>
  <c r="G33"/>
  <c r="F33"/>
  <c r="G31"/>
  <c r="F31"/>
  <c r="E30"/>
  <c r="E27" s="1"/>
  <c r="E18" s="1"/>
  <c r="D30"/>
  <c r="C30"/>
  <c r="G29"/>
  <c r="F29"/>
  <c r="G28"/>
  <c r="F28"/>
  <c r="G25"/>
  <c r="F25"/>
  <c r="G24"/>
  <c r="F24"/>
  <c r="G23"/>
  <c r="F23"/>
  <c r="G22"/>
  <c r="F22"/>
  <c r="G21"/>
  <c r="F21"/>
  <c r="E20"/>
  <c r="D20"/>
  <c r="G20" s="1"/>
  <c r="C20"/>
  <c r="F20" s="1"/>
  <c r="G17"/>
  <c r="F17"/>
  <c r="G16"/>
  <c r="F16"/>
  <c r="G15"/>
  <c r="G14"/>
  <c r="F14"/>
  <c r="G13"/>
  <c r="F13"/>
  <c r="G12"/>
  <c r="F12"/>
  <c r="E11"/>
  <c r="D11"/>
  <c r="D9" s="1"/>
  <c r="C11"/>
  <c r="C9" s="1"/>
  <c r="F11" l="1"/>
  <c r="G30"/>
  <c r="F30"/>
  <c r="F58"/>
  <c r="G61"/>
  <c r="E9"/>
  <c r="D27"/>
  <c r="D18" s="1"/>
  <c r="G58"/>
  <c r="C61"/>
  <c r="F61" s="1"/>
  <c r="G11"/>
  <c r="C18"/>
  <c r="C51" s="1"/>
  <c r="C27"/>
  <c r="F27" s="1"/>
  <c r="D51" l="1"/>
  <c r="D59"/>
  <c r="G18"/>
  <c r="F9"/>
  <c r="E51"/>
  <c r="G9"/>
  <c r="E59"/>
  <c r="C59"/>
  <c r="F18"/>
  <c r="G27"/>
  <c r="F51" l="1"/>
  <c r="G51"/>
  <c r="G31" i="151" l="1"/>
  <c r="G30"/>
  <c r="E29"/>
  <c r="D29"/>
  <c r="C29"/>
  <c r="G28"/>
  <c r="F28"/>
  <c r="G27"/>
  <c r="E27"/>
  <c r="D27"/>
  <c r="C27"/>
  <c r="F27" s="1"/>
  <c r="G26"/>
  <c r="F26"/>
  <c r="G25"/>
  <c r="G24"/>
  <c r="F24"/>
  <c r="G23"/>
  <c r="F23"/>
  <c r="G22"/>
  <c r="F22"/>
  <c r="E21"/>
  <c r="F21" s="1"/>
  <c r="C21"/>
  <c r="C20" s="1"/>
  <c r="C11" s="1"/>
  <c r="C33" s="1"/>
  <c r="E20"/>
  <c r="D20"/>
  <c r="G19"/>
  <c r="F19"/>
  <c r="G18"/>
  <c r="F18"/>
  <c r="G17"/>
  <c r="F17"/>
  <c r="G16"/>
  <c r="E15"/>
  <c r="F15" s="1"/>
  <c r="D15"/>
  <c r="C15"/>
  <c r="G14"/>
  <c r="F14"/>
  <c r="G13"/>
  <c r="F13"/>
  <c r="F12"/>
  <c r="E12"/>
  <c r="G12" s="1"/>
  <c r="D12"/>
  <c r="D11" s="1"/>
  <c r="C12"/>
  <c r="G10"/>
  <c r="G9"/>
  <c r="E8"/>
  <c r="G8" s="1"/>
  <c r="D8"/>
  <c r="D33" s="1"/>
  <c r="C8"/>
  <c r="G35" i="137"/>
  <c r="F35"/>
  <c r="G34"/>
  <c r="F34"/>
  <c r="G33"/>
  <c r="F33"/>
  <c r="G32"/>
  <c r="F32"/>
  <c r="G31"/>
  <c r="F31"/>
  <c r="G29"/>
  <c r="F29"/>
  <c r="G28"/>
  <c r="F28"/>
  <c r="G27"/>
  <c r="E27"/>
  <c r="D27"/>
  <c r="C27"/>
  <c r="G26"/>
  <c r="F26"/>
  <c r="G25"/>
  <c r="F25"/>
  <c r="G24"/>
  <c r="F24"/>
  <c r="G23"/>
  <c r="F23"/>
  <c r="G22"/>
  <c r="F22"/>
  <c r="G21"/>
  <c r="F21"/>
  <c r="G20"/>
  <c r="F20"/>
  <c r="G19"/>
  <c r="F19"/>
  <c r="G18"/>
  <c r="F18"/>
  <c r="E17"/>
  <c r="D17"/>
  <c r="C17"/>
  <c r="F17" s="1"/>
  <c r="G16"/>
  <c r="F16"/>
  <c r="G15"/>
  <c r="F15"/>
  <c r="G14"/>
  <c r="F14"/>
  <c r="E13"/>
  <c r="F13" s="1"/>
  <c r="D13"/>
  <c r="C13"/>
  <c r="G11"/>
  <c r="F11"/>
  <c r="E10"/>
  <c r="D10"/>
  <c r="C10"/>
  <c r="D35" i="151" l="1"/>
  <c r="D34"/>
  <c r="G34" s="1"/>
  <c r="C35"/>
  <c r="C34"/>
  <c r="F34" s="1"/>
  <c r="F20"/>
  <c r="E11"/>
  <c r="G15"/>
  <c r="G20"/>
  <c r="G21"/>
  <c r="E33"/>
  <c r="D12" i="137"/>
  <c r="D36" s="1"/>
  <c r="D37" s="1"/>
  <c r="C12"/>
  <c r="C36" s="1"/>
  <c r="C37" s="1"/>
  <c r="G17"/>
  <c r="F27"/>
  <c r="E36"/>
  <c r="E12"/>
  <c r="G13"/>
  <c r="G10"/>
  <c r="F10"/>
  <c r="E35" i="151" l="1"/>
  <c r="F33"/>
  <c r="G33"/>
  <c r="F11"/>
  <c r="G11"/>
  <c r="G37" i="137"/>
  <c r="D38"/>
  <c r="F37"/>
  <c r="C38"/>
  <c r="G36"/>
  <c r="E38"/>
  <c r="F36"/>
  <c r="G12"/>
  <c r="F12"/>
  <c r="G56" i="136" l="1"/>
  <c r="G55"/>
  <c r="G54"/>
  <c r="G53"/>
  <c r="G52"/>
  <c r="G51"/>
  <c r="G50"/>
  <c r="F50"/>
  <c r="G49"/>
  <c r="F49"/>
  <c r="G48"/>
  <c r="F48"/>
  <c r="G47"/>
  <c r="F47"/>
  <c r="G46"/>
  <c r="F46"/>
  <c r="E45"/>
  <c r="D45"/>
  <c r="C45"/>
  <c r="F45" s="1"/>
  <c r="G44"/>
  <c r="F44"/>
  <c r="G43"/>
  <c r="F43"/>
  <c r="E42"/>
  <c r="D42"/>
  <c r="C42"/>
  <c r="G41"/>
  <c r="G40"/>
  <c r="F40"/>
  <c r="G39"/>
  <c r="F39"/>
  <c r="G38"/>
  <c r="F38"/>
  <c r="E37"/>
  <c r="D37"/>
  <c r="C37"/>
  <c r="G36"/>
  <c r="F36"/>
  <c r="G35"/>
  <c r="F35"/>
  <c r="G34"/>
  <c r="F34"/>
  <c r="G33"/>
  <c r="F33"/>
  <c r="G32"/>
  <c r="F32"/>
  <c r="G30"/>
  <c r="F30"/>
  <c r="G29"/>
  <c r="F29"/>
  <c r="G28"/>
  <c r="F28"/>
  <c r="E27"/>
  <c r="D27"/>
  <c r="C27"/>
  <c r="G26"/>
  <c r="F26"/>
  <c r="G25"/>
  <c r="F25"/>
  <c r="G24"/>
  <c r="F24"/>
  <c r="G23"/>
  <c r="F23"/>
  <c r="G22"/>
  <c r="F22"/>
  <c r="G21"/>
  <c r="F21"/>
  <c r="G20"/>
  <c r="F20"/>
  <c r="G19"/>
  <c r="F19"/>
  <c r="G18"/>
  <c r="F18"/>
  <c r="E17"/>
  <c r="D17"/>
  <c r="C17"/>
  <c r="G15"/>
  <c r="G14"/>
  <c r="F14"/>
  <c r="G13"/>
  <c r="F13"/>
  <c r="G12"/>
  <c r="F12"/>
  <c r="G11"/>
  <c r="F11"/>
  <c r="G10"/>
  <c r="F10"/>
  <c r="E9"/>
  <c r="D9"/>
  <c r="C9"/>
  <c r="F17" l="1"/>
  <c r="F37"/>
  <c r="G45"/>
  <c r="C16"/>
  <c r="C57" s="1"/>
  <c r="C58" s="1"/>
  <c r="F58" s="1"/>
  <c r="F42"/>
  <c r="F9"/>
  <c r="E16"/>
  <c r="G16" s="1"/>
  <c r="F27"/>
  <c r="D16"/>
  <c r="D57" s="1"/>
  <c r="G17"/>
  <c r="G37"/>
  <c r="G42"/>
  <c r="E57"/>
  <c r="G9"/>
  <c r="G27"/>
  <c r="F16" l="1"/>
  <c r="D58"/>
  <c r="G58" s="1"/>
  <c r="C59"/>
  <c r="G57"/>
  <c r="E59"/>
  <c r="F57"/>
  <c r="D59" l="1"/>
  <c r="L305" i="145" l="1"/>
  <c r="L306" s="1"/>
  <c r="K305"/>
  <c r="K306" s="1"/>
  <c r="J305"/>
  <c r="J306" s="1"/>
  <c r="I305"/>
  <c r="I306" s="1"/>
  <c r="H305"/>
  <c r="H306" s="1"/>
  <c r="M304"/>
  <c r="M303"/>
  <c r="M302"/>
  <c r="M301"/>
  <c r="M297"/>
  <c r="M295"/>
  <c r="M294"/>
  <c r="M293"/>
  <c r="M292"/>
  <c r="M291"/>
  <c r="L281"/>
  <c r="K281"/>
  <c r="J281"/>
  <c r="I281"/>
  <c r="H281"/>
  <c r="M280"/>
  <c r="M279"/>
  <c r="M278"/>
  <c r="M277"/>
  <c r="M276"/>
  <c r="M275"/>
  <c r="M274"/>
  <c r="M273"/>
  <c r="M272"/>
  <c r="M271"/>
  <c r="M270"/>
  <c r="L266"/>
  <c r="K266"/>
  <c r="J266"/>
  <c r="I266"/>
  <c r="H266"/>
  <c r="M265"/>
  <c r="L261"/>
  <c r="K261"/>
  <c r="J261"/>
  <c r="H261"/>
  <c r="M260"/>
  <c r="M258"/>
  <c r="I258"/>
  <c r="I261" s="1"/>
  <c r="L247"/>
  <c r="K247"/>
  <c r="J247"/>
  <c r="I247"/>
  <c r="H247"/>
  <c r="M246"/>
  <c r="M245"/>
  <c r="M244"/>
  <c r="M243"/>
  <c r="M242"/>
  <c r="M241"/>
  <c r="M240"/>
  <c r="M239"/>
  <c r="M238"/>
  <c r="M237"/>
  <c r="M236"/>
  <c r="M235"/>
  <c r="M234"/>
  <c r="M233"/>
  <c r="M232"/>
  <c r="L230"/>
  <c r="K230"/>
  <c r="J230"/>
  <c r="I230"/>
  <c r="H230"/>
  <c r="M229"/>
  <c r="M228"/>
  <c r="L226"/>
  <c r="K226"/>
  <c r="J226"/>
  <c r="H226"/>
  <c r="M225"/>
  <c r="I225"/>
  <c r="M224"/>
  <c r="I224"/>
  <c r="M223"/>
  <c r="M222"/>
  <c r="I222"/>
  <c r="L194"/>
  <c r="K194"/>
  <c r="J194"/>
  <c r="I194"/>
  <c r="H194"/>
  <c r="M193"/>
  <c r="M192"/>
  <c r="M191"/>
  <c r="M190"/>
  <c r="M189"/>
  <c r="M188"/>
  <c r="M187"/>
  <c r="L173"/>
  <c r="K173"/>
  <c r="J173"/>
  <c r="H173"/>
  <c r="M172"/>
  <c r="I172"/>
  <c r="M171"/>
  <c r="I171"/>
  <c r="M170"/>
  <c r="I170"/>
  <c r="I169"/>
  <c r="L167"/>
  <c r="K167"/>
  <c r="J167"/>
  <c r="I167"/>
  <c r="H167"/>
  <c r="M166"/>
  <c r="M165"/>
  <c r="M164"/>
  <c r="M163"/>
  <c r="M162"/>
  <c r="M161"/>
  <c r="M160"/>
  <c r="M159"/>
  <c r="M158"/>
  <c r="M157"/>
  <c r="M156"/>
  <c r="M155"/>
  <c r="M154"/>
  <c r="M153"/>
  <c r="M152"/>
  <c r="M151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2"/>
  <c r="M99"/>
  <c r="M98"/>
  <c r="M97"/>
  <c r="M96"/>
  <c r="M95"/>
  <c r="M94"/>
  <c r="M93"/>
  <c r="M92"/>
  <c r="M91"/>
  <c r="M90"/>
  <c r="L88"/>
  <c r="K88"/>
  <c r="J88"/>
  <c r="I88"/>
  <c r="H88"/>
  <c r="M87"/>
  <c r="M86"/>
  <c r="M85"/>
  <c r="M84"/>
  <c r="M83"/>
  <c r="M82"/>
  <c r="M81"/>
  <c r="M80"/>
  <c r="M79"/>
  <c r="M78"/>
  <c r="M76"/>
  <c r="M75"/>
  <c r="M74"/>
  <c r="M73"/>
  <c r="L47"/>
  <c r="K47"/>
  <c r="J47"/>
  <c r="I47"/>
  <c r="H47"/>
  <c r="M46"/>
  <c r="M45"/>
  <c r="M44"/>
  <c r="M43"/>
  <c r="M42"/>
  <c r="M41"/>
  <c r="M40"/>
  <c r="M39"/>
  <c r="M26"/>
  <c r="M25"/>
  <c r="M24"/>
  <c r="M23"/>
  <c r="M22"/>
  <c r="M21"/>
  <c r="M20"/>
  <c r="M19"/>
  <c r="M18"/>
  <c r="M17"/>
  <c r="L15"/>
  <c r="K15"/>
  <c r="J15"/>
  <c r="I15"/>
  <c r="H15"/>
  <c r="M14"/>
  <c r="K10"/>
  <c r="M10" s="1"/>
  <c r="H10"/>
  <c r="M9"/>
  <c r="M8"/>
  <c r="M7"/>
  <c r="M173" l="1"/>
  <c r="K48"/>
  <c r="M47"/>
  <c r="M226"/>
  <c r="M247"/>
  <c r="M281"/>
  <c r="M230"/>
  <c r="I48"/>
  <c r="M167"/>
  <c r="M194"/>
  <c r="H248"/>
  <c r="M261"/>
  <c r="H48"/>
  <c r="L48"/>
  <c r="M48" s="1"/>
  <c r="M266"/>
  <c r="I226"/>
  <c r="I248" s="1"/>
  <c r="M305"/>
  <c r="I173"/>
  <c r="I195" s="1"/>
  <c r="I307" s="1"/>
  <c r="J248"/>
  <c r="J48"/>
  <c r="M88"/>
  <c r="K195"/>
  <c r="K248"/>
  <c r="L248"/>
  <c r="J195"/>
  <c r="H195"/>
  <c r="M15"/>
  <c r="M306"/>
  <c r="K307"/>
  <c r="L195"/>
  <c r="H307" l="1"/>
  <c r="M195"/>
  <c r="M248"/>
  <c r="J307"/>
  <c r="L307"/>
  <c r="M307" s="1"/>
  <c r="M14" i="150" l="1"/>
  <c r="I14"/>
  <c r="E14"/>
  <c r="M23"/>
  <c r="M22"/>
  <c r="M21"/>
  <c r="M20"/>
  <c r="M19"/>
  <c r="M18"/>
  <c r="I23"/>
  <c r="I22"/>
  <c r="I21"/>
  <c r="I20"/>
  <c r="I19"/>
  <c r="E19"/>
  <c r="E20"/>
  <c r="E21"/>
  <c r="E22"/>
  <c r="E23"/>
  <c r="E18"/>
  <c r="J19"/>
  <c r="J20"/>
  <c r="J21"/>
  <c r="J22"/>
  <c r="K19"/>
  <c r="K20"/>
  <c r="K21"/>
  <c r="K22"/>
  <c r="K14" s="1"/>
  <c r="K24" s="1"/>
  <c r="J18"/>
  <c r="K18"/>
  <c r="L14"/>
  <c r="L19"/>
  <c r="L20"/>
  <c r="L21"/>
  <c r="L22"/>
  <c r="L18"/>
  <c r="F14"/>
  <c r="B14"/>
  <c r="B24" s="1"/>
  <c r="G14"/>
  <c r="G24" s="1"/>
  <c r="C14"/>
  <c r="H14"/>
  <c r="D14"/>
  <c r="D24" s="1"/>
  <c r="I18"/>
  <c r="L24"/>
  <c r="H24"/>
  <c r="F24"/>
  <c r="C24"/>
  <c r="J14" l="1"/>
  <c r="J24" s="1"/>
  <c r="M24"/>
  <c r="I24"/>
  <c r="E24"/>
</calcChain>
</file>

<file path=xl/sharedStrings.xml><?xml version="1.0" encoding="utf-8"?>
<sst xmlns="http://schemas.openxmlformats.org/spreadsheetml/2006/main" count="1495" uniqueCount="740">
  <si>
    <t>schválený</t>
  </si>
  <si>
    <t>upravený</t>
  </si>
  <si>
    <t>%</t>
  </si>
  <si>
    <t>rozpočet</t>
  </si>
  <si>
    <t>k SR</t>
  </si>
  <si>
    <t>VÝNOSY celkem</t>
  </si>
  <si>
    <t xml:space="preserve">Tržby    </t>
  </si>
  <si>
    <t xml:space="preserve">z toho:   </t>
  </si>
  <si>
    <t>VZP, ZP a léč. činnost</t>
  </si>
  <si>
    <t>NÁKLADY celkem</t>
  </si>
  <si>
    <t>Spotřebované nákupy</t>
  </si>
  <si>
    <t>spotřeba energie</t>
  </si>
  <si>
    <t>Služby</t>
  </si>
  <si>
    <t>opravy a udržování</t>
  </si>
  <si>
    <t>náklady na  reprezentaci</t>
  </si>
  <si>
    <t>ostatní služby   z toho:</t>
  </si>
  <si>
    <t>Osobní náklady</t>
  </si>
  <si>
    <t>mzdové náklady prac. v ev. stavu</t>
  </si>
  <si>
    <t>ostatní osobní náklady</t>
  </si>
  <si>
    <t>zákon. sociální náklady</t>
  </si>
  <si>
    <t>Odpisy budov a zařízení</t>
  </si>
  <si>
    <t>ROZDÍL</t>
  </si>
  <si>
    <t>HOSPODÁŘSKÝ VÝSLEDEK</t>
  </si>
  <si>
    <t>Daně a poplatky, ost. náklady</t>
  </si>
  <si>
    <t>spotřeba ostatní</t>
  </si>
  <si>
    <t>ostatní</t>
  </si>
  <si>
    <t>spotřeba materiálu ošetřovatelského</t>
  </si>
  <si>
    <t>spotřeba materiálu zdravotnického</t>
  </si>
  <si>
    <t>nemateriální služby - stálé (účet.apod.)</t>
  </si>
  <si>
    <t xml:space="preserve">ostatní služby  </t>
  </si>
  <si>
    <t>Daně a poplatky</t>
  </si>
  <si>
    <t>Ostatní náklady</t>
  </si>
  <si>
    <t>(v tis. Kč)</t>
  </si>
  <si>
    <t>Skutečnost</t>
  </si>
  <si>
    <t>stanovený</t>
  </si>
  <si>
    <t>skuteč.</t>
  </si>
  <si>
    <t>skutečn.</t>
  </si>
  <si>
    <t>index</t>
  </si>
  <si>
    <t>O d v ě t v í</t>
  </si>
  <si>
    <t>plnění</t>
  </si>
  <si>
    <t>(v %)</t>
  </si>
  <si>
    <t>Stát. správa a úz.samospráva</t>
  </si>
  <si>
    <t>Příspěvkové organizace</t>
  </si>
  <si>
    <t>Zdravotnictví a sociální oblast</t>
  </si>
  <si>
    <t>Příspěvkové org. celkem</t>
  </si>
  <si>
    <t>(%)</t>
  </si>
  <si>
    <t>Státní správa a úz.samospráva</t>
  </si>
  <si>
    <t xml:space="preserve">Zdravot. a sociál. oblast </t>
  </si>
  <si>
    <t>Příspěv. org. celkem</t>
  </si>
  <si>
    <t>Čerpání rozpočtu mateřských a základních škol s právní subjektivitou</t>
  </si>
  <si>
    <t>Text</t>
  </si>
  <si>
    <t>potraviny</t>
  </si>
  <si>
    <t>plyn</t>
  </si>
  <si>
    <t>mzdové náklady</t>
  </si>
  <si>
    <t>Odpisy zařízení</t>
  </si>
  <si>
    <t>Příloha důvodové zprávy č. 2</t>
  </si>
  <si>
    <t>Příloha důvodové zprávy č. 4</t>
  </si>
  <si>
    <t>UZ</t>
  </si>
  <si>
    <t xml:space="preserve">Čerpání rozpočtu Servisního střediska pro správu svěřeného majetku </t>
  </si>
  <si>
    <t xml:space="preserve">vodné </t>
  </si>
  <si>
    <t>Ostatní platby za provedené práce (v tis. Kč)</t>
  </si>
  <si>
    <t>na rok</t>
  </si>
  <si>
    <t>Úřad MČ Praha 8</t>
  </si>
  <si>
    <t>Gerontologické centrum Praha 8</t>
  </si>
  <si>
    <t xml:space="preserve">     Průměrný evid. počet zaměstnanců (přep. osoby)</t>
  </si>
  <si>
    <t xml:space="preserve">   Prostředky na platy  (tis.Kč)</t>
  </si>
  <si>
    <t>limit</t>
  </si>
  <si>
    <t>% plnění</t>
  </si>
  <si>
    <t>garanční prohlídky aut</t>
  </si>
  <si>
    <t>Schválený</t>
  </si>
  <si>
    <t>počet na</t>
  </si>
  <si>
    <t>(k RZ)</t>
  </si>
  <si>
    <t xml:space="preserve">  OÚSS v Praze 8</t>
  </si>
  <si>
    <t>po změnách</t>
  </si>
  <si>
    <t>k RZ</t>
  </si>
  <si>
    <t>z toho: úhrada dovážené stravy</t>
  </si>
  <si>
    <t>z toho: tržby za PS</t>
  </si>
  <si>
    <t>Tabulka č. 1</t>
  </si>
  <si>
    <t>Tabulka č. 2</t>
  </si>
  <si>
    <t xml:space="preserve"> Úřad MČ Praha 8 - hlavní činnost</t>
  </si>
  <si>
    <t xml:space="preserve"> Úřad MČ Praha 8 - zdaňovaná činnost</t>
  </si>
  <si>
    <t>Název akce</t>
  </si>
  <si>
    <t>Adresa akce</t>
  </si>
  <si>
    <t>Zdroj financování</t>
  </si>
  <si>
    <t>Rok zahájení/
ukončení</t>
  </si>
  <si>
    <t>Celkové náklady akce</t>
  </si>
  <si>
    <t>Plnění 
z RZ</t>
  </si>
  <si>
    <t>v tis. Kč</t>
  </si>
  <si>
    <t>v Kč</t>
  </si>
  <si>
    <t>v %</t>
  </si>
  <si>
    <t xml:space="preserve">Kapitola 02 - městská infrastruktura </t>
  </si>
  <si>
    <t>00077</t>
  </si>
  <si>
    <t>00000</t>
  </si>
  <si>
    <t>ZŠ Burešova</t>
  </si>
  <si>
    <t>00084</t>
  </si>
  <si>
    <t>Kapitola 05 - zdravotnictví a sociální oblast</t>
  </si>
  <si>
    <t>Kapitola 07 - bezpečnost</t>
  </si>
  <si>
    <t>Kapitola 08 - hospodářství</t>
  </si>
  <si>
    <t>Kapitola 09 - vnitřní správa</t>
  </si>
  <si>
    <t>OÚSS v Praze 8</t>
  </si>
  <si>
    <t>SeS MČ Praha 8 - hlavní činnost</t>
  </si>
  <si>
    <t>SeS MČ Praha 8 - doplňková činnost</t>
  </si>
  <si>
    <t xml:space="preserve">zákon. SP 25% + zákon. ZP 9% </t>
  </si>
  <si>
    <t>27a</t>
  </si>
  <si>
    <t>výplaty nemocenské 1%</t>
  </si>
  <si>
    <t>24a</t>
  </si>
  <si>
    <t>Příloha důvodové zprávy č. 1</t>
  </si>
  <si>
    <t>pokrytí z RF</t>
  </si>
  <si>
    <t>042610</t>
  </si>
  <si>
    <t>ODBOR KULTURY</t>
  </si>
  <si>
    <t>060110</t>
  </si>
  <si>
    <t>Národní kulturní památka Kobyliská střelnice</t>
  </si>
  <si>
    <t>ul. Žernosecká a Čumpelíkova</t>
  </si>
  <si>
    <t xml:space="preserve">  Gerontologické centrum Praha 8</t>
  </si>
  <si>
    <t xml:space="preserve">  Ses MČ Praha 8 - hlavní činnost</t>
  </si>
  <si>
    <t xml:space="preserve">  SeS MČ Praha 8 - doplňková činnost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</si>
  <si>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</si>
  <si>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Kapitola 02 celkem</t>
  </si>
  <si>
    <t>ZŠ Libčická</t>
  </si>
  <si>
    <t>Kapitola 04 celkem</t>
  </si>
  <si>
    <t>Kapitola 05 celkem</t>
  </si>
  <si>
    <t>Kapitola 06 celkem</t>
  </si>
  <si>
    <t>Kapitola 07 celkem</t>
  </si>
  <si>
    <t>Kapitola 08 celkem</t>
  </si>
  <si>
    <t>020312</t>
  </si>
  <si>
    <t>00098</t>
  </si>
  <si>
    <t>2010/2013</t>
  </si>
  <si>
    <t>050312</t>
  </si>
  <si>
    <t>Prosecká 30</t>
  </si>
  <si>
    <t>080112</t>
  </si>
  <si>
    <t>skuteč-</t>
  </si>
  <si>
    <t>nost</t>
  </si>
  <si>
    <t>Příloha důvodové zprávy č. 5</t>
  </si>
  <si>
    <t xml:space="preserve">% plnění </t>
  </si>
  <si>
    <t xml:space="preserve">z toho : tržby za DSS </t>
  </si>
  <si>
    <t>zákonné sociální náklady</t>
  </si>
  <si>
    <t>fond odměn</t>
  </si>
  <si>
    <t>parc. č. 2, k.ú. Libeň</t>
  </si>
  <si>
    <t>020213</t>
  </si>
  <si>
    <t>parc. č. 2771/1, k.ú. Libeň</t>
  </si>
  <si>
    <t>021113</t>
  </si>
  <si>
    <t>parc. č. 2 , k.ú. Libeň</t>
  </si>
  <si>
    <t>021413</t>
  </si>
  <si>
    <t>Kapitola 04 - školství, mládež a sport</t>
  </si>
  <si>
    <t xml:space="preserve">ZŠ a MŠ Ústavní </t>
  </si>
  <si>
    <t>Interaktivní tabule</t>
  </si>
  <si>
    <t>MŠ Korycanská</t>
  </si>
  <si>
    <t xml:space="preserve">MŠ Štěpničná </t>
  </si>
  <si>
    <t>41925040113</t>
  </si>
  <si>
    <t>Snížení energetické náročnosti na budově ZŠ Hovorčovická</t>
  </si>
  <si>
    <t>050308</t>
  </si>
  <si>
    <t>051508</t>
  </si>
  <si>
    <t>050213</t>
  </si>
  <si>
    <t>Šimůnkova 1600</t>
  </si>
  <si>
    <t>Kapitola 06 - kultura a cestovní ruch</t>
  </si>
  <si>
    <t xml:space="preserve">ZŠ Palmovka </t>
  </si>
  <si>
    <t>NEINVESTIČNÍ PŘÍSPĚVEK</t>
  </si>
  <si>
    <t>Mzdové prostředky (ze školného)</t>
  </si>
  <si>
    <t>Mzdové prostředky (MČ Praha 8)</t>
  </si>
  <si>
    <t>parc. č. 3879/4, k.ú. Libeň</t>
  </si>
  <si>
    <t>020614</t>
  </si>
  <si>
    <t>Rekonstrukce dolní části Thomayerových sadů</t>
  </si>
  <si>
    <t>p.č. 9/3, k.ú.Libeň</t>
  </si>
  <si>
    <t>021914</t>
  </si>
  <si>
    <t>MŠ Šiškova</t>
  </si>
  <si>
    <t>Herní prvky na zahradu</t>
  </si>
  <si>
    <t>043214</t>
  </si>
  <si>
    <t>ZŠ Žernosecká</t>
  </si>
  <si>
    <t>00090</t>
  </si>
  <si>
    <t>ZŠ Mazurská</t>
  </si>
  <si>
    <t>MŠ Libčická</t>
  </si>
  <si>
    <t>2014/15</t>
  </si>
  <si>
    <t>040714</t>
  </si>
  <si>
    <t>ZŠ Lyčkovo náměstí</t>
  </si>
  <si>
    <t>MŠ U Sluncové</t>
  </si>
  <si>
    <t>043914</t>
  </si>
  <si>
    <t>044114</t>
  </si>
  <si>
    <t>PD na stavební úpravy kuchyně</t>
  </si>
  <si>
    <t xml:space="preserve">MŠ Na Přesypu </t>
  </si>
  <si>
    <t>040914</t>
  </si>
  <si>
    <t>2014/2015</t>
  </si>
  <si>
    <t>041014</t>
  </si>
  <si>
    <t>041114</t>
  </si>
  <si>
    <t>2013/2015</t>
  </si>
  <si>
    <t>050214</t>
  </si>
  <si>
    <t>050314</t>
  </si>
  <si>
    <t>Dolákova 536</t>
  </si>
  <si>
    <t>2012/2015</t>
  </si>
  <si>
    <t>2014/16</t>
  </si>
  <si>
    <t>2009/16</t>
  </si>
  <si>
    <t>051013</t>
  </si>
  <si>
    <t>050414</t>
  </si>
  <si>
    <t>050614</t>
  </si>
  <si>
    <t>Regulace vjezdu před poliklinikou Mazurská</t>
  </si>
  <si>
    <t>050714</t>
  </si>
  <si>
    <t>Rekonstrukce vstupních prostor polikliniky Mazurská</t>
  </si>
  <si>
    <t>050814</t>
  </si>
  <si>
    <t>051014</t>
  </si>
  <si>
    <t>080214</t>
  </si>
  <si>
    <t>080514</t>
  </si>
  <si>
    <t>Nákup multifunkčních zařízení</t>
  </si>
  <si>
    <t xml:space="preserve">                          Čerpání rozpočtu Gerontologického centra v Praze 8 </t>
  </si>
  <si>
    <t>pokrytí z IF (opravy a údržba)</t>
  </si>
  <si>
    <t>spotřeba poh. hmot</t>
  </si>
  <si>
    <t xml:space="preserve"> poštovné</t>
  </si>
  <si>
    <t xml:space="preserve"> údržba prádla</t>
  </si>
  <si>
    <t xml:space="preserve"> likvidace odpadu</t>
  </si>
  <si>
    <t xml:space="preserve"> poplatky za telefon, Internet</t>
  </si>
  <si>
    <t>příspěvek na provoz čerpaný</t>
  </si>
  <si>
    <t>granty UZ 98</t>
  </si>
  <si>
    <t>dotace SR (MPSV)</t>
  </si>
  <si>
    <t>PŘÍSPĚVKY A DOTACE CELKEM</t>
  </si>
  <si>
    <t>příspěvek na investice</t>
  </si>
  <si>
    <t>PŘÍSPĚVEK CELKEM</t>
  </si>
  <si>
    <t>Druh činnosti</t>
  </si>
  <si>
    <t>Výnosy</t>
  </si>
  <si>
    <t>Náklady</t>
  </si>
  <si>
    <t>Hospodářský výsledek</t>
  </si>
  <si>
    <t>Upravený</t>
  </si>
  <si>
    <t>k uprav.</t>
  </si>
  <si>
    <t>rozpočtu</t>
  </si>
  <si>
    <t>Bytový a domovní fond</t>
  </si>
  <si>
    <t xml:space="preserve">spravovaný správními </t>
  </si>
  <si>
    <t>firmami bez prov. Mazurská</t>
  </si>
  <si>
    <t>v tom:</t>
  </si>
  <si>
    <t>JUDr. Hana Slabá</t>
  </si>
  <si>
    <t>AUSTIS, a.s., provozovna Mazurská</t>
  </si>
  <si>
    <t>bytového a domovního fondu spravovaného správními firmami</t>
  </si>
  <si>
    <t>Celkem</t>
  </si>
  <si>
    <t>AUSTIS správa s.r.o. provozovna Karlín</t>
  </si>
  <si>
    <t>AUSTIS správa s.r.o. provozovna Libeň</t>
  </si>
  <si>
    <t>AUSTIS správa s.r.o. provozovna Kobylisy</t>
  </si>
  <si>
    <t>AUSTIS správa s.r.o. - OKC Draháň</t>
  </si>
  <si>
    <t xml:space="preserve">                                                                                                                                                                   Plnění finančního plánu (rozpočtu) zdaňované činnosti Městské části Praha 8 za rok  2015</t>
  </si>
  <si>
    <t>ORJ</t>
  </si>
  <si>
    <t>Číslo akce (ORG)</t>
  </si>
  <si>
    <t>ORG</t>
  </si>
  <si>
    <t>Profinancováno od počátku akce 
k 31. 12. 2015</t>
  </si>
  <si>
    <t>Kryto rozpočtem roku 2015                                                 (v tis. Kč)</t>
  </si>
  <si>
    <t>Skutečnost čerpání 
k 31. 12. 2015</t>
  </si>
  <si>
    <t>Kapitola 01 - rozvoj obce</t>
  </si>
  <si>
    <t>ODBOR ÚZEMNÍHO ROZVOJE A VÝSTAVBY</t>
  </si>
  <si>
    <t>0105</t>
  </si>
  <si>
    <t>0221</t>
  </si>
  <si>
    <t>010115</t>
  </si>
  <si>
    <t>Revitalizace u KD Ládví - studie a PD (z roku 2015)</t>
  </si>
  <si>
    <t>p.č . 2364/1 k.ú.Kobylisy</t>
  </si>
  <si>
    <t>2015/2016</t>
  </si>
  <si>
    <t>010215</t>
  </si>
  <si>
    <t xml:space="preserve">p.č. 1307/1, 1307/25, 1307/17, k.ú. Troja </t>
  </si>
  <si>
    <t>010315</t>
  </si>
  <si>
    <t>Revitalizace třešňového sadu - studie a PD (z roku 2015)</t>
  </si>
  <si>
    <t>p.č. 396/1 k.ú.Libeň</t>
  </si>
  <si>
    <t>Kapitola 01 celkem</t>
  </si>
  <si>
    <t>ODBOR KANCELÁŘ TAJEMNÍKA</t>
  </si>
  <si>
    <t>0203</t>
  </si>
  <si>
    <t>235360020112</t>
  </si>
  <si>
    <t>Revitalizace veřejného prostranství</t>
  </si>
  <si>
    <t>Karlínské náměstí, p.č. 2, 335/1, 335/2, 336/1, 803/5 v k.ú. Karlín</t>
  </si>
  <si>
    <t>077/039100088/039517857</t>
  </si>
  <si>
    <t>OKT celkem</t>
  </si>
  <si>
    <t>ODBOR ŽIVOTNÍHO PROSTŘEDÍ A SPECIÁLNÍCH PROJEKTŮ</t>
  </si>
  <si>
    <t>0202</t>
  </si>
  <si>
    <t xml:space="preserve">Obnova části Thomayer. sadů před Libeňským zámkem </t>
  </si>
  <si>
    <t xml:space="preserve">PD na revitalizaci veř. prostranství - Elsnicovo nám. </t>
  </si>
  <si>
    <t xml:space="preserve">Revitalizace parku na nám. Dr. Václava Holého </t>
  </si>
  <si>
    <t>PD - úprava pěších cest Thomayerovy sady</t>
  </si>
  <si>
    <t>p.č. 9/3, 30,37,38 k.ú.Libeň</t>
  </si>
  <si>
    <t>020115</t>
  </si>
  <si>
    <t>Pasportizace zeleně MČ Praha 8</t>
  </si>
  <si>
    <t>MČ PRAHA 8</t>
  </si>
  <si>
    <t>020315</t>
  </si>
  <si>
    <t>Vybudování parku u ul. Žernosecká - studie a PD</t>
  </si>
  <si>
    <t>p.č.2621/50, 2621/94 k.ú.Kobylisy</t>
  </si>
  <si>
    <t>2015</t>
  </si>
  <si>
    <t>020415</t>
  </si>
  <si>
    <t>Revitalizace nám. Krynická a Pomořanská - studie a PD</t>
  </si>
  <si>
    <t>mezi ul. Krynická x Pomořanská, p.č. 1324/67, 1324/68, 1324/69, 1324/32, k.ú. Troja</t>
  </si>
  <si>
    <t>020615</t>
  </si>
  <si>
    <t>Veřejné knihovničky - PD</t>
  </si>
  <si>
    <t>plošně MČP8-parky</t>
  </si>
  <si>
    <t>str. 2/9</t>
  </si>
  <si>
    <t>020715</t>
  </si>
  <si>
    <t>Psí louka s prvky agility - studie a PD</t>
  </si>
  <si>
    <t>Sokolovská – p.č. 769/10, 843/3, 854/63, 844/22, k.ú. Karlín</t>
  </si>
  <si>
    <t>020915</t>
  </si>
  <si>
    <t>Úprava parku v ul. Fr. Kadlece (psí louka) - studie a PD</t>
  </si>
  <si>
    <t>Fr. Kadlece x Na Stráži p.č.3828 k.ú.Libeň</t>
  </si>
  <si>
    <t>021015</t>
  </si>
  <si>
    <t>PD na výstavbu podzemních kontejnerů - I. etapa</t>
  </si>
  <si>
    <t>Karlín, Libeň, Kobylisy, Troja</t>
  </si>
  <si>
    <t>021115</t>
  </si>
  <si>
    <t>Úprava parkových cest Ďáblice - II. etapa - PD</t>
  </si>
  <si>
    <t xml:space="preserve">Žernosecká x Kubíkova – p.č. 2621/22, k.ú. Kobylisy </t>
  </si>
  <si>
    <t>021215</t>
  </si>
  <si>
    <t>Úprava cest u ÚMČ Praha 8 - PD</t>
  </si>
  <si>
    <t>parcela č. 28/1, 28/2, 30, 72/3, 3704/1, 3709/4 katastrální území Libeň, ulice U Meteoru</t>
  </si>
  <si>
    <t>021315</t>
  </si>
  <si>
    <t>Drobný mobiliář</t>
  </si>
  <si>
    <t>021415</t>
  </si>
  <si>
    <t>Lanové centrum s rozhlednou a občerstvením - studie</t>
  </si>
  <si>
    <t>ul. Čimická x Lindavská - p.č. 856/2, 585/215, 600/141, 603/6, k.ú. Bohnice</t>
  </si>
  <si>
    <t>021515</t>
  </si>
  <si>
    <t>Revitalizace parku Pod Plynojemem - studie a PD</t>
  </si>
  <si>
    <t>Sad mezi ulicemi Na Truhlářce a Povltavská</t>
  </si>
  <si>
    <t>OŽP celkem</t>
  </si>
  <si>
    <t>str. 3/9</t>
  </si>
  <si>
    <t>ODBOR ŠKOLSTVÍ</t>
  </si>
  <si>
    <t>0414</t>
  </si>
  <si>
    <t>Rekonstrukce školního hřiště - I.etapa</t>
  </si>
  <si>
    <t>040115</t>
  </si>
  <si>
    <t>Kuchyňský robot</t>
  </si>
  <si>
    <t>ZŠ a MŠ Petra Strozziho</t>
  </si>
  <si>
    <t>040215</t>
  </si>
  <si>
    <t>Kuchyňský univerzální robot</t>
  </si>
  <si>
    <t>040315</t>
  </si>
  <si>
    <t>Multifunkční tlaková pánev</t>
  </si>
  <si>
    <t>040415</t>
  </si>
  <si>
    <t>Rekonstrukce školního hřiště - II.etapa</t>
  </si>
  <si>
    <t>042515</t>
  </si>
  <si>
    <t>042615</t>
  </si>
  <si>
    <t>042715</t>
  </si>
  <si>
    <t>Elektronický vstup na čipy</t>
  </si>
  <si>
    <t>042815</t>
  </si>
  <si>
    <t>Venkovní herní prvky</t>
  </si>
  <si>
    <t>042915</t>
  </si>
  <si>
    <t>Elektronická multifunkční pánev</t>
  </si>
  <si>
    <t>043515</t>
  </si>
  <si>
    <t>Rekonstrukce obou zahrad MŠ</t>
  </si>
  <si>
    <t>046415</t>
  </si>
  <si>
    <t xml:space="preserve">Nákup konvektomatu </t>
  </si>
  <si>
    <t>MŠ Klíčanská</t>
  </si>
  <si>
    <t>046715</t>
  </si>
  <si>
    <t>Funkční využití školního dvora</t>
  </si>
  <si>
    <t>ZŠ Palmovka</t>
  </si>
  <si>
    <t>046815</t>
  </si>
  <si>
    <t>Zřízení multifunkčního hřiště</t>
  </si>
  <si>
    <t>MŠ Štěpničná</t>
  </si>
  <si>
    <t>046915</t>
  </si>
  <si>
    <t>Zřízení počítačové učebny</t>
  </si>
  <si>
    <t>ZŠ B. Hrabala</t>
  </si>
  <si>
    <t xml:space="preserve">OŠ celkem </t>
  </si>
  <si>
    <t>SERVISNÍ STŘEDISKO</t>
  </si>
  <si>
    <t>Rekonstrukce školní kuchyně a jídelny ZŠ a gymnázia    (z r. 2013)</t>
  </si>
  <si>
    <t>Stavební úprava střešního pláště vč. PD</t>
  </si>
  <si>
    <t xml:space="preserve">ubytovna Voctářova </t>
  </si>
  <si>
    <t>2013/15</t>
  </si>
  <si>
    <t>Půdní vestavba (z r. 2014)</t>
  </si>
  <si>
    <t xml:space="preserve"> 040515</t>
  </si>
  <si>
    <t>Zřízení 4 tříd pro mateřskou školu</t>
  </si>
  <si>
    <t>objekt Pernerova 29</t>
  </si>
  <si>
    <t>80003040515</t>
  </si>
  <si>
    <t>040615</t>
  </si>
  <si>
    <t xml:space="preserve">Nástavba třídy včetně PD </t>
  </si>
  <si>
    <t>040715</t>
  </si>
  <si>
    <t>Zateplení obvodového pláště</t>
  </si>
  <si>
    <t xml:space="preserve">MŠ Korycanská </t>
  </si>
  <si>
    <t>040815</t>
  </si>
  <si>
    <t>Stavební úpravy soc.zařízení</t>
  </si>
  <si>
    <t xml:space="preserve"> MŠ Lešenská</t>
  </si>
  <si>
    <t>040915</t>
  </si>
  <si>
    <t>Výměna oken včetně PD - I. etapa</t>
  </si>
  <si>
    <t xml:space="preserve">ZŠ B. Hrabala, pracoviště Na Korábě </t>
  </si>
  <si>
    <t>str. 4/9</t>
  </si>
  <si>
    <t xml:space="preserve">SERVISNÍ STŘEDISKO </t>
  </si>
  <si>
    <t>041015</t>
  </si>
  <si>
    <t>Investiční akce drobného rozsahu</t>
  </si>
  <si>
    <t>objekty SeS</t>
  </si>
  <si>
    <t>041115</t>
  </si>
  <si>
    <t>Rekonstrukce soc. zařízení včetně PD</t>
  </si>
  <si>
    <t>KD LÁDVÍ</t>
  </si>
  <si>
    <t>041215</t>
  </si>
  <si>
    <t>Stavební úpravy obvodového pláště a vnitrobloku</t>
  </si>
  <si>
    <t>041315</t>
  </si>
  <si>
    <t>Rekonstrukce sociálního zařízení vč. PD</t>
  </si>
  <si>
    <t>KD KRAKOV</t>
  </si>
  <si>
    <t>041515</t>
  </si>
  <si>
    <t>Projektová připravenost S.E.N.</t>
  </si>
  <si>
    <t xml:space="preserve">MŠ Řešovská </t>
  </si>
  <si>
    <t>041615</t>
  </si>
  <si>
    <t xml:space="preserve">MŠ Chabařovická </t>
  </si>
  <si>
    <t>041715</t>
  </si>
  <si>
    <t xml:space="preserve">MŠ Šimůnkova </t>
  </si>
  <si>
    <t>041915</t>
  </si>
  <si>
    <t>Rekonstrukce výtahu</t>
  </si>
  <si>
    <t>042015</t>
  </si>
  <si>
    <t>Zřízení nových tříd pro výuku vč. PD</t>
  </si>
  <si>
    <t>042115</t>
  </si>
  <si>
    <t xml:space="preserve">ZŠ a MŠ Dolákova </t>
  </si>
  <si>
    <t>042315</t>
  </si>
  <si>
    <t>Projektová připravenost - drobné projekty</t>
  </si>
  <si>
    <t>042415</t>
  </si>
  <si>
    <t>projektová připravenost na rekonstrukci gastroprovozu</t>
  </si>
  <si>
    <t>043015</t>
  </si>
  <si>
    <t>Zřízení sociálního zařízení u ŠJ</t>
  </si>
  <si>
    <t>043115</t>
  </si>
  <si>
    <t>Stavební úpravy vstupu v budově</t>
  </si>
  <si>
    <t xml:space="preserve">ZŠ Burešova </t>
  </si>
  <si>
    <t>043215</t>
  </si>
  <si>
    <t>Stavební úpravy v budově</t>
  </si>
  <si>
    <t>043315</t>
  </si>
  <si>
    <t>Stavební úpravy služebního bytu</t>
  </si>
  <si>
    <t>ZŠ B.Hrabala, pracoviště Na Korábě 3</t>
  </si>
  <si>
    <t>043415</t>
  </si>
  <si>
    <t>Zřízení nové třídy pro výuku vč. PD</t>
  </si>
  <si>
    <t>043615</t>
  </si>
  <si>
    <t>ZŠ Ústavní (Bendovka)</t>
  </si>
  <si>
    <t>043715</t>
  </si>
  <si>
    <t>043915</t>
  </si>
  <si>
    <t>ZŠ Bohumila Hrabala</t>
  </si>
  <si>
    <t>2015/16</t>
  </si>
  <si>
    <t>043815</t>
  </si>
  <si>
    <t>044015</t>
  </si>
  <si>
    <t>044115</t>
  </si>
  <si>
    <t>ZŠ U Školské zahrady</t>
  </si>
  <si>
    <t>044215</t>
  </si>
  <si>
    <t>Ubytovna u Pazderek</t>
  </si>
  <si>
    <t>044315</t>
  </si>
  <si>
    <t>ZŠ a MŠ Lyčkovo nám.</t>
  </si>
  <si>
    <t>044415</t>
  </si>
  <si>
    <t>Objekt Pernerova 29</t>
  </si>
  <si>
    <t>044515</t>
  </si>
  <si>
    <t>Objekt Chabařovická 1125/4</t>
  </si>
  <si>
    <t>044615</t>
  </si>
  <si>
    <t>Objekt Svídnická 506/1</t>
  </si>
  <si>
    <t>str. 5/9</t>
  </si>
  <si>
    <t>044715</t>
  </si>
  <si>
    <t>MŠ Sokolovská</t>
  </si>
  <si>
    <t>044815</t>
  </si>
  <si>
    <t>MŠ U Školské zahrady</t>
  </si>
  <si>
    <t>044915</t>
  </si>
  <si>
    <t>045015</t>
  </si>
  <si>
    <t>PORG Lindnerova</t>
  </si>
  <si>
    <t>045115</t>
  </si>
  <si>
    <t>Rekonstrukce foyer</t>
  </si>
  <si>
    <t>KD Ládví</t>
  </si>
  <si>
    <t>0098</t>
  </si>
  <si>
    <t>045215</t>
  </si>
  <si>
    <t>PD na výstavbu tělocvičny</t>
  </si>
  <si>
    <t>045315</t>
  </si>
  <si>
    <t>PD na půdní vestavbu</t>
  </si>
  <si>
    <t>045415</t>
  </si>
  <si>
    <t>045615</t>
  </si>
  <si>
    <t>dodávka a montáž zastřešení dětského hřiště</t>
  </si>
  <si>
    <t>045915</t>
  </si>
  <si>
    <t>Rekonstrukce školní kuchyně a jídelny vč. PD</t>
  </si>
  <si>
    <t xml:space="preserve">ZŠ Libčická </t>
  </si>
  <si>
    <t>046015</t>
  </si>
  <si>
    <t>046115</t>
  </si>
  <si>
    <t>Rekonstrumce foyer včetně PD</t>
  </si>
  <si>
    <t>046215</t>
  </si>
  <si>
    <t>Výměna osvětlení ve veřejných prostorách za úsporné LED vč. PD</t>
  </si>
  <si>
    <t>046515</t>
  </si>
  <si>
    <t>Provedení rekonstrukce podhledů a elektrorozvodů v prostorách školy</t>
  </si>
  <si>
    <t>ZŠ Glowackého</t>
  </si>
  <si>
    <t>047015</t>
  </si>
  <si>
    <t>Provedení půdní vestavby v objektu SeS</t>
  </si>
  <si>
    <t xml:space="preserve">Servisní středisko,  U Synagogy 2 </t>
  </si>
  <si>
    <t>SeS celkem</t>
  </si>
  <si>
    <t>0403</t>
  </si>
  <si>
    <t>ZŠ Hovorčovická</t>
  </si>
  <si>
    <t>Snížení energetické náročnosti na budově MŠ Šiškova včetně doplatku PD</t>
  </si>
  <si>
    <t xml:space="preserve">MŠ Šiškova </t>
  </si>
  <si>
    <t>Snížení energetické náročnosti na budově MŠ Bojasova včetně doplatku PD</t>
  </si>
  <si>
    <t xml:space="preserve">MŠ Bojasova </t>
  </si>
  <si>
    <t>Snížení energetické náročnosti na budově MŠ Krynická včetně doplatku PD</t>
  </si>
  <si>
    <t xml:space="preserve">MŠ Krynická </t>
  </si>
  <si>
    <t>str. 6/9</t>
  </si>
  <si>
    <t>ODBOR PRÁVNÍCH SLUŽEB</t>
  </si>
  <si>
    <t>0422</t>
  </si>
  <si>
    <t>047115</t>
  </si>
  <si>
    <t>047215</t>
  </si>
  <si>
    <t>047315</t>
  </si>
  <si>
    <t>047415</t>
  </si>
  <si>
    <t>OPS celkem</t>
  </si>
  <si>
    <t>str. 7/9</t>
  </si>
  <si>
    <t>0503</t>
  </si>
  <si>
    <t>0521</t>
  </si>
  <si>
    <t xml:space="preserve">Dům se sociálním bydlením Prosecká </t>
  </si>
  <si>
    <t>Snížení energetické náročnosti na budově Gerontologického centra včetně doplatku PD</t>
  </si>
  <si>
    <t>Snížení energetické náročnosti objektu O.S. FOKUS PRAHA včetně doplatku PD</t>
  </si>
  <si>
    <t>0522</t>
  </si>
  <si>
    <t>Snížení energetické náročnosti na budově Gerontologického centra (TDI a BOZP)</t>
  </si>
  <si>
    <t>Snížení energetické náročnosti objektu O.S. FOKUS PRAHA(TDI a BOZP)</t>
  </si>
  <si>
    <t>ODBOR SOCIÁLNÍCH VĚCÍ</t>
  </si>
  <si>
    <t>0524</t>
  </si>
  <si>
    <t>PD - rekonstrukce rozvodů vody a kanalizace</t>
  </si>
  <si>
    <t>poliklinika Mazurská čp. 484</t>
  </si>
  <si>
    <t>Rekonstrukce vodoinstalace SV a TUV a kanalizace</t>
  </si>
  <si>
    <t xml:space="preserve"> Mazurská čp. 486</t>
  </si>
  <si>
    <t>PD úprava kotelny a ÚV Gerontologického centra</t>
  </si>
  <si>
    <t>Šimůnkova čp. 1600</t>
  </si>
  <si>
    <t xml:space="preserve"> Mazurská čp. 485</t>
  </si>
  <si>
    <t>PD na rekonstrukci slaboproudých rozvodů polikliniky Mazurská</t>
  </si>
  <si>
    <t xml:space="preserve"> Mazurská čp. 484</t>
  </si>
  <si>
    <t>80033050209</t>
  </si>
  <si>
    <t>Výstavba objektu DSS II.</t>
  </si>
  <si>
    <t>parc. č. 691 na k. ú. Libeň</t>
  </si>
  <si>
    <t>PD DSS II</t>
  </si>
  <si>
    <t>PD - rekonstrukce komunikace S. K. Neumanna</t>
  </si>
  <si>
    <t>parc. č. 699/4 na k. ú. Libeň</t>
  </si>
  <si>
    <t>050115</t>
  </si>
  <si>
    <t>Rekonstrukce slaboproudých rozvodů</t>
  </si>
  <si>
    <t>050215</t>
  </si>
  <si>
    <t>Rekonstrukce kotelny a ÚT v Gerontologickém centru</t>
  </si>
  <si>
    <t>050315</t>
  </si>
  <si>
    <t xml:space="preserve">Rekonstrukce prádelny </t>
  </si>
  <si>
    <t>jesle Mirovická</t>
  </si>
  <si>
    <t>OSV celkem</t>
  </si>
  <si>
    <t>str. 8/9</t>
  </si>
  <si>
    <t>0603</t>
  </si>
  <si>
    <t>0421</t>
  </si>
  <si>
    <t>00077/039100088/039517857</t>
  </si>
  <si>
    <t>0617</t>
  </si>
  <si>
    <t>060115</t>
  </si>
  <si>
    <t>Kryt na kašnu</t>
  </si>
  <si>
    <t>Karlínské náměstí</t>
  </si>
  <si>
    <t xml:space="preserve">ODBOR KANCELÁŘ STAROSTY </t>
  </si>
  <si>
    <t>0731</t>
  </si>
  <si>
    <t>070115</t>
  </si>
  <si>
    <t xml:space="preserve">Rozvoj MKS </t>
  </si>
  <si>
    <t xml:space="preserve"> Praha 8</t>
  </si>
  <si>
    <t>ODBOR SPRÁVY MAJETKU</t>
  </si>
  <si>
    <t>0804</t>
  </si>
  <si>
    <t>Centrum Palmovka - výstavba budovy s kancelářskými a komerčními prostorami - kapitálová půjčka (z r. 2014)</t>
  </si>
  <si>
    <t>Palmovka v k.ú. Libeň</t>
  </si>
  <si>
    <t>2014/2016</t>
  </si>
  <si>
    <t>Přestavba nebytových prostor (lesní školka), (z r. 2014)</t>
  </si>
  <si>
    <t>Libčická 2/333</t>
  </si>
  <si>
    <t xml:space="preserve">Nákup pozemku (z r. 2014) </t>
  </si>
  <si>
    <t>parc. č . 4030/47, k.ú. Libeň</t>
  </si>
  <si>
    <t>080115</t>
  </si>
  <si>
    <t>Projektová dokumentace rekonstrukce objektu tzv. Löwitova mlýna a zámeckého pivovaru</t>
  </si>
  <si>
    <t>čp. 40 a čp. 2158 ,              U Českých loděnic 6 a 4</t>
  </si>
  <si>
    <t>2015/2015</t>
  </si>
  <si>
    <t>080215</t>
  </si>
  <si>
    <t>Technické zhodnocení bytu č. 5</t>
  </si>
  <si>
    <t>čp. 179, k.ú. Bohnice, ul. Pod Čimickým hájem 5</t>
  </si>
  <si>
    <t>080315</t>
  </si>
  <si>
    <t>rekonstrukce sociálních bytů</t>
  </si>
  <si>
    <t>Burešova 1151/12</t>
  </si>
  <si>
    <t>080415</t>
  </si>
  <si>
    <t>Taussigova 1172/1</t>
  </si>
  <si>
    <t>080515</t>
  </si>
  <si>
    <t>Bínova 532 až 534</t>
  </si>
  <si>
    <t>080615</t>
  </si>
  <si>
    <t>vklad základního kapitálu</t>
  </si>
  <si>
    <t>Správa tepelného hospodářství, MČ Praha 8 s.r.o.</t>
  </si>
  <si>
    <t>080715</t>
  </si>
  <si>
    <t>nákup stavby (bez čp.) technické vybavení</t>
  </si>
  <si>
    <t>umístěné na pozemku parc. č. 2621/92 v k.ú. Kobylisy</t>
  </si>
  <si>
    <t>080815</t>
  </si>
  <si>
    <t>Osmá správa majetku a služeb a.s.</t>
  </si>
  <si>
    <t>str. 9/9</t>
  </si>
  <si>
    <t>0931</t>
  </si>
  <si>
    <t>ÚMČ Praha 8</t>
  </si>
  <si>
    <t>90215</t>
  </si>
  <si>
    <t>Doplnění blade serverů a rekonfigurace</t>
  </si>
  <si>
    <t>90315</t>
  </si>
  <si>
    <t>Obnova stávající výpočetní techniky</t>
  </si>
  <si>
    <t>90415</t>
  </si>
  <si>
    <t>Licence Microsoft</t>
  </si>
  <si>
    <t>90515</t>
  </si>
  <si>
    <t>Pořízení bezpečnost.nástrojů na správu sítě</t>
  </si>
  <si>
    <t>90615</t>
  </si>
  <si>
    <t>Digitalizace archivních dokumentů</t>
  </si>
  <si>
    <t>90715</t>
  </si>
  <si>
    <t xml:space="preserve">Nová spisová služba </t>
  </si>
  <si>
    <t>90815</t>
  </si>
  <si>
    <t>Licence Dokumentum</t>
  </si>
  <si>
    <t>90915</t>
  </si>
  <si>
    <t xml:space="preserve">Mobilní hlasovací zařízení </t>
  </si>
  <si>
    <t>91015</t>
  </si>
  <si>
    <t>Virtual Desk Top - 1.etapa</t>
  </si>
  <si>
    <t>91115</t>
  </si>
  <si>
    <t>Pořízení nástrojů pro bezp.monitoring</t>
  </si>
  <si>
    <t>91215</t>
  </si>
  <si>
    <t xml:space="preserve">Identifikační a docházkový systém </t>
  </si>
  <si>
    <t>91315</t>
  </si>
  <si>
    <t xml:space="preserve">Digitalizace správní archiv </t>
  </si>
  <si>
    <t>91415</t>
  </si>
  <si>
    <t>Implementace ISMS</t>
  </si>
  <si>
    <t>OKS celkem</t>
  </si>
  <si>
    <t xml:space="preserve">Kapitola 09 celkem </t>
  </si>
  <si>
    <t xml:space="preserve">Celkem </t>
  </si>
  <si>
    <t>Čerpání kapitálových výdajů MČ Praha 8 za rok 2015</t>
  </si>
  <si>
    <t>str. 1/9</t>
  </si>
  <si>
    <t>Revitalizace náměstí a parku u KD Krakov - studie a PD       (z roku 2015)</t>
  </si>
  <si>
    <t xml:space="preserve">Projektová příprava - Realizace systému nuceného větrání     s rekuperací odpadního tepla v ZŠ Burešova </t>
  </si>
  <si>
    <t xml:space="preserve">Projektová příprava - Realizace systému nuceného větrání     s rekuperací odpadního tepla v ZŠ Žernosecká </t>
  </si>
  <si>
    <t xml:space="preserve">Projektová příprava - Realizace systému nuceného větrání     s rekuperací odpadního tepla v MŠ Bojasova </t>
  </si>
  <si>
    <t xml:space="preserve">Projektová příprava - Realizace systému nuceného větrání     s rekuperací odpadního tepla v MŠ Krynická </t>
  </si>
  <si>
    <t>PD na rekonstrukci vstupních prostor polikliniky Mazurská    (z r. 2013)</t>
  </si>
  <si>
    <t xml:space="preserve">Obnova části Thomayer. sadů před Libeňským zámkem       2. etapa </t>
  </si>
  <si>
    <t>Snížení energetické náročnosti na budově MŠ Šiškova          (TDI a BOZP)</t>
  </si>
  <si>
    <t>Snížení energetické náročnosti na budově MŠ Bojasova        (TDI a BOZP)</t>
  </si>
  <si>
    <t>Snížení energetické náročnosti na budově MŠ Krynická        (TDI a BOZP)</t>
  </si>
  <si>
    <t xml:space="preserve">            v působnosti Městské části Praha 8 za rok 2015</t>
  </si>
  <si>
    <t>VÝNOSY CELKEM</t>
  </si>
  <si>
    <t xml:space="preserve">stravné </t>
  </si>
  <si>
    <t xml:space="preserve">školné </t>
  </si>
  <si>
    <t>rodiče - platby</t>
  </si>
  <si>
    <t>ostatní + fondy</t>
  </si>
  <si>
    <t xml:space="preserve">účelová dotace MHMP </t>
  </si>
  <si>
    <t xml:space="preserve"> NÁKLADY  CELKEM</t>
  </si>
  <si>
    <t xml:space="preserve">spotřební materiál </t>
  </si>
  <si>
    <t xml:space="preserve">drobný hmotný majetek </t>
  </si>
  <si>
    <t xml:space="preserve">elektřina </t>
  </si>
  <si>
    <t xml:space="preserve">teplo </t>
  </si>
  <si>
    <t xml:space="preserve">ostatní </t>
  </si>
  <si>
    <t xml:space="preserve">Služby  </t>
  </si>
  <si>
    <t xml:space="preserve">výkony spojů </t>
  </si>
  <si>
    <t xml:space="preserve">nájemné a služby </t>
  </si>
  <si>
    <t xml:space="preserve">úklid </t>
  </si>
  <si>
    <t>náklady na leasing</t>
  </si>
  <si>
    <t xml:space="preserve">opravy a udržování </t>
  </si>
  <si>
    <t xml:space="preserve">cestovné </t>
  </si>
  <si>
    <t xml:space="preserve">náklady na reprezentaci </t>
  </si>
  <si>
    <t>Přímé náklady na vzdělávání</t>
  </si>
  <si>
    <t xml:space="preserve">platy </t>
  </si>
  <si>
    <t>Účelová dotace MHMP</t>
  </si>
  <si>
    <t xml:space="preserve">odvody </t>
  </si>
  <si>
    <t xml:space="preserve">Odpisy zařízení </t>
  </si>
  <si>
    <t xml:space="preserve">UZ 091 - Integrace - asistenti  </t>
  </si>
  <si>
    <t>UZ 098 + 096</t>
  </si>
  <si>
    <t>UZ 098 (sport)</t>
  </si>
  <si>
    <t>Dar - prevence</t>
  </si>
  <si>
    <t xml:space="preserve">Schválený rozpočet (SR) na rok 2015              </t>
  </si>
  <si>
    <t>státní dotace MHMP</t>
  </si>
  <si>
    <r>
      <t>Mzdové prostředky</t>
    </r>
    <r>
      <rPr>
        <b/>
        <sz val="10"/>
        <color theme="1"/>
        <rFont val="Arial CE"/>
        <family val="2"/>
        <charset val="238"/>
      </rPr>
      <t xml:space="preserve"> - fond odměn                                      </t>
    </r>
  </si>
  <si>
    <t>Rozpočet po změnách (RZ)  na rok 2015</t>
  </si>
  <si>
    <t>% plnění k SR</t>
  </si>
  <si>
    <t>% plnění k RZ</t>
  </si>
  <si>
    <t>Skutečnost       k 31.12.2015</t>
  </si>
  <si>
    <r>
      <t>ostatní (soc. poj.</t>
    </r>
    <r>
      <rPr>
        <sz val="10"/>
        <rFont val="Arial CE"/>
        <charset val="238"/>
      </rPr>
      <t>+ FKSP + ONIV</t>
    </r>
    <r>
      <rPr>
        <sz val="10"/>
        <color theme="1"/>
        <rFont val="Arial ce"/>
        <charset val="238"/>
      </rPr>
      <t>)</t>
    </r>
  </si>
  <si>
    <t xml:space="preserve"> </t>
  </si>
  <si>
    <t xml:space="preserve"> TRŽBY celkem </t>
  </si>
  <si>
    <t xml:space="preserve"> NÁKLADY  celkem </t>
  </si>
  <si>
    <t xml:space="preserve">Spotřebované nákupy </t>
  </si>
  <si>
    <t xml:space="preserve">Služby    </t>
  </si>
  <si>
    <t>úklid chodníků, sekání trávy, praní prádla (518435, 518436)</t>
  </si>
  <si>
    <t>cestovné (512300)</t>
  </si>
  <si>
    <t>projektová dokumentace, revize (518432, 518438)</t>
  </si>
  <si>
    <t>Daně a poplatky, ostatní náklady(541300, 549400, 549334, 556300, 591300)</t>
  </si>
  <si>
    <t xml:space="preserve">                   Městské části Praha 8 za rok 2015</t>
  </si>
  <si>
    <t>ostatní-přefakturace</t>
  </si>
  <si>
    <t xml:space="preserve">zákonné sociální pojištění </t>
  </si>
  <si>
    <t>jiný drobný dlouhod. hmotný majetek</t>
  </si>
  <si>
    <t xml:space="preserve">ostatní osobní náklady </t>
  </si>
  <si>
    <t xml:space="preserve">opravná položka </t>
  </si>
  <si>
    <t>Náklady z drob. dlouh.majetku</t>
  </si>
  <si>
    <t>Skutečnost         k 31.12.2015</t>
  </si>
  <si>
    <t>Čerpání rozpočtu příspěvkové organizace Osmička pro rodinu</t>
  </si>
  <si>
    <t>za rok 2015</t>
  </si>
  <si>
    <t>mzdové náklady, z toho:</t>
  </si>
  <si>
    <t>* Příspěvek na provoz nově vzniklé příspěvkové organizace na období od 1. září 2015 do 31. prosince 2015</t>
  </si>
  <si>
    <t xml:space="preserve">   byl schválen usnesením Rady MČ Praha 8 č. Usn RMC 0442/2015 ze dne 12. srpna 2015</t>
  </si>
  <si>
    <t>Schválený rozpočet (SR) na rok 2015*</t>
  </si>
  <si>
    <t xml:space="preserve">spotřeba materiálu </t>
  </si>
  <si>
    <t xml:space="preserve">spotřeba energie </t>
  </si>
  <si>
    <t xml:space="preserve">náklady na  reprezentaci </t>
  </si>
  <si>
    <t xml:space="preserve">prostředky na platy </t>
  </si>
  <si>
    <t xml:space="preserve">prostředky na platy z dotace MPSV,HMP </t>
  </si>
  <si>
    <t xml:space="preserve">výplaty nemocenské </t>
  </si>
  <si>
    <t xml:space="preserve">zákonné sociální náklady </t>
  </si>
  <si>
    <t>Skutečnost    k 31.12.2015</t>
  </si>
  <si>
    <t xml:space="preserve">tržby z vlastní činnosti </t>
  </si>
  <si>
    <t xml:space="preserve">úroky a pod. </t>
  </si>
  <si>
    <t xml:space="preserve">kolky, správní poplatky </t>
  </si>
  <si>
    <t xml:space="preserve">jiné sociální pojištění-Kooperativa </t>
  </si>
  <si>
    <t xml:space="preserve">jiné ostatní náklady </t>
  </si>
  <si>
    <t xml:space="preserve">               Příloha důvodové zprávy č. 3</t>
  </si>
  <si>
    <t>mzd. náklady</t>
  </si>
  <si>
    <t>k 31.12.2015</t>
  </si>
  <si>
    <t>dotace SR</t>
  </si>
  <si>
    <t>dotace hl.m. Praha</t>
  </si>
  <si>
    <t>25a</t>
  </si>
  <si>
    <t>MN z nenárok.zdr. UZ 13305</t>
  </si>
  <si>
    <t>25b</t>
  </si>
  <si>
    <t>MN z nenárok.zdr. UZ 81</t>
  </si>
  <si>
    <t>SP z nenárok.zdr. UZ 13305</t>
  </si>
  <si>
    <t>27b</t>
  </si>
  <si>
    <t>SP z nenárok.zdr. UZ 81</t>
  </si>
  <si>
    <t>27c</t>
  </si>
  <si>
    <t>příspěvěk na provoz poskytnutý</t>
  </si>
  <si>
    <t>granty MHMP UZ 81</t>
  </si>
  <si>
    <t>ostatní dotace</t>
  </si>
  <si>
    <t>Příloha důvodové zprávy č. 6</t>
  </si>
  <si>
    <t>Plnění počtů zaměstnanců a prostředků na platy za rok 2015</t>
  </si>
  <si>
    <t>15/14</t>
  </si>
  <si>
    <t xml:space="preserve"> r.2015 (SR)</t>
  </si>
  <si>
    <t>r. 2015 (RZ)</t>
  </si>
  <si>
    <t>na r.2015</t>
  </si>
  <si>
    <t>Školství</t>
  </si>
  <si>
    <t>Kultura</t>
  </si>
  <si>
    <t>Osmička pro rodinu</t>
  </si>
  <si>
    <t>Příloha důvodové zprávy č. 7</t>
  </si>
  <si>
    <t>Plnění ostatních plateb za provedené práce za rok 2015</t>
  </si>
  <si>
    <t>na r. 2015</t>
  </si>
  <si>
    <t>UZ 081 - Podpora vzdělávání</t>
  </si>
  <si>
    <t>UZ 096 - Posílení mzdových pr.</t>
  </si>
  <si>
    <t>Příloha důvodové zprávy č. 8</t>
  </si>
  <si>
    <t>Příloha důvodové zprávy č. 9</t>
  </si>
  <si>
    <t>Příloha důvodové zprávy č. 10</t>
  </si>
  <si>
    <t>Příloha důvodové zprávy č. 11</t>
  </si>
  <si>
    <t>Rozpočet</t>
  </si>
  <si>
    <t>Příspěvek na provoz poskytnutý</t>
  </si>
  <si>
    <t>Dotace HMP UZ 81</t>
  </si>
  <si>
    <t>Nedočerpaný příspěvek UZ 81</t>
  </si>
  <si>
    <t>Příspěvek na investice</t>
  </si>
  <si>
    <t>Schválený rozpočet (SR)       na rok 2015</t>
  </si>
  <si>
    <t>rozpočet (SR)</t>
  </si>
  <si>
    <t>po změnách (RZ)</t>
  </si>
  <si>
    <t>na rok 2015</t>
  </si>
  <si>
    <t>domácí ošetřovatelská péče-zdr.výkony</t>
  </si>
  <si>
    <t>dětské jesle</t>
  </si>
  <si>
    <t>pečovatelská služba</t>
  </si>
  <si>
    <t>tržby za dováženou stravu</t>
  </si>
  <si>
    <t>denní stacionář</t>
  </si>
  <si>
    <t>odlehčovací služby - DSS</t>
  </si>
  <si>
    <t>kluby seniorů</t>
  </si>
  <si>
    <t>tržby - doplňková činnost</t>
  </si>
  <si>
    <t xml:space="preserve">ostatní výnosy - úroky </t>
  </si>
  <si>
    <t xml:space="preserve">použití vlastního rezervního fondu </t>
  </si>
  <si>
    <t xml:space="preserve">prostředky na platy HČ </t>
  </si>
  <si>
    <t>prostř.na platy z dotace MPSV, HMP</t>
  </si>
  <si>
    <t xml:space="preserve">OON </t>
  </si>
  <si>
    <t xml:space="preserve">zákonné soc.pojištění HČ </t>
  </si>
  <si>
    <t xml:space="preserve">výplaty nemocenské 1% </t>
  </si>
  <si>
    <t xml:space="preserve">ostatní sociální  náklady </t>
  </si>
  <si>
    <t>ostatní pokuty a penále</t>
  </si>
  <si>
    <t xml:space="preserve">Odpisy budov a zařízení </t>
  </si>
  <si>
    <t>Příspěvek na provoz čerpaný vč.úsp.</t>
  </si>
  <si>
    <t>Dotace MPSV</t>
  </si>
  <si>
    <t xml:space="preserve">    Čerpání rozpočtu Obvodního ústavu sociálně - zdravotnických služeb centra v Praze 8 </t>
  </si>
  <si>
    <t xml:space="preserve">Skutečnost </t>
  </si>
  <si>
    <t>Rozpočet po změnách (RZ) na rok 2015</t>
  </si>
  <si>
    <t>Rozpočet po změnách (RZ)        na rok 2015</t>
  </si>
  <si>
    <t xml:space="preserve">% plnění k RZ </t>
  </si>
  <si>
    <t>na 2015</t>
  </si>
</sst>
</file>

<file path=xl/styles.xml><?xml version="1.0" encoding="utf-8"?>
<styleSheet xmlns="http://schemas.openxmlformats.org/spreadsheetml/2006/main">
  <numFmts count="3">
    <numFmt numFmtId="44" formatCode="_-* #,##0.00\ &quot;Kč&quot;_-;\-* #,##0.00\ &quot;Kč&quot;_-;_-* &quot;-&quot;??\ &quot;Kč&quot;_-;_-@_-"/>
    <numFmt numFmtId="164" formatCode="#,##0.0"/>
    <numFmt numFmtId="165" formatCode="#,##0\ _K_č"/>
  </numFmts>
  <fonts count="7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u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sz val="9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1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color indexed="49"/>
      <name val="Arial CE"/>
      <family val="2"/>
      <charset val="238"/>
    </font>
    <font>
      <sz val="10"/>
      <color indexed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Arial CE"/>
      <family val="2"/>
      <charset val="238"/>
    </font>
    <font>
      <u/>
      <sz val="10"/>
      <name val="Arial CE"/>
      <family val="2"/>
      <charset val="238"/>
    </font>
    <font>
      <u/>
      <sz val="9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 CE"/>
      <charset val="238"/>
    </font>
    <font>
      <b/>
      <sz val="16"/>
      <name val="Arial CE"/>
      <charset val="238"/>
    </font>
    <font>
      <u/>
      <sz val="11"/>
      <name val="Arial CE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00B0F0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4" borderId="0" applyNumberFormat="0" applyBorder="0" applyAlignment="0" applyProtection="0"/>
    <xf numFmtId="0" fontId="28" fillId="6" borderId="0" applyNumberFormat="0" applyBorder="0" applyAlignment="0" applyProtection="0"/>
    <xf numFmtId="0" fontId="28" fillId="3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6" borderId="0" applyNumberFormat="0" applyBorder="0" applyAlignment="0" applyProtection="0"/>
    <xf numFmtId="0" fontId="28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6" borderId="0" applyNumberFormat="0" applyBorder="0" applyAlignment="0" applyProtection="0"/>
    <xf numFmtId="0" fontId="29" fillId="3" borderId="0" applyNumberFormat="0" applyBorder="0" applyAlignment="0" applyProtection="0"/>
    <xf numFmtId="0" fontId="30" fillId="0" borderId="1" applyNumberFormat="0" applyFill="0" applyAlignment="0" applyProtection="0"/>
    <xf numFmtId="0" fontId="31" fillId="11" borderId="0" applyNumberFormat="0" applyBorder="0" applyAlignment="0" applyProtection="0"/>
    <xf numFmtId="0" fontId="32" fillId="12" borderId="2" applyNumberFormat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6" fillId="4" borderId="6" applyNumberFormat="0" applyFont="0" applyAlignment="0" applyProtection="0"/>
    <xf numFmtId="0" fontId="38" fillId="0" borderId="7" applyNumberFormat="0" applyFill="0" applyAlignment="0" applyProtection="0"/>
    <xf numFmtId="0" fontId="39" fillId="6" borderId="0" applyNumberFormat="0" applyBorder="0" applyAlignment="0" applyProtection="0"/>
    <xf numFmtId="0" fontId="38" fillId="0" borderId="0" applyNumberFormat="0" applyFill="0" applyBorder="0" applyAlignment="0" applyProtection="0"/>
    <xf numFmtId="0" fontId="40" fillId="7" borderId="8" applyNumberFormat="0" applyAlignment="0" applyProtection="0"/>
    <xf numFmtId="0" fontId="41" fillId="13" borderId="8" applyNumberFormat="0" applyAlignment="0" applyProtection="0"/>
    <xf numFmtId="0" fontId="42" fillId="13" borderId="9" applyNumberFormat="0" applyAlignment="0" applyProtection="0"/>
    <xf numFmtId="0" fontId="43" fillId="0" borderId="0" applyNumberFormat="0" applyFill="0" applyBorder="0" applyAlignment="0" applyProtection="0"/>
    <xf numFmtId="0" fontId="29" fillId="14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44" fontId="6" fillId="0" borderId="0" applyFont="0" applyFill="0" applyBorder="0" applyAlignment="0" applyProtection="0"/>
    <xf numFmtId="0" fontId="46" fillId="0" borderId="0"/>
    <xf numFmtId="0" fontId="2" fillId="0" borderId="0"/>
    <xf numFmtId="0" fontId="19" fillId="0" borderId="0"/>
    <xf numFmtId="0" fontId="1" fillId="0" borderId="0"/>
    <xf numFmtId="44" fontId="1" fillId="0" borderId="0" applyFont="0" applyFill="0" applyBorder="0" applyAlignment="0" applyProtection="0"/>
  </cellStyleXfs>
  <cellXfs count="1128">
    <xf numFmtId="0" fontId="0" fillId="0" borderId="0" xfId="0"/>
    <xf numFmtId="0" fontId="4" fillId="0" borderId="0" xfId="0" applyFont="1"/>
    <xf numFmtId="0" fontId="10" fillId="0" borderId="0" xfId="0" applyFont="1"/>
    <xf numFmtId="0" fontId="16" fillId="0" borderId="0" xfId="0" applyFont="1"/>
    <xf numFmtId="3" fontId="4" fillId="0" borderId="40" xfId="0" applyNumberFormat="1" applyFont="1" applyFill="1" applyBorder="1"/>
    <xf numFmtId="3" fontId="4" fillId="0" borderId="41" xfId="0" applyNumberFormat="1" applyFont="1" applyFill="1" applyBorder="1"/>
    <xf numFmtId="0" fontId="5" fillId="0" borderId="0" xfId="0" applyFont="1"/>
    <xf numFmtId="0" fontId="14" fillId="0" borderId="0" xfId="0" applyFont="1"/>
    <xf numFmtId="0" fontId="12" fillId="0" borderId="0" xfId="0" applyFont="1" applyBorder="1"/>
    <xf numFmtId="0" fontId="0" fillId="0" borderId="0" xfId="0" applyBorder="1"/>
    <xf numFmtId="0" fontId="14" fillId="0" borderId="0" xfId="0" applyFont="1" applyBorder="1"/>
    <xf numFmtId="0" fontId="0" fillId="0" borderId="0" xfId="0" applyAlignment="1">
      <alignment horizontal="center"/>
    </xf>
    <xf numFmtId="3" fontId="4" fillId="0" borderId="27" xfId="0" applyNumberFormat="1" applyFont="1" applyFill="1" applyBorder="1"/>
    <xf numFmtId="3" fontId="4" fillId="0" borderId="11" xfId="0" applyNumberFormat="1" applyFont="1" applyFill="1" applyBorder="1"/>
    <xf numFmtId="0" fontId="6" fillId="0" borderId="0" xfId="42" applyFont="1"/>
    <xf numFmtId="0" fontId="44" fillId="0" borderId="0" xfId="42" applyFont="1" applyFill="1"/>
    <xf numFmtId="0" fontId="2" fillId="0" borderId="0" xfId="48"/>
    <xf numFmtId="0" fontId="7" fillId="0" borderId="0" xfId="48" applyFont="1"/>
    <xf numFmtId="0" fontId="12" fillId="0" borderId="0" xfId="48" applyFont="1"/>
    <xf numFmtId="0" fontId="13" fillId="0" borderId="0" xfId="48" applyFont="1"/>
    <xf numFmtId="0" fontId="25" fillId="0" borderId="0" xfId="48" applyFont="1" applyAlignment="1">
      <alignment horizontal="left"/>
    </xf>
    <xf numFmtId="0" fontId="2" fillId="0" borderId="0" xfId="48" applyAlignment="1">
      <alignment horizontal="left"/>
    </xf>
    <xf numFmtId="0" fontId="25" fillId="0" borderId="0" xfId="48" applyFont="1" applyAlignment="1"/>
    <xf numFmtId="0" fontId="2" fillId="0" borderId="0" xfId="48" applyAlignment="1"/>
    <xf numFmtId="0" fontId="19" fillId="0" borderId="0" xfId="49"/>
    <xf numFmtId="0" fontId="14" fillId="0" borderId="0" xfId="49" applyFont="1" applyAlignment="1">
      <alignment horizontal="left"/>
    </xf>
    <xf numFmtId="0" fontId="19" fillId="0" borderId="0" xfId="49" applyAlignment="1">
      <alignment horizontal="left"/>
    </xf>
    <xf numFmtId="0" fontId="4" fillId="0" borderId="0" xfId="49" applyFont="1" applyAlignment="1">
      <alignment horizontal="right"/>
    </xf>
    <xf numFmtId="0" fontId="4" fillId="0" borderId="0" xfId="49" applyFont="1" applyAlignment="1">
      <alignment horizontal="center"/>
    </xf>
    <xf numFmtId="0" fontId="0" fillId="0" borderId="0" xfId="0" applyFont="1"/>
    <xf numFmtId="3" fontId="4" fillId="0" borderId="40" xfId="0" applyNumberFormat="1" applyFont="1" applyBorder="1"/>
    <xf numFmtId="0" fontId="11" fillId="0" borderId="0" xfId="0" applyFont="1" applyAlignment="1">
      <alignment horizontal="center"/>
    </xf>
    <xf numFmtId="0" fontId="0" fillId="0" borderId="0" xfId="0"/>
    <xf numFmtId="0" fontId="13" fillId="0" borderId="0" xfId="0" applyFont="1"/>
    <xf numFmtId="0" fontId="0" fillId="0" borderId="0" xfId="0" applyBorder="1"/>
    <xf numFmtId="0" fontId="18" fillId="0" borderId="28" xfId="0" applyFont="1" applyBorder="1"/>
    <xf numFmtId="0" fontId="16" fillId="0" borderId="0" xfId="0" applyFont="1"/>
    <xf numFmtId="0" fontId="4" fillId="0" borderId="0" xfId="0" applyFont="1"/>
    <xf numFmtId="0" fontId="4" fillId="0" borderId="14" xfId="0" applyFont="1" applyBorder="1"/>
    <xf numFmtId="0" fontId="5" fillId="0" borderId="13" xfId="0" applyFont="1" applyBorder="1"/>
    <xf numFmtId="0" fontId="5" fillId="0" borderId="61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34" xfId="0" applyFont="1" applyBorder="1"/>
    <xf numFmtId="0" fontId="5" fillId="0" borderId="35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36" xfId="0" applyFont="1" applyBorder="1"/>
    <xf numFmtId="0" fontId="5" fillId="0" borderId="37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0" fillId="0" borderId="14" xfId="0" applyFill="1" applyBorder="1"/>
    <xf numFmtId="3" fontId="0" fillId="0" borderId="61" xfId="0" applyNumberFormat="1" applyFill="1" applyBorder="1"/>
    <xf numFmtId="3" fontId="0" fillId="0" borderId="58" xfId="0" applyNumberFormat="1" applyFill="1" applyBorder="1"/>
    <xf numFmtId="0" fontId="0" fillId="0" borderId="34" xfId="0" applyFill="1" applyBorder="1"/>
    <xf numFmtId="0" fontId="0" fillId="0" borderId="58" xfId="0" applyFill="1" applyBorder="1"/>
    <xf numFmtId="0" fontId="0" fillId="0" borderId="71" xfId="0" applyFill="1" applyBorder="1"/>
    <xf numFmtId="0" fontId="0" fillId="0" borderId="61" xfId="0" applyFill="1" applyBorder="1"/>
    <xf numFmtId="2" fontId="0" fillId="0" borderId="35" xfId="0" applyNumberFormat="1" applyFill="1" applyBorder="1"/>
    <xf numFmtId="0" fontId="9" fillId="0" borderId="13" xfId="0" applyFont="1" applyFill="1" applyBorder="1"/>
    <xf numFmtId="3" fontId="4" fillId="0" borderId="36" xfId="0" applyNumberFormat="1" applyFont="1" applyFill="1" applyBorder="1"/>
    <xf numFmtId="3" fontId="4" fillId="0" borderId="28" xfId="0" applyNumberFormat="1" applyFont="1" applyFill="1" applyBorder="1"/>
    <xf numFmtId="3" fontId="0" fillId="0" borderId="28" xfId="0" applyNumberFormat="1" applyFill="1" applyBorder="1"/>
    <xf numFmtId="3" fontId="0" fillId="0" borderId="60" xfId="0" applyNumberFormat="1" applyFill="1" applyBorder="1"/>
    <xf numFmtId="3" fontId="0" fillId="0" borderId="36" xfId="0" applyNumberFormat="1" applyFill="1" applyBorder="1"/>
    <xf numFmtId="0" fontId="9" fillId="0" borderId="25" xfId="0" applyFont="1" applyFill="1" applyBorder="1"/>
    <xf numFmtId="3" fontId="0" fillId="0" borderId="29" xfId="0" applyNumberFormat="1" applyFill="1" applyBorder="1"/>
    <xf numFmtId="3" fontId="0" fillId="0" borderId="78" xfId="0" applyNumberFormat="1" applyFill="1" applyBorder="1"/>
    <xf numFmtId="3" fontId="0" fillId="0" borderId="42" xfId="0" applyNumberFormat="1" applyFill="1" applyBorder="1"/>
    <xf numFmtId="3" fontId="4" fillId="0" borderId="42" xfId="0" applyNumberFormat="1" applyFont="1" applyFill="1" applyBorder="1"/>
    <xf numFmtId="0" fontId="6" fillId="0" borderId="13" xfId="0" applyFont="1" applyFill="1" applyBorder="1"/>
    <xf numFmtId="0" fontId="13" fillId="0" borderId="13" xfId="0" applyFont="1" applyBorder="1"/>
    <xf numFmtId="3" fontId="13" fillId="0" borderId="28" xfId="0" applyNumberFormat="1" applyFont="1" applyBorder="1"/>
    <xf numFmtId="3" fontId="13" fillId="0" borderId="28" xfId="0" applyNumberFormat="1" applyFont="1" applyFill="1" applyBorder="1"/>
    <xf numFmtId="0" fontId="13" fillId="0" borderId="13" xfId="0" applyFont="1" applyFill="1" applyBorder="1"/>
    <xf numFmtId="3" fontId="0" fillId="0" borderId="0" xfId="0" applyNumberFormat="1" applyBorder="1"/>
    <xf numFmtId="1" fontId="0" fillId="0" borderId="0" xfId="0" applyNumberFormat="1" applyBorder="1"/>
    <xf numFmtId="165" fontId="0" fillId="0" borderId="0" xfId="0" applyNumberFormat="1" applyBorder="1"/>
    <xf numFmtId="165" fontId="0" fillId="0" borderId="0" xfId="0" applyNumberFormat="1"/>
    <xf numFmtId="0" fontId="0" fillId="0" borderId="0" xfId="0" applyFill="1"/>
    <xf numFmtId="0" fontId="13" fillId="0" borderId="0" xfId="0" applyFont="1" applyBorder="1"/>
    <xf numFmtId="0" fontId="51" fillId="0" borderId="0" xfId="0" applyFont="1" applyBorder="1"/>
    <xf numFmtId="0" fontId="52" fillId="0" borderId="0" xfId="0" applyFont="1"/>
    <xf numFmtId="0" fontId="8" fillId="0" borderId="0" xfId="0" applyFont="1"/>
    <xf numFmtId="0" fontId="8" fillId="0" borderId="48" xfId="0" applyFont="1" applyFill="1" applyBorder="1"/>
    <xf numFmtId="3" fontId="4" fillId="0" borderId="41" xfId="0" applyNumberFormat="1" applyFont="1" applyBorder="1"/>
    <xf numFmtId="3" fontId="4" fillId="0" borderId="27" xfId="0" applyNumberFormat="1" applyFont="1" applyBorder="1"/>
    <xf numFmtId="2" fontId="4" fillId="0" borderId="73" xfId="0" applyNumberFormat="1" applyFont="1" applyBorder="1"/>
    <xf numFmtId="3" fontId="0" fillId="0" borderId="0" xfId="0" applyNumberFormat="1"/>
    <xf numFmtId="0" fontId="9" fillId="0" borderId="48" xfId="0" applyFont="1" applyFill="1" applyBorder="1"/>
    <xf numFmtId="2" fontId="4" fillId="0" borderId="12" xfId="0" applyNumberFormat="1" applyFont="1" applyFill="1" applyBorder="1"/>
    <xf numFmtId="3" fontId="4" fillId="0" borderId="10" xfId="0" applyNumberFormat="1" applyFont="1" applyFill="1" applyBorder="1"/>
    <xf numFmtId="0" fontId="5" fillId="0" borderId="71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2" fontId="4" fillId="0" borderId="12" xfId="0" applyNumberFormat="1" applyFont="1" applyBorder="1"/>
    <xf numFmtId="0" fontId="0" fillId="0" borderId="34" xfId="0" applyBorder="1"/>
    <xf numFmtId="0" fontId="0" fillId="0" borderId="36" xfId="0" applyBorder="1"/>
    <xf numFmtId="0" fontId="0" fillId="0" borderId="42" xfId="0" applyBorder="1"/>
    <xf numFmtId="3" fontId="4" fillId="0" borderId="36" xfId="0" applyNumberFormat="1" applyFont="1" applyBorder="1"/>
    <xf numFmtId="3" fontId="0" fillId="0" borderId="36" xfId="0" applyNumberFormat="1" applyBorder="1"/>
    <xf numFmtId="2" fontId="4" fillId="18" borderId="12" xfId="0" applyNumberFormat="1" applyFont="1" applyFill="1" applyBorder="1"/>
    <xf numFmtId="0" fontId="0" fillId="0" borderId="74" xfId="0" applyBorder="1"/>
    <xf numFmtId="0" fontId="0" fillId="0" borderId="54" xfId="0" applyFill="1" applyBorder="1"/>
    <xf numFmtId="3" fontId="4" fillId="0" borderId="60" xfId="0" applyNumberFormat="1" applyFont="1" applyBorder="1"/>
    <xf numFmtId="3" fontId="0" fillId="0" borderId="0" xfId="0" applyNumberFormat="1" applyFill="1" applyBorder="1"/>
    <xf numFmtId="3" fontId="0" fillId="0" borderId="55" xfId="0" applyNumberFormat="1" applyFill="1" applyBorder="1"/>
    <xf numFmtId="0" fontId="0" fillId="0" borderId="49" xfId="0" applyBorder="1"/>
    <xf numFmtId="3" fontId="4" fillId="0" borderId="28" xfId="0" applyNumberFormat="1" applyFont="1" applyBorder="1"/>
    <xf numFmtId="0" fontId="0" fillId="0" borderId="71" xfId="0" applyBorder="1"/>
    <xf numFmtId="0" fontId="13" fillId="0" borderId="51" xfId="0" applyFont="1" applyFill="1" applyBorder="1"/>
    <xf numFmtId="3" fontId="13" fillId="0" borderId="56" xfId="0" applyNumberFormat="1" applyFont="1" applyBorder="1"/>
    <xf numFmtId="3" fontId="0" fillId="0" borderId="79" xfId="0" applyNumberFormat="1" applyFill="1" applyBorder="1"/>
    <xf numFmtId="3" fontId="0" fillId="0" borderId="38" xfId="0" applyNumberFormat="1" applyBorder="1"/>
    <xf numFmtId="2" fontId="0" fillId="18" borderId="50" xfId="0" applyNumberFormat="1" applyFill="1" applyBorder="1"/>
    <xf numFmtId="3" fontId="0" fillId="0" borderId="52" xfId="0" applyNumberFormat="1" applyFill="1" applyBorder="1"/>
    <xf numFmtId="3" fontId="0" fillId="0" borderId="38" xfId="0" applyNumberFormat="1" applyFill="1" applyBorder="1"/>
    <xf numFmtId="4" fontId="0" fillId="0" borderId="49" xfId="0" applyNumberFormat="1" applyBorder="1"/>
    <xf numFmtId="2" fontId="0" fillId="0" borderId="49" xfId="0" applyNumberFormat="1" applyBorder="1"/>
    <xf numFmtId="2" fontId="0" fillId="18" borderId="49" xfId="0" applyNumberFormat="1" applyFill="1" applyBorder="1"/>
    <xf numFmtId="2" fontId="0" fillId="18" borderId="47" xfId="0" applyNumberFormat="1" applyFill="1" applyBorder="1"/>
    <xf numFmtId="2" fontId="0" fillId="18" borderId="37" xfId="0" applyNumberFormat="1" applyFill="1" applyBorder="1"/>
    <xf numFmtId="2" fontId="0" fillId="18" borderId="74" xfId="0" applyNumberFormat="1" applyFill="1" applyBorder="1"/>
    <xf numFmtId="2" fontId="0" fillId="18" borderId="39" xfId="0" applyNumberFormat="1" applyFill="1" applyBorder="1"/>
    <xf numFmtId="2" fontId="4" fillId="18" borderId="73" xfId="0" applyNumberFormat="1" applyFont="1" applyFill="1" applyBorder="1"/>
    <xf numFmtId="2" fontId="4" fillId="18" borderId="49" xfId="0" applyNumberFormat="1" applyFont="1" applyFill="1" applyBorder="1"/>
    <xf numFmtId="2" fontId="4" fillId="18" borderId="37" xfId="0" applyNumberFormat="1" applyFont="1" applyFill="1" applyBorder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0" fillId="0" borderId="73" xfId="42" applyNumberFormat="1" applyFont="1" applyFill="1" applyBorder="1" applyAlignment="1">
      <alignment horizontal="center" vertical="center" wrapText="1"/>
    </xf>
    <xf numFmtId="0" fontId="54" fillId="0" borderId="0" xfId="42" applyFont="1" applyFill="1" applyBorder="1"/>
    <xf numFmtId="2" fontId="20" fillId="0" borderId="37" xfId="42" applyNumberFormat="1" applyFont="1" applyFill="1" applyBorder="1" applyAlignment="1">
      <alignment horizontal="center" vertical="center" wrapText="1"/>
    </xf>
    <xf numFmtId="49" fontId="19" fillId="0" borderId="29" xfId="42" applyNumberFormat="1" applyFont="1" applyFill="1" applyBorder="1" applyAlignment="1">
      <alignment horizontal="center" wrapText="1"/>
    </xf>
    <xf numFmtId="49" fontId="19" fillId="0" borderId="42" xfId="42" applyNumberFormat="1" applyFont="1" applyFill="1" applyBorder="1" applyAlignment="1">
      <alignment horizontal="center"/>
    </xf>
    <xf numFmtId="49" fontId="6" fillId="0" borderId="42" xfId="0" applyNumberFormat="1" applyFont="1" applyFill="1" applyBorder="1" applyAlignment="1">
      <alignment horizontal="center"/>
    </xf>
    <xf numFmtId="0" fontId="6" fillId="0" borderId="42" xfId="0" applyFont="1" applyFill="1" applyBorder="1" applyAlignment="1">
      <alignment horizontal="justify" wrapText="1"/>
    </xf>
    <xf numFmtId="49" fontId="19" fillId="0" borderId="42" xfId="0" applyNumberFormat="1" applyFont="1" applyFill="1" applyBorder="1" applyAlignment="1">
      <alignment horizontal="center" wrapText="1"/>
    </xf>
    <xf numFmtId="0" fontId="19" fillId="0" borderId="42" xfId="42" applyFont="1" applyFill="1" applyBorder="1" applyAlignment="1">
      <alignment horizontal="center" wrapText="1"/>
    </xf>
    <xf numFmtId="164" fontId="19" fillId="0" borderId="42" xfId="42" applyNumberFormat="1" applyFont="1" applyFill="1" applyBorder="1"/>
    <xf numFmtId="3" fontId="19" fillId="0" borderId="42" xfId="42" applyNumberFormat="1" applyFont="1" applyFill="1" applyBorder="1"/>
    <xf numFmtId="49" fontId="19" fillId="0" borderId="30" xfId="42" applyNumberFormat="1" applyFont="1" applyFill="1" applyBorder="1" applyAlignment="1">
      <alignment horizontal="center" wrapText="1"/>
    </xf>
    <xf numFmtId="49" fontId="19" fillId="0" borderId="20" xfId="42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>
      <alignment horizontal="center"/>
    </xf>
    <xf numFmtId="49" fontId="19" fillId="0" borderId="20" xfId="0" applyNumberFormat="1" applyFont="1" applyFill="1" applyBorder="1" applyAlignment="1">
      <alignment horizontal="center" wrapText="1"/>
    </xf>
    <xf numFmtId="0" fontId="19" fillId="0" borderId="20" xfId="42" applyFont="1" applyFill="1" applyBorder="1" applyAlignment="1">
      <alignment horizontal="center" wrapText="1"/>
    </xf>
    <xf numFmtId="164" fontId="19" fillId="0" borderId="20" xfId="42" applyNumberFormat="1" applyFont="1" applyFill="1" applyBorder="1"/>
    <xf numFmtId="3" fontId="19" fillId="0" borderId="20" xfId="42" applyNumberFormat="1" applyFont="1" applyFill="1" applyBorder="1"/>
    <xf numFmtId="49" fontId="19" fillId="0" borderId="33" xfId="42" applyNumberFormat="1" applyFont="1" applyFill="1" applyBorder="1" applyAlignment="1">
      <alignment horizontal="center" wrapText="1"/>
    </xf>
    <xf numFmtId="49" fontId="19" fillId="0" borderId="16" xfId="42" applyNumberFormat="1" applyFont="1" applyFill="1" applyBorder="1" applyAlignment="1">
      <alignment horizontal="center"/>
    </xf>
    <xf numFmtId="49" fontId="6" fillId="0" borderId="16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justify" wrapText="1"/>
    </xf>
    <xf numFmtId="49" fontId="19" fillId="0" borderId="16" xfId="0" applyNumberFormat="1" applyFont="1" applyFill="1" applyBorder="1" applyAlignment="1">
      <alignment horizontal="center" wrapText="1"/>
    </xf>
    <xf numFmtId="0" fontId="19" fillId="0" borderId="16" xfId="42" applyFont="1" applyFill="1" applyBorder="1" applyAlignment="1">
      <alignment horizontal="center" wrapText="1"/>
    </xf>
    <xf numFmtId="164" fontId="19" fillId="0" borderId="16" xfId="42" applyNumberFormat="1" applyFont="1" applyFill="1" applyBorder="1"/>
    <xf numFmtId="3" fontId="19" fillId="0" borderId="16" xfId="42" applyNumberFormat="1" applyFont="1" applyFill="1" applyBorder="1"/>
    <xf numFmtId="49" fontId="20" fillId="0" borderId="27" xfId="42" applyNumberFormat="1" applyFont="1" applyFill="1" applyBorder="1" applyAlignment="1">
      <alignment horizontal="left"/>
    </xf>
    <xf numFmtId="49" fontId="20" fillId="0" borderId="40" xfId="42" applyNumberFormat="1" applyFont="1" applyFill="1" applyBorder="1" applyAlignment="1">
      <alignment horizontal="center"/>
    </xf>
    <xf numFmtId="49" fontId="20" fillId="0" borderId="40" xfId="42" applyNumberFormat="1" applyFont="1" applyFill="1" applyBorder="1" applyAlignment="1">
      <alignment horizontal="left"/>
    </xf>
    <xf numFmtId="0" fontId="19" fillId="0" borderId="40" xfId="42" applyFont="1" applyFill="1" applyBorder="1" applyAlignment="1">
      <alignment wrapText="1"/>
    </xf>
    <xf numFmtId="49" fontId="20" fillId="0" borderId="40" xfId="42" applyNumberFormat="1" applyFont="1" applyFill="1" applyBorder="1" applyAlignment="1">
      <alignment wrapText="1"/>
    </xf>
    <xf numFmtId="164" fontId="20" fillId="0" borderId="40" xfId="42" applyNumberFormat="1" applyFont="1" applyFill="1" applyBorder="1" applyAlignment="1">
      <alignment wrapText="1"/>
    </xf>
    <xf numFmtId="3" fontId="20" fillId="0" borderId="40" xfId="42" applyNumberFormat="1" applyFont="1" applyFill="1" applyBorder="1" applyAlignment="1">
      <alignment wrapText="1"/>
    </xf>
    <xf numFmtId="2" fontId="20" fillId="0" borderId="73" xfId="42" applyNumberFormat="1" applyFont="1" applyFill="1" applyBorder="1"/>
    <xf numFmtId="49" fontId="19" fillId="0" borderId="28" xfId="42" applyNumberFormat="1" applyFont="1" applyFill="1" applyBorder="1" applyAlignment="1">
      <alignment horizontal="center" vertical="center" wrapText="1"/>
    </xf>
    <xf numFmtId="49" fontId="19" fillId="0" borderId="36" xfId="42" applyNumberFormat="1" applyFont="1" applyFill="1" applyBorder="1" applyAlignment="1">
      <alignment horizontal="center"/>
    </xf>
    <xf numFmtId="49" fontId="20" fillId="0" borderId="36" xfId="42" applyNumberFormat="1" applyFont="1" applyFill="1" applyBorder="1" applyAlignment="1">
      <alignment horizontal="center" wrapText="1"/>
    </xf>
    <xf numFmtId="0" fontId="19" fillId="0" borderId="36" xfId="42" applyFont="1" applyFill="1" applyBorder="1" applyAlignment="1">
      <alignment vertical="center"/>
    </xf>
    <xf numFmtId="0" fontId="19" fillId="0" borderId="36" xfId="42" applyFont="1" applyFill="1" applyBorder="1" applyAlignment="1">
      <alignment horizontal="left" wrapText="1"/>
    </xf>
    <xf numFmtId="49" fontId="19" fillId="0" borderId="36" xfId="42" applyNumberFormat="1" applyFont="1" applyFill="1" applyBorder="1" applyAlignment="1">
      <alignment horizontal="center" wrapText="1"/>
    </xf>
    <xf numFmtId="0" fontId="19" fillId="0" borderId="36" xfId="42" applyFont="1" applyFill="1" applyBorder="1" applyAlignment="1">
      <alignment horizontal="center" vertical="center" wrapText="1"/>
    </xf>
    <xf numFmtId="164" fontId="19" fillId="0" borderId="36" xfId="42" applyNumberFormat="1" applyFont="1" applyFill="1" applyBorder="1" applyAlignment="1">
      <alignment vertical="center"/>
    </xf>
    <xf numFmtId="3" fontId="19" fillId="0" borderId="36" xfId="42" applyNumberFormat="1" applyFont="1" applyFill="1" applyBorder="1" applyAlignment="1">
      <alignment vertical="center"/>
    </xf>
    <xf numFmtId="49" fontId="19" fillId="0" borderId="29" xfId="0" applyNumberFormat="1" applyFont="1" applyFill="1" applyBorder="1" applyAlignment="1">
      <alignment horizontal="center"/>
    </xf>
    <xf numFmtId="49" fontId="20" fillId="0" borderId="42" xfId="0" applyNumberFormat="1" applyFont="1" applyFill="1" applyBorder="1" applyAlignment="1">
      <alignment horizontal="center" wrapText="1"/>
    </xf>
    <xf numFmtId="49" fontId="19" fillId="0" borderId="42" xfId="0" applyNumberFormat="1" applyFont="1" applyFill="1" applyBorder="1" applyAlignment="1">
      <alignment horizontal="center"/>
    </xf>
    <xf numFmtId="0" fontId="19" fillId="0" borderId="42" xfId="0" applyFont="1" applyFill="1" applyBorder="1"/>
    <xf numFmtId="0" fontId="19" fillId="0" borderId="42" xfId="0" applyFont="1" applyFill="1" applyBorder="1" applyAlignment="1">
      <alignment horizontal="left" wrapText="1"/>
    </xf>
    <xf numFmtId="164" fontId="19" fillId="0" borderId="42" xfId="0" applyNumberFormat="1" applyFont="1" applyFill="1" applyBorder="1"/>
    <xf numFmtId="3" fontId="19" fillId="0" borderId="42" xfId="0" applyNumberFormat="1" applyFont="1" applyFill="1" applyBorder="1"/>
    <xf numFmtId="2" fontId="19" fillId="0" borderId="74" xfId="0" applyNumberFormat="1" applyFont="1" applyFill="1" applyBorder="1"/>
    <xf numFmtId="0" fontId="54" fillId="0" borderId="0" xfId="0" applyFont="1" applyFill="1" applyBorder="1"/>
    <xf numFmtId="49" fontId="19" fillId="0" borderId="30" xfId="0" applyNumberFormat="1" applyFont="1" applyFill="1" applyBorder="1" applyAlignment="1">
      <alignment horizontal="center"/>
    </xf>
    <xf numFmtId="49" fontId="20" fillId="0" borderId="20" xfId="0" applyNumberFormat="1" applyFont="1" applyFill="1" applyBorder="1" applyAlignment="1">
      <alignment horizontal="center" wrapText="1"/>
    </xf>
    <xf numFmtId="49" fontId="19" fillId="0" borderId="20" xfId="0" applyNumberFormat="1" applyFont="1" applyFill="1" applyBorder="1" applyAlignment="1">
      <alignment horizontal="center"/>
    </xf>
    <xf numFmtId="0" fontId="19" fillId="0" borderId="20" xfId="0" applyFont="1" applyFill="1" applyBorder="1" applyAlignment="1">
      <alignment horizontal="left"/>
    </xf>
    <xf numFmtId="0" fontId="19" fillId="0" borderId="20" xfId="0" applyFont="1" applyFill="1" applyBorder="1" applyAlignment="1">
      <alignment horizontal="left" wrapText="1"/>
    </xf>
    <xf numFmtId="164" fontId="19" fillId="0" borderId="20" xfId="0" applyNumberFormat="1" applyFont="1" applyFill="1" applyBorder="1"/>
    <xf numFmtId="3" fontId="19" fillId="0" borderId="20" xfId="0" applyNumberFormat="1" applyFont="1" applyFill="1" applyBorder="1"/>
    <xf numFmtId="2" fontId="19" fillId="0" borderId="23" xfId="0" applyNumberFormat="1" applyFont="1" applyFill="1" applyBorder="1"/>
    <xf numFmtId="0" fontId="19" fillId="0" borderId="20" xfId="0" applyFont="1" applyFill="1" applyBorder="1" applyAlignment="1">
      <alignment wrapText="1"/>
    </xf>
    <xf numFmtId="0" fontId="21" fillId="0" borderId="20" xfId="0" applyFont="1" applyFill="1" applyBorder="1" applyAlignment="1">
      <alignment wrapText="1"/>
    </xf>
    <xf numFmtId="49" fontId="19" fillId="0" borderId="33" xfId="0" applyNumberFormat="1" applyFont="1" applyFill="1" applyBorder="1" applyAlignment="1">
      <alignment horizontal="center"/>
    </xf>
    <xf numFmtId="49" fontId="20" fillId="0" borderId="16" xfId="0" applyNumberFormat="1" applyFont="1" applyFill="1" applyBorder="1" applyAlignment="1">
      <alignment horizontal="center" wrapText="1"/>
    </xf>
    <xf numFmtId="0" fontId="19" fillId="0" borderId="16" xfId="0" applyFont="1" applyFill="1" applyBorder="1" applyAlignment="1">
      <alignment wrapText="1"/>
    </xf>
    <xf numFmtId="164" fontId="19" fillId="0" borderId="16" xfId="0" applyNumberFormat="1" applyFont="1" applyFill="1" applyBorder="1"/>
    <xf numFmtId="3" fontId="19" fillId="0" borderId="16" xfId="0" applyNumberFormat="1" applyFont="1" applyFill="1" applyBorder="1"/>
    <xf numFmtId="2" fontId="19" fillId="0" borderId="17" xfId="0" applyNumberFormat="1" applyFont="1" applyFill="1" applyBorder="1"/>
    <xf numFmtId="49" fontId="19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Border="1" applyAlignment="1">
      <alignment horizontal="center" wrapText="1"/>
    </xf>
    <xf numFmtId="0" fontId="19" fillId="0" borderId="0" xfId="0" applyFont="1" applyFill="1" applyBorder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164" fontId="19" fillId="0" borderId="0" xfId="0" applyNumberFormat="1" applyFont="1" applyFill="1" applyBorder="1"/>
    <xf numFmtId="3" fontId="19" fillId="0" borderId="0" xfId="0" applyNumberFormat="1" applyFont="1" applyFill="1" applyBorder="1"/>
    <xf numFmtId="4" fontId="19" fillId="0" borderId="0" xfId="0" applyNumberFormat="1" applyFont="1" applyFill="1" applyBorder="1"/>
    <xf numFmtId="2" fontId="6" fillId="0" borderId="0" xfId="42" applyNumberFormat="1" applyFont="1" applyFill="1" applyBorder="1"/>
    <xf numFmtId="0" fontId="19" fillId="0" borderId="42" xfId="0" applyFont="1" applyFill="1" applyBorder="1" applyAlignment="1">
      <alignment wrapText="1"/>
    </xf>
    <xf numFmtId="49" fontId="19" fillId="0" borderId="30" xfId="0" applyNumberFormat="1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vertical="center" wrapText="1"/>
    </xf>
    <xf numFmtId="164" fontId="19" fillId="0" borderId="20" xfId="0" applyNumberFormat="1" applyFont="1" applyFill="1" applyBorder="1" applyAlignment="1">
      <alignment vertical="center"/>
    </xf>
    <xf numFmtId="3" fontId="19" fillId="0" borderId="20" xfId="0" applyNumberFormat="1" applyFont="1" applyFill="1" applyBorder="1" applyAlignment="1">
      <alignment vertical="center"/>
    </xf>
    <xf numFmtId="2" fontId="19" fillId="0" borderId="23" xfId="0" applyNumberFormat="1" applyFont="1" applyFill="1" applyBorder="1" applyAlignment="1">
      <alignment vertical="center"/>
    </xf>
    <xf numFmtId="49" fontId="19" fillId="0" borderId="31" xfId="0" applyNumberFormat="1" applyFont="1" applyFill="1" applyBorder="1" applyAlignment="1">
      <alignment horizontal="center"/>
    </xf>
    <xf numFmtId="49" fontId="20" fillId="0" borderId="43" xfId="0" applyNumberFormat="1" applyFont="1" applyFill="1" applyBorder="1" applyAlignment="1">
      <alignment horizontal="center" wrapText="1"/>
    </xf>
    <xf numFmtId="49" fontId="19" fillId="0" borderId="43" xfId="0" applyNumberFormat="1" applyFont="1" applyFill="1" applyBorder="1" applyAlignment="1">
      <alignment horizontal="center" wrapText="1"/>
    </xf>
    <xf numFmtId="0" fontId="19" fillId="0" borderId="43" xfId="0" applyFont="1" applyFill="1" applyBorder="1" applyAlignment="1">
      <alignment wrapText="1"/>
    </xf>
    <xf numFmtId="164" fontId="19" fillId="0" borderId="43" xfId="0" applyNumberFormat="1" applyFont="1" applyFill="1" applyBorder="1"/>
    <xf numFmtId="3" fontId="19" fillId="0" borderId="43" xfId="0" applyNumberFormat="1" applyFont="1" applyFill="1" applyBorder="1"/>
    <xf numFmtId="2" fontId="19" fillId="0" borderId="75" xfId="0" applyNumberFormat="1" applyFont="1" applyFill="1" applyBorder="1"/>
    <xf numFmtId="1" fontId="20" fillId="0" borderId="40" xfId="42" applyNumberFormat="1" applyFont="1" applyFill="1" applyBorder="1" applyAlignment="1">
      <alignment wrapText="1"/>
    </xf>
    <xf numFmtId="49" fontId="20" fillId="0" borderId="0" xfId="42" applyNumberFormat="1" applyFont="1" applyFill="1" applyBorder="1" applyAlignment="1">
      <alignment horizontal="left"/>
    </xf>
    <xf numFmtId="49" fontId="20" fillId="0" borderId="0" xfId="42" applyNumberFormat="1" applyFont="1" applyFill="1" applyBorder="1" applyAlignment="1">
      <alignment horizontal="center"/>
    </xf>
    <xf numFmtId="0" fontId="19" fillId="0" borderId="0" xfId="42" applyFont="1" applyFill="1" applyBorder="1" applyAlignment="1">
      <alignment wrapText="1"/>
    </xf>
    <xf numFmtId="49" fontId="20" fillId="0" borderId="0" xfId="42" applyNumberFormat="1" applyFont="1" applyFill="1" applyBorder="1" applyAlignment="1">
      <alignment wrapText="1"/>
    </xf>
    <xf numFmtId="1" fontId="20" fillId="0" borderId="0" xfId="42" applyNumberFormat="1" applyFont="1" applyFill="1" applyBorder="1" applyAlignment="1">
      <alignment wrapText="1"/>
    </xf>
    <xf numFmtId="164" fontId="20" fillId="0" borderId="0" xfId="42" applyNumberFormat="1" applyFont="1" applyFill="1" applyBorder="1" applyAlignment="1">
      <alignment wrapText="1"/>
    </xf>
    <xf numFmtId="3" fontId="20" fillId="0" borderId="0" xfId="42" applyNumberFormat="1" applyFont="1" applyFill="1" applyBorder="1" applyAlignment="1">
      <alignment wrapText="1"/>
    </xf>
    <xf numFmtId="4" fontId="20" fillId="0" borderId="0" xfId="42" applyNumberFormat="1" applyFont="1" applyFill="1" applyBorder="1" applyAlignment="1">
      <alignment wrapText="1"/>
    </xf>
    <xf numFmtId="2" fontId="20" fillId="0" borderId="0" xfId="42" applyNumberFormat="1" applyFont="1" applyFill="1" applyBorder="1"/>
    <xf numFmtId="3" fontId="54" fillId="0" borderId="0" xfId="42" applyNumberFormat="1" applyFont="1" applyFill="1" applyBorder="1"/>
    <xf numFmtId="2" fontId="54" fillId="0" borderId="0" xfId="42" applyNumberFormat="1" applyFont="1" applyFill="1" applyBorder="1"/>
    <xf numFmtId="0" fontId="44" fillId="0" borderId="0" xfId="42" applyFont="1" applyFill="1" applyBorder="1"/>
    <xf numFmtId="49" fontId="19" fillId="0" borderId="29" xfId="42" applyNumberFormat="1" applyFont="1" applyFill="1" applyBorder="1" applyAlignment="1">
      <alignment horizontal="center" vertical="center"/>
    </xf>
    <xf numFmtId="49" fontId="20" fillId="0" borderId="42" xfId="42" applyNumberFormat="1" applyFont="1" applyFill="1" applyBorder="1" applyAlignment="1">
      <alignment horizontal="center" vertical="center" wrapText="1"/>
    </xf>
    <xf numFmtId="49" fontId="19" fillId="0" borderId="42" xfId="42" applyNumberFormat="1" applyFont="1" applyFill="1" applyBorder="1" applyAlignment="1">
      <alignment horizontal="center" wrapText="1"/>
    </xf>
    <xf numFmtId="0" fontId="21" fillId="0" borderId="42" xfId="42" applyFont="1" applyFill="1" applyBorder="1" applyAlignment="1">
      <alignment horizontal="left" wrapText="1"/>
    </xf>
    <xf numFmtId="1" fontId="19" fillId="0" borderId="42" xfId="42" applyNumberFormat="1" applyFont="1" applyFill="1" applyBorder="1" applyAlignment="1">
      <alignment horizontal="center" wrapText="1"/>
    </xf>
    <xf numFmtId="164" fontId="19" fillId="0" borderId="42" xfId="42" applyNumberFormat="1" applyFont="1" applyFill="1" applyBorder="1" applyAlignment="1">
      <alignment horizontal="right" wrapText="1"/>
    </xf>
    <xf numFmtId="3" fontId="19" fillId="0" borderId="42" xfId="42" applyNumberFormat="1" applyFont="1" applyFill="1" applyBorder="1" applyAlignment="1">
      <alignment horizontal="right" wrapText="1"/>
    </xf>
    <xf numFmtId="2" fontId="19" fillId="0" borderId="74" xfId="42" applyNumberFormat="1" applyFont="1" applyFill="1" applyBorder="1"/>
    <xf numFmtId="49" fontId="19" fillId="0" borderId="30" xfId="42" applyNumberFormat="1" applyFont="1" applyFill="1" applyBorder="1" applyAlignment="1">
      <alignment horizontal="center"/>
    </xf>
    <xf numFmtId="49" fontId="20" fillId="0" borderId="20" xfId="42" applyNumberFormat="1" applyFont="1" applyFill="1" applyBorder="1" applyAlignment="1">
      <alignment horizontal="center" vertical="center" wrapText="1"/>
    </xf>
    <xf numFmtId="49" fontId="19" fillId="0" borderId="20" xfId="42" applyNumberFormat="1" applyFont="1" applyFill="1" applyBorder="1" applyAlignment="1">
      <alignment horizontal="center" wrapText="1"/>
    </xf>
    <xf numFmtId="0" fontId="21" fillId="0" borderId="20" xfId="42" applyFont="1" applyFill="1" applyBorder="1" applyAlignment="1">
      <alignment horizontal="left" wrapText="1"/>
    </xf>
    <xf numFmtId="1" fontId="19" fillId="0" borderId="20" xfId="42" applyNumberFormat="1" applyFont="1" applyFill="1" applyBorder="1" applyAlignment="1">
      <alignment horizontal="center" wrapText="1"/>
    </xf>
    <xf numFmtId="164" fontId="19" fillId="0" borderId="20" xfId="42" applyNumberFormat="1" applyFont="1" applyFill="1" applyBorder="1" applyAlignment="1">
      <alignment horizontal="right" wrapText="1"/>
    </xf>
    <xf numFmtId="3" fontId="19" fillId="0" borderId="20" xfId="42" applyNumberFormat="1" applyFont="1" applyFill="1" applyBorder="1" applyAlignment="1">
      <alignment horizontal="right" wrapText="1"/>
    </xf>
    <xf numFmtId="2" fontId="19" fillId="0" borderId="23" xfId="42" applyNumberFormat="1" applyFont="1" applyFill="1" applyBorder="1"/>
    <xf numFmtId="49" fontId="19" fillId="0" borderId="30" xfId="42" applyNumberFormat="1" applyFont="1" applyFill="1" applyBorder="1" applyAlignment="1">
      <alignment horizontal="center" vertical="center"/>
    </xf>
    <xf numFmtId="0" fontId="13" fillId="0" borderId="20" xfId="0" applyFont="1" applyFill="1" applyBorder="1"/>
    <xf numFmtId="49" fontId="19" fillId="0" borderId="31" xfId="42" applyNumberFormat="1" applyFont="1" applyFill="1" applyBorder="1" applyAlignment="1">
      <alignment horizontal="center" vertical="center"/>
    </xf>
    <xf numFmtId="49" fontId="20" fillId="0" borderId="43" xfId="42" applyNumberFormat="1" applyFont="1" applyFill="1" applyBorder="1" applyAlignment="1">
      <alignment horizontal="center" vertical="center" wrapText="1"/>
    </xf>
    <xf numFmtId="49" fontId="19" fillId="0" borderId="43" xfId="42" applyNumberFormat="1" applyFont="1" applyFill="1" applyBorder="1" applyAlignment="1">
      <alignment horizontal="center" wrapText="1"/>
    </xf>
    <xf numFmtId="1" fontId="19" fillId="0" borderId="43" xfId="42" applyNumberFormat="1" applyFont="1" applyFill="1" applyBorder="1" applyAlignment="1">
      <alignment horizontal="center" wrapText="1"/>
    </xf>
    <xf numFmtId="164" fontId="19" fillId="0" borderId="43" xfId="42" applyNumberFormat="1" applyFont="1" applyFill="1" applyBorder="1" applyAlignment="1">
      <alignment horizontal="right" wrapText="1"/>
    </xf>
    <xf numFmtId="3" fontId="19" fillId="0" borderId="43" xfId="42" applyNumberFormat="1" applyFont="1" applyFill="1" applyBorder="1" applyAlignment="1">
      <alignment horizontal="right" wrapText="1"/>
    </xf>
    <xf numFmtId="2" fontId="19" fillId="0" borderId="75" xfId="42" applyNumberFormat="1" applyFont="1" applyFill="1" applyBorder="1"/>
    <xf numFmtId="0" fontId="21" fillId="0" borderId="40" xfId="42" applyFont="1" applyFill="1" applyBorder="1" applyAlignment="1">
      <alignment horizontal="left" wrapText="1"/>
    </xf>
    <xf numFmtId="49" fontId="20" fillId="0" borderId="40" xfId="42" applyNumberFormat="1" applyFont="1" applyFill="1" applyBorder="1" applyAlignment="1">
      <alignment horizontal="right" wrapText="1"/>
    </xf>
    <xf numFmtId="1" fontId="20" fillId="0" borderId="40" xfId="42" applyNumberFormat="1" applyFont="1" applyFill="1" applyBorder="1" applyAlignment="1">
      <alignment horizontal="center" wrapText="1"/>
    </xf>
    <xf numFmtId="164" fontId="20" fillId="0" borderId="40" xfId="42" applyNumberFormat="1" applyFont="1" applyFill="1" applyBorder="1" applyAlignment="1">
      <alignment horizontal="right" wrapText="1"/>
    </xf>
    <xf numFmtId="3" fontId="20" fillId="0" borderId="40" xfId="42" applyNumberFormat="1" applyFont="1" applyFill="1" applyBorder="1" applyAlignment="1">
      <alignment horizontal="right" wrapText="1"/>
    </xf>
    <xf numFmtId="2" fontId="20" fillId="0" borderId="73" xfId="42" applyNumberFormat="1" applyFont="1" applyFill="1" applyBorder="1" applyAlignment="1">
      <alignment vertical="center"/>
    </xf>
    <xf numFmtId="49" fontId="20" fillId="0" borderId="42" xfId="42" applyNumberFormat="1" applyFont="1" applyFill="1" applyBorder="1" applyAlignment="1">
      <alignment horizontal="center" wrapText="1"/>
    </xf>
    <xf numFmtId="49" fontId="20" fillId="0" borderId="20" xfId="42" applyNumberFormat="1" applyFont="1" applyFill="1" applyBorder="1" applyAlignment="1">
      <alignment horizontal="center" wrapText="1"/>
    </xf>
    <xf numFmtId="0" fontId="19" fillId="0" borderId="20" xfId="42" applyFont="1" applyFill="1" applyBorder="1"/>
    <xf numFmtId="0" fontId="19" fillId="0" borderId="20" xfId="42" applyFont="1" applyFill="1" applyBorder="1" applyAlignment="1">
      <alignment wrapText="1"/>
    </xf>
    <xf numFmtId="49" fontId="19" fillId="0" borderId="33" xfId="42" applyNumberFormat="1" applyFont="1" applyFill="1" applyBorder="1" applyAlignment="1">
      <alignment horizontal="center" vertical="center"/>
    </xf>
    <xf numFmtId="49" fontId="20" fillId="0" borderId="16" xfId="42" applyNumberFormat="1" applyFont="1" applyFill="1" applyBorder="1" applyAlignment="1">
      <alignment horizontal="center" wrapText="1"/>
    </xf>
    <xf numFmtId="49" fontId="19" fillId="0" borderId="16" xfId="42" applyNumberFormat="1" applyFont="1" applyFill="1" applyBorder="1" applyAlignment="1">
      <alignment horizontal="center" wrapText="1"/>
    </xf>
    <xf numFmtId="0" fontId="19" fillId="0" borderId="16" xfId="42" applyFont="1" applyFill="1" applyBorder="1" applyAlignment="1">
      <alignment wrapText="1"/>
    </xf>
    <xf numFmtId="1" fontId="19" fillId="0" borderId="16" xfId="42" applyNumberFormat="1" applyFont="1" applyFill="1" applyBorder="1" applyAlignment="1">
      <alignment horizontal="center" wrapText="1"/>
    </xf>
    <xf numFmtId="2" fontId="19" fillId="0" borderId="17" xfId="42" applyNumberFormat="1" applyFont="1" applyFill="1" applyBorder="1"/>
    <xf numFmtId="49" fontId="19" fillId="0" borderId="0" xfId="42" applyNumberFormat="1" applyFont="1" applyFill="1" applyBorder="1" applyAlignment="1">
      <alignment horizontal="center" vertical="center"/>
    </xf>
    <xf numFmtId="49" fontId="20" fillId="0" borderId="0" xfId="42" applyNumberFormat="1" applyFont="1" applyFill="1" applyBorder="1" applyAlignment="1">
      <alignment horizontal="center" wrapText="1"/>
    </xf>
    <xf numFmtId="49" fontId="19" fillId="0" borderId="0" xfId="42" applyNumberFormat="1" applyFont="1" applyFill="1" applyBorder="1" applyAlignment="1">
      <alignment horizontal="center" wrapText="1"/>
    </xf>
    <xf numFmtId="1" fontId="19" fillId="0" borderId="0" xfId="42" applyNumberFormat="1" applyFont="1" applyFill="1" applyBorder="1" applyAlignment="1">
      <alignment horizontal="center" wrapText="1"/>
    </xf>
    <xf numFmtId="164" fontId="19" fillId="0" borderId="0" xfId="42" applyNumberFormat="1" applyFont="1" applyFill="1" applyBorder="1"/>
    <xf numFmtId="3" fontId="19" fillId="0" borderId="0" xfId="42" applyNumberFormat="1" applyFont="1" applyFill="1" applyBorder="1"/>
    <xf numFmtId="4" fontId="19" fillId="0" borderId="0" xfId="42" applyNumberFormat="1" applyFont="1" applyFill="1" applyBorder="1"/>
    <xf numFmtId="2" fontId="19" fillId="0" borderId="0" xfId="42" applyNumberFormat="1" applyFont="1" applyFill="1" applyBorder="1"/>
    <xf numFmtId="49" fontId="19" fillId="0" borderId="29" xfId="42" applyNumberFormat="1" applyFont="1" applyFill="1" applyBorder="1" applyAlignment="1">
      <alignment horizontal="center"/>
    </xf>
    <xf numFmtId="0" fontId="19" fillId="0" borderId="42" xfId="42" applyFont="1" applyFill="1" applyBorder="1"/>
    <xf numFmtId="0" fontId="19" fillId="0" borderId="42" xfId="42" applyFont="1" applyFill="1" applyBorder="1" applyAlignment="1">
      <alignment wrapText="1"/>
    </xf>
    <xf numFmtId="0" fontId="19" fillId="0" borderId="20" xfId="0" applyFont="1" applyFill="1" applyBorder="1"/>
    <xf numFmtId="0" fontId="19" fillId="0" borderId="20" xfId="0" applyFont="1" applyFill="1" applyBorder="1" applyAlignment="1">
      <alignment horizontal="center" wrapText="1"/>
    </xf>
    <xf numFmtId="49" fontId="19" fillId="0" borderId="33" xfId="42" applyNumberFormat="1" applyFont="1" applyFill="1" applyBorder="1" applyAlignment="1">
      <alignment horizontal="center"/>
    </xf>
    <xf numFmtId="49" fontId="19" fillId="0" borderId="16" xfId="0" applyNumberFormat="1" applyFont="1" applyFill="1" applyBorder="1" applyAlignment="1">
      <alignment horizontal="center"/>
    </xf>
    <xf numFmtId="0" fontId="19" fillId="0" borderId="16" xfId="0" applyFont="1" applyFill="1" applyBorder="1"/>
    <xf numFmtId="0" fontId="19" fillId="0" borderId="16" xfId="0" applyFont="1" applyFill="1" applyBorder="1" applyAlignment="1">
      <alignment horizontal="center" wrapText="1"/>
    </xf>
    <xf numFmtId="49" fontId="19" fillId="0" borderId="0" xfId="42" applyNumberFormat="1" applyFont="1" applyFill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 wrapText="1"/>
    </xf>
    <xf numFmtId="2" fontId="19" fillId="0" borderId="0" xfId="0" applyNumberFormat="1" applyFont="1" applyFill="1" applyBorder="1"/>
    <xf numFmtId="2" fontId="20" fillId="0" borderId="35" xfId="42" applyNumberFormat="1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wrapText="1"/>
    </xf>
    <xf numFmtId="0" fontId="13" fillId="0" borderId="20" xfId="0" applyFont="1" applyFill="1" applyBorder="1" applyAlignment="1">
      <alignment wrapText="1"/>
    </xf>
    <xf numFmtId="49" fontId="19" fillId="0" borderId="31" xfId="42" applyNumberFormat="1" applyFont="1" applyFill="1" applyBorder="1" applyAlignment="1">
      <alignment horizontal="center"/>
    </xf>
    <xf numFmtId="49" fontId="19" fillId="0" borderId="43" xfId="42" applyNumberFormat="1" applyFont="1" applyFill="1" applyBorder="1" applyAlignment="1">
      <alignment horizontal="center"/>
    </xf>
    <xf numFmtId="0" fontId="13" fillId="0" borderId="43" xfId="0" applyFont="1" applyFill="1" applyBorder="1" applyAlignment="1">
      <alignment wrapText="1"/>
    </xf>
    <xf numFmtId="0" fontId="19" fillId="0" borderId="43" xfId="0" applyFont="1" applyFill="1" applyBorder="1" applyAlignment="1">
      <alignment horizontal="center" wrapText="1"/>
    </xf>
    <xf numFmtId="0" fontId="21" fillId="0" borderId="42" xfId="42" applyFont="1" applyFill="1" applyBorder="1" applyAlignment="1">
      <alignment wrapText="1"/>
    </xf>
    <xf numFmtId="0" fontId="21" fillId="0" borderId="20" xfId="42" applyFont="1" applyFill="1" applyBorder="1" applyAlignment="1">
      <alignment wrapText="1"/>
    </xf>
    <xf numFmtId="0" fontId="21" fillId="0" borderId="43" xfId="42" applyFont="1" applyFill="1" applyBorder="1" applyAlignment="1">
      <alignment wrapText="1"/>
    </xf>
    <xf numFmtId="0" fontId="19" fillId="0" borderId="43" xfId="42" applyFont="1" applyFill="1" applyBorder="1" applyAlignment="1">
      <alignment horizontal="center" wrapText="1"/>
    </xf>
    <xf numFmtId="164" fontId="19" fillId="0" borderId="43" xfId="42" applyNumberFormat="1" applyFont="1" applyFill="1" applyBorder="1"/>
    <xf numFmtId="49" fontId="19" fillId="0" borderId="40" xfId="42" applyNumberFormat="1" applyFont="1" applyFill="1" applyBorder="1" applyAlignment="1">
      <alignment horizontal="center"/>
    </xf>
    <xf numFmtId="49" fontId="19" fillId="0" borderId="40" xfId="42" applyNumberFormat="1" applyFont="1" applyFill="1" applyBorder="1"/>
    <xf numFmtId="0" fontId="21" fillId="0" borderId="40" xfId="42" applyFont="1" applyFill="1" applyBorder="1" applyAlignment="1">
      <alignment wrapText="1"/>
    </xf>
    <xf numFmtId="49" fontId="19" fillId="0" borderId="0" xfId="42" applyNumberFormat="1" applyFont="1" applyFill="1" applyBorder="1"/>
    <xf numFmtId="0" fontId="21" fillId="0" borderId="0" xfId="42" applyFont="1" applyFill="1" applyBorder="1" applyAlignment="1">
      <alignment wrapText="1"/>
    </xf>
    <xf numFmtId="1" fontId="20" fillId="0" borderId="0" xfId="42" applyNumberFormat="1" applyFont="1" applyFill="1" applyBorder="1" applyAlignment="1">
      <alignment horizontal="center" wrapText="1"/>
    </xf>
    <xf numFmtId="49" fontId="19" fillId="0" borderId="27" xfId="42" applyNumberFormat="1" applyFont="1" applyFill="1" applyBorder="1" applyAlignment="1">
      <alignment horizontal="center"/>
    </xf>
    <xf numFmtId="0" fontId="19" fillId="0" borderId="40" xfId="42" applyFont="1" applyFill="1" applyBorder="1" applyAlignment="1">
      <alignment horizontal="left" wrapText="1"/>
    </xf>
    <xf numFmtId="2" fontId="20" fillId="0" borderId="73" xfId="42" applyNumberFormat="1" applyFont="1" applyFill="1" applyBorder="1" applyAlignment="1">
      <alignment horizontal="right" wrapText="1"/>
    </xf>
    <xf numFmtId="0" fontId="45" fillId="0" borderId="20" xfId="42" applyFont="1" applyFill="1" applyBorder="1" applyAlignment="1">
      <alignment horizontal="left" wrapText="1"/>
    </xf>
    <xf numFmtId="164" fontId="19" fillId="0" borderId="20" xfId="42" applyNumberFormat="1" applyFont="1" applyFill="1" applyBorder="1" applyAlignment="1"/>
    <xf numFmtId="0" fontId="45" fillId="0" borderId="43" xfId="42" applyFont="1" applyFill="1" applyBorder="1" applyAlignment="1">
      <alignment horizontal="left" wrapText="1"/>
    </xf>
    <xf numFmtId="164" fontId="19" fillId="0" borderId="43" xfId="42" applyNumberFormat="1" applyFont="1" applyFill="1" applyBorder="1" applyAlignment="1"/>
    <xf numFmtId="3" fontId="19" fillId="0" borderId="43" xfId="42" applyNumberFormat="1" applyFont="1" applyFill="1" applyBorder="1"/>
    <xf numFmtId="49" fontId="19" fillId="0" borderId="31" xfId="42" applyNumberFormat="1" applyFont="1" applyFill="1" applyBorder="1" applyAlignment="1">
      <alignment horizontal="center" wrapText="1"/>
    </xf>
    <xf numFmtId="49" fontId="19" fillId="0" borderId="42" xfId="42" applyNumberFormat="1" applyFont="1" applyFill="1" applyBorder="1"/>
    <xf numFmtId="49" fontId="19" fillId="0" borderId="20" xfId="42" applyNumberFormat="1" applyFont="1" applyFill="1" applyBorder="1"/>
    <xf numFmtId="3" fontId="19" fillId="0" borderId="20" xfId="42" applyNumberFormat="1" applyFont="1" applyFill="1" applyBorder="1" applyAlignment="1">
      <alignment horizontal="right"/>
    </xf>
    <xf numFmtId="164" fontId="19" fillId="0" borderId="20" xfId="42" applyNumberFormat="1" applyFont="1" applyFill="1" applyBorder="1" applyAlignment="1">
      <alignment horizontal="right"/>
    </xf>
    <xf numFmtId="49" fontId="19" fillId="0" borderId="43" xfId="42" applyNumberFormat="1" applyFont="1" applyFill="1" applyBorder="1"/>
    <xf numFmtId="0" fontId="19" fillId="0" borderId="43" xfId="42" applyFont="1" applyFill="1" applyBorder="1"/>
    <xf numFmtId="3" fontId="19" fillId="0" borderId="43" xfId="42" applyNumberFormat="1" applyFont="1" applyFill="1" applyBorder="1" applyAlignment="1">
      <alignment horizontal="right"/>
    </xf>
    <xf numFmtId="49" fontId="19" fillId="0" borderId="28" xfId="42" applyNumberFormat="1" applyFont="1" applyFill="1" applyBorder="1" applyAlignment="1">
      <alignment horizontal="center" wrapText="1"/>
    </xf>
    <xf numFmtId="0" fontId="19" fillId="0" borderId="36" xfId="42" applyFont="1" applyFill="1" applyBorder="1" applyAlignment="1">
      <alignment horizontal="justify"/>
    </xf>
    <xf numFmtId="0" fontId="19" fillId="0" borderId="36" xfId="42" applyFont="1" applyFill="1" applyBorder="1" applyAlignment="1">
      <alignment horizontal="left"/>
    </xf>
    <xf numFmtId="0" fontId="19" fillId="0" borderId="36" xfId="42" applyFont="1" applyFill="1" applyBorder="1" applyAlignment="1">
      <alignment horizontal="center" wrapText="1"/>
    </xf>
    <xf numFmtId="164" fontId="19" fillId="0" borderId="36" xfId="42" applyNumberFormat="1" applyFont="1" applyFill="1" applyBorder="1"/>
    <xf numFmtId="2" fontId="19" fillId="0" borderId="37" xfId="42" applyNumberFormat="1" applyFont="1" applyFill="1" applyBorder="1"/>
    <xf numFmtId="3" fontId="53" fillId="0" borderId="0" xfId="42" applyNumberFormat="1" applyFont="1" applyFill="1" applyBorder="1"/>
    <xf numFmtId="2" fontId="20" fillId="0" borderId="71" xfId="42" applyNumberFormat="1" applyFont="1" applyFill="1" applyBorder="1" applyAlignment="1">
      <alignment horizontal="center" vertical="center" wrapText="1"/>
    </xf>
    <xf numFmtId="49" fontId="19" fillId="0" borderId="18" xfId="0" applyNumberFormat="1" applyFont="1" applyFill="1" applyBorder="1" applyAlignment="1">
      <alignment horizontal="center" wrapText="1"/>
    </xf>
    <xf numFmtId="49" fontId="19" fillId="0" borderId="18" xfId="0" applyNumberFormat="1" applyFont="1" applyFill="1" applyBorder="1"/>
    <xf numFmtId="49" fontId="19" fillId="0" borderId="80" xfId="0" applyNumberFormat="1" applyFont="1" applyFill="1" applyBorder="1" applyAlignment="1">
      <alignment horizontal="center" wrapText="1"/>
    </xf>
    <xf numFmtId="0" fontId="21" fillId="0" borderId="80" xfId="0" applyFont="1" applyFill="1" applyBorder="1" applyAlignment="1">
      <alignment wrapText="1"/>
    </xf>
    <xf numFmtId="0" fontId="21" fillId="0" borderId="59" xfId="0" applyFont="1" applyFill="1" applyBorder="1" applyAlignment="1">
      <alignment wrapText="1"/>
    </xf>
    <xf numFmtId="49" fontId="19" fillId="0" borderId="59" xfId="0" applyNumberFormat="1" applyFont="1" applyFill="1" applyBorder="1" applyAlignment="1">
      <alignment horizontal="center" wrapText="1"/>
    </xf>
    <xf numFmtId="0" fontId="19" fillId="0" borderId="59" xfId="0" applyFont="1" applyFill="1" applyBorder="1" applyAlignment="1">
      <alignment horizontal="center" wrapText="1"/>
    </xf>
    <xf numFmtId="164" fontId="19" fillId="0" borderId="36" xfId="0" applyNumberFormat="1" applyFont="1" applyFill="1" applyBorder="1"/>
    <xf numFmtId="3" fontId="19" fillId="0" borderId="36" xfId="0" applyNumberFormat="1" applyFont="1" applyFill="1" applyBorder="1"/>
    <xf numFmtId="2" fontId="19" fillId="0" borderId="49" xfId="0" applyNumberFormat="1" applyFont="1" applyFill="1" applyBorder="1"/>
    <xf numFmtId="0" fontId="54" fillId="0" borderId="0" xfId="42" applyFont="1" applyFill="1" applyBorder="1" applyAlignment="1">
      <alignment horizontal="left"/>
    </xf>
    <xf numFmtId="49" fontId="19" fillId="0" borderId="29" xfId="0" applyNumberFormat="1" applyFont="1" applyFill="1" applyBorder="1" applyAlignment="1">
      <alignment horizontal="center" wrapText="1"/>
    </xf>
    <xf numFmtId="49" fontId="19" fillId="0" borderId="42" xfId="0" applyNumberFormat="1" applyFont="1" applyFill="1" applyBorder="1"/>
    <xf numFmtId="0" fontId="21" fillId="0" borderId="42" xfId="0" applyFont="1" applyFill="1" applyBorder="1" applyAlignment="1">
      <alignment wrapText="1"/>
    </xf>
    <xf numFmtId="0" fontId="19" fillId="0" borderId="42" xfId="0" applyFont="1" applyFill="1" applyBorder="1" applyAlignment="1">
      <alignment horizontal="center"/>
    </xf>
    <xf numFmtId="49" fontId="19" fillId="0" borderId="30" xfId="0" applyNumberFormat="1" applyFont="1" applyFill="1" applyBorder="1" applyAlignment="1">
      <alignment horizontal="center" wrapText="1"/>
    </xf>
    <xf numFmtId="49" fontId="19" fillId="0" borderId="20" xfId="0" applyNumberFormat="1" applyFont="1" applyFill="1" applyBorder="1"/>
    <xf numFmtId="0" fontId="54" fillId="0" borderId="0" xfId="0" applyFont="1" applyFill="1" applyBorder="1" applyAlignment="1">
      <alignment horizontal="left"/>
    </xf>
    <xf numFmtId="164" fontId="19" fillId="0" borderId="20" xfId="0" applyNumberFormat="1" applyFont="1" applyFill="1" applyBorder="1" applyAlignment="1">
      <alignment horizontal="right"/>
    </xf>
    <xf numFmtId="3" fontId="19" fillId="0" borderId="20" xfId="0" applyNumberFormat="1" applyFont="1" applyFill="1" applyBorder="1" applyAlignment="1">
      <alignment horizontal="right"/>
    </xf>
    <xf numFmtId="49" fontId="19" fillId="0" borderId="20" xfId="0" applyNumberFormat="1" applyFont="1" applyFill="1" applyBorder="1" applyAlignment="1">
      <alignment horizontal="left" wrapText="1"/>
    </xf>
    <xf numFmtId="49" fontId="19" fillId="0" borderId="30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vertical="center"/>
    </xf>
    <xf numFmtId="0" fontId="19" fillId="0" borderId="20" xfId="0" applyFont="1" applyFill="1" applyBorder="1" applyAlignment="1">
      <alignment horizontal="left" vertical="center"/>
    </xf>
    <xf numFmtId="0" fontId="19" fillId="0" borderId="20" xfId="0" applyFont="1" applyFill="1" applyBorder="1" applyAlignment="1">
      <alignment vertical="top" wrapText="1"/>
    </xf>
    <xf numFmtId="49" fontId="19" fillId="0" borderId="20" xfId="0" applyNumberFormat="1" applyFont="1" applyFill="1" applyBorder="1" applyAlignment="1">
      <alignment horizontal="center" vertical="center"/>
    </xf>
    <xf numFmtId="164" fontId="19" fillId="0" borderId="20" xfId="0" applyNumberFormat="1" applyFont="1" applyFill="1" applyBorder="1" applyAlignment="1">
      <alignment horizontal="right" vertical="center"/>
    </xf>
    <xf numFmtId="3" fontId="19" fillId="0" borderId="20" xfId="0" applyNumberFormat="1" applyFont="1" applyFill="1" applyBorder="1" applyAlignment="1">
      <alignment horizontal="right" vertical="center"/>
    </xf>
    <xf numFmtId="49" fontId="19" fillId="0" borderId="31" xfId="0" applyNumberFormat="1" applyFont="1" applyFill="1" applyBorder="1" applyAlignment="1">
      <alignment horizontal="center" wrapText="1"/>
    </xf>
    <xf numFmtId="49" fontId="19" fillId="0" borderId="43" xfId="0" applyNumberFormat="1" applyFont="1" applyFill="1" applyBorder="1"/>
    <xf numFmtId="0" fontId="19" fillId="0" borderId="43" xfId="0" applyFont="1" applyFill="1" applyBorder="1" applyAlignment="1">
      <alignment horizontal="left"/>
    </xf>
    <xf numFmtId="49" fontId="19" fillId="0" borderId="43" xfId="0" applyNumberFormat="1" applyFont="1" applyFill="1" applyBorder="1" applyAlignment="1">
      <alignment horizontal="center"/>
    </xf>
    <xf numFmtId="164" fontId="19" fillId="0" borderId="43" xfId="0" applyNumberFormat="1" applyFont="1" applyFill="1" applyBorder="1" applyAlignment="1">
      <alignment horizontal="right"/>
    </xf>
    <xf numFmtId="3" fontId="19" fillId="0" borderId="43" xfId="0" applyNumberFormat="1" applyFont="1" applyFill="1" applyBorder="1" applyAlignment="1">
      <alignment horizontal="right"/>
    </xf>
    <xf numFmtId="0" fontId="13" fillId="0" borderId="42" xfId="0" applyFont="1" applyFill="1" applyBorder="1"/>
    <xf numFmtId="164" fontId="45" fillId="0" borderId="42" xfId="0" applyNumberFormat="1" applyFont="1" applyFill="1" applyBorder="1"/>
    <xf numFmtId="3" fontId="45" fillId="0" borderId="42" xfId="0" applyNumberFormat="1" applyFont="1" applyFill="1" applyBorder="1"/>
    <xf numFmtId="164" fontId="45" fillId="0" borderId="20" xfId="0" applyNumberFormat="1" applyFont="1" applyFill="1" applyBorder="1"/>
    <xf numFmtId="3" fontId="45" fillId="0" borderId="20" xfId="0" applyNumberFormat="1" applyFont="1" applyFill="1" applyBorder="1"/>
    <xf numFmtId="0" fontId="13" fillId="0" borderId="43" xfId="0" applyFont="1" applyFill="1" applyBorder="1"/>
    <xf numFmtId="0" fontId="19" fillId="0" borderId="43" xfId="0" applyFont="1" applyFill="1" applyBorder="1"/>
    <xf numFmtId="164" fontId="45" fillId="0" borderId="43" xfId="0" applyNumberFormat="1" applyFont="1" applyFill="1" applyBorder="1"/>
    <xf numFmtId="3" fontId="45" fillId="0" borderId="43" xfId="0" applyNumberFormat="1" applyFont="1" applyFill="1" applyBorder="1"/>
    <xf numFmtId="2" fontId="20" fillId="0" borderId="73" xfId="0" applyNumberFormat="1" applyFont="1" applyFill="1" applyBorder="1"/>
    <xf numFmtId="0" fontId="53" fillId="0" borderId="0" xfId="42" applyFont="1" applyFill="1" applyBorder="1"/>
    <xf numFmtId="49" fontId="20" fillId="0" borderId="34" xfId="42" applyNumberFormat="1" applyFont="1" applyFill="1" applyBorder="1" applyAlignment="1">
      <alignment horizontal="center" vertical="center" wrapText="1"/>
    </xf>
    <xf numFmtId="0" fontId="10" fillId="0" borderId="0" xfId="42" applyFont="1" applyFill="1" applyAlignment="1">
      <alignment horizontal="left"/>
    </xf>
    <xf numFmtId="0" fontId="10" fillId="0" borderId="0" xfId="42" applyFont="1" applyFill="1" applyAlignment="1">
      <alignment horizontal="center"/>
    </xf>
    <xf numFmtId="0" fontId="44" fillId="0" borderId="0" xfId="42" applyFont="1"/>
    <xf numFmtId="0" fontId="44" fillId="0" borderId="0" xfId="42" applyFont="1" applyBorder="1"/>
    <xf numFmtId="3" fontId="44" fillId="0" borderId="0" xfId="42" applyNumberFormat="1" applyFont="1" applyBorder="1"/>
    <xf numFmtId="0" fontId="55" fillId="0" borderId="0" xfId="42" applyFont="1"/>
    <xf numFmtId="2" fontId="44" fillId="0" borderId="0" xfId="42" applyNumberFormat="1" applyFont="1" applyBorder="1"/>
    <xf numFmtId="0" fontId="10" fillId="0" borderId="0" xfId="42" applyFont="1" applyAlignment="1">
      <alignment horizontal="left"/>
    </xf>
    <xf numFmtId="0" fontId="10" fillId="0" borderId="0" xfId="42" applyFont="1" applyFill="1" applyBorder="1"/>
    <xf numFmtId="0" fontId="56" fillId="0" borderId="0" xfId="42" applyFont="1" applyFill="1" applyAlignment="1">
      <alignment horizontal="left"/>
    </xf>
    <xf numFmtId="0" fontId="10" fillId="0" borderId="0" xfId="42" applyFont="1"/>
    <xf numFmtId="0" fontId="57" fillId="0" borderId="0" xfId="42" applyFont="1"/>
    <xf numFmtId="2" fontId="6" fillId="0" borderId="0" xfId="42" applyNumberFormat="1" applyFont="1" applyBorder="1"/>
    <xf numFmtId="0" fontId="54" fillId="0" borderId="0" xfId="42" applyFont="1" applyFill="1"/>
    <xf numFmtId="0" fontId="58" fillId="0" borderId="0" xfId="42" applyFont="1"/>
    <xf numFmtId="3" fontId="58" fillId="0" borderId="0" xfId="42" applyNumberFormat="1" applyFont="1"/>
    <xf numFmtId="0" fontId="58" fillId="0" borderId="0" xfId="42" applyFont="1" applyBorder="1"/>
    <xf numFmtId="3" fontId="58" fillId="0" borderId="0" xfId="42" applyNumberFormat="1" applyFont="1" applyBorder="1"/>
    <xf numFmtId="2" fontId="58" fillId="0" borderId="0" xfId="42" applyNumberFormat="1" applyFont="1" applyBorder="1"/>
    <xf numFmtId="44" fontId="54" fillId="0" borderId="0" xfId="46" applyFont="1" applyAlignment="1">
      <alignment horizontal="left"/>
    </xf>
    <xf numFmtId="49" fontId="6" fillId="0" borderId="0" xfId="42" applyNumberFormat="1" applyFont="1" applyFill="1" applyBorder="1" applyAlignment="1">
      <alignment wrapText="1"/>
    </xf>
    <xf numFmtId="0" fontId="59" fillId="0" borderId="0" xfId="42" applyFont="1" applyFill="1" applyBorder="1" applyAlignment="1"/>
    <xf numFmtId="49" fontId="6" fillId="0" borderId="0" xfId="42" applyNumberFormat="1" applyFill="1" applyBorder="1" applyAlignment="1"/>
    <xf numFmtId="49" fontId="6" fillId="0" borderId="0" xfId="42" applyNumberFormat="1" applyFont="1" applyFill="1" applyBorder="1" applyAlignment="1"/>
    <xf numFmtId="49" fontId="6" fillId="0" borderId="0" xfId="42" applyNumberFormat="1" applyFill="1" applyBorder="1" applyAlignment="1">
      <alignment wrapText="1"/>
    </xf>
    <xf numFmtId="44" fontId="54" fillId="0" borderId="0" xfId="46" applyFont="1"/>
    <xf numFmtId="0" fontId="20" fillId="0" borderId="27" xfId="42" applyFont="1" applyFill="1" applyBorder="1" applyAlignment="1">
      <alignment horizontal="center" wrapText="1"/>
    </xf>
    <xf numFmtId="0" fontId="20" fillId="0" borderId="40" xfId="42" applyFont="1" applyFill="1" applyBorder="1" applyAlignment="1">
      <alignment horizontal="center" wrapText="1"/>
    </xf>
    <xf numFmtId="49" fontId="20" fillId="0" borderId="40" xfId="42" applyNumberFormat="1" applyFont="1" applyFill="1" applyBorder="1" applyAlignment="1">
      <alignment horizontal="center" vertical="center" wrapText="1"/>
    </xf>
    <xf numFmtId="0" fontId="20" fillId="0" borderId="40" xfId="42" applyFont="1" applyFill="1" applyBorder="1" applyAlignment="1">
      <alignment horizontal="center" vertical="center" wrapText="1"/>
    </xf>
    <xf numFmtId="4" fontId="20" fillId="0" borderId="40" xfId="42" applyNumberFormat="1" applyFont="1" applyFill="1" applyBorder="1" applyAlignment="1">
      <alignment horizontal="center" vertical="center" wrapText="1"/>
    </xf>
    <xf numFmtId="0" fontId="20" fillId="0" borderId="28" xfId="42" applyFont="1" applyFill="1" applyBorder="1" applyAlignment="1">
      <alignment horizontal="center" wrapText="1"/>
    </xf>
    <xf numFmtId="0" fontId="20" fillId="0" borderId="36" xfId="42" applyFont="1" applyFill="1" applyBorder="1" applyAlignment="1">
      <alignment horizontal="center" wrapText="1"/>
    </xf>
    <xf numFmtId="49" fontId="20" fillId="0" borderId="36" xfId="42" applyNumberFormat="1" applyFont="1" applyFill="1" applyBorder="1" applyAlignment="1">
      <alignment horizontal="center" vertical="center" wrapText="1"/>
    </xf>
    <xf numFmtId="0" fontId="20" fillId="0" borderId="36" xfId="42" applyFont="1" applyFill="1" applyBorder="1" applyAlignment="1">
      <alignment horizontal="center" vertical="center" wrapText="1"/>
    </xf>
    <xf numFmtId="3" fontId="20" fillId="0" borderId="36" xfId="42" applyNumberFormat="1" applyFont="1" applyFill="1" applyBorder="1" applyAlignment="1">
      <alignment horizontal="center" vertical="center" wrapText="1"/>
    </xf>
    <xf numFmtId="4" fontId="20" fillId="0" borderId="36" xfId="42" applyNumberFormat="1" applyFont="1" applyFill="1" applyBorder="1" applyAlignment="1">
      <alignment horizontal="center" vertical="center" wrapText="1"/>
    </xf>
    <xf numFmtId="49" fontId="20" fillId="0" borderId="27" xfId="42" applyNumberFormat="1" applyFont="1" applyFill="1" applyBorder="1" applyAlignment="1">
      <alignment horizontal="center" wrapText="1"/>
    </xf>
    <xf numFmtId="0" fontId="20" fillId="0" borderId="40" xfId="42" applyFont="1" applyFill="1" applyBorder="1" applyAlignment="1">
      <alignment wrapText="1"/>
    </xf>
    <xf numFmtId="1" fontId="19" fillId="0" borderId="40" xfId="42" applyNumberFormat="1" applyFont="1" applyFill="1" applyBorder="1"/>
    <xf numFmtId="0" fontId="19" fillId="0" borderId="40" xfId="42" applyFont="1" applyFill="1" applyBorder="1"/>
    <xf numFmtId="3" fontId="19" fillId="0" borderId="40" xfId="42" applyNumberFormat="1" applyFont="1" applyFill="1" applyBorder="1"/>
    <xf numFmtId="2" fontId="19" fillId="0" borderId="73" xfId="42" applyNumberFormat="1" applyFont="1" applyFill="1" applyBorder="1"/>
    <xf numFmtId="164" fontId="20" fillId="0" borderId="40" xfId="42" applyNumberFormat="1" applyFont="1" applyFill="1" applyBorder="1"/>
    <xf numFmtId="3" fontId="20" fillId="0" borderId="40" xfId="42" applyNumberFormat="1" applyFont="1" applyFill="1" applyBorder="1" applyAlignment="1">
      <alignment horizontal="center" vertical="center" wrapText="1"/>
    </xf>
    <xf numFmtId="2" fontId="19" fillId="0" borderId="37" xfId="42" applyNumberFormat="1" applyFont="1" applyFill="1" applyBorder="1" applyAlignment="1">
      <alignment vertical="center"/>
    </xf>
    <xf numFmtId="49" fontId="19" fillId="0" borderId="40" xfId="42" applyNumberFormat="1" applyFont="1" applyFill="1" applyBorder="1" applyAlignment="1">
      <alignment horizontal="center" wrapText="1"/>
    </xf>
    <xf numFmtId="49" fontId="20" fillId="0" borderId="40" xfId="42" applyNumberFormat="1" applyFont="1" applyFill="1" applyBorder="1" applyAlignment="1">
      <alignment horizontal="center" wrapText="1"/>
    </xf>
    <xf numFmtId="49" fontId="20" fillId="0" borderId="40" xfId="42" applyNumberFormat="1" applyFont="1" applyFill="1" applyBorder="1"/>
    <xf numFmtId="1" fontId="20" fillId="0" borderId="40" xfId="42" applyNumberFormat="1" applyFont="1" applyFill="1" applyBorder="1"/>
    <xf numFmtId="3" fontId="20" fillId="0" borderId="40" xfId="42" applyNumberFormat="1" applyFont="1" applyFill="1" applyBorder="1"/>
    <xf numFmtId="0" fontId="20" fillId="0" borderId="40" xfId="42" applyFont="1" applyFill="1" applyBorder="1" applyAlignment="1">
      <alignment horizontal="left" wrapText="1"/>
    </xf>
    <xf numFmtId="0" fontId="19" fillId="0" borderId="0" xfId="42" applyFont="1" applyFill="1" applyBorder="1"/>
    <xf numFmtId="1" fontId="19" fillId="0" borderId="0" xfId="42" applyNumberFormat="1" applyFont="1" applyFill="1" applyBorder="1"/>
    <xf numFmtId="1" fontId="20" fillId="0" borderId="40" xfId="42" applyNumberFormat="1" applyFont="1" applyFill="1" applyBorder="1" applyAlignment="1">
      <alignment horizontal="center" vertical="center" wrapText="1"/>
    </xf>
    <xf numFmtId="1" fontId="20" fillId="0" borderId="40" xfId="42" applyNumberFormat="1" applyFont="1" applyFill="1" applyBorder="1" applyAlignment="1">
      <alignment horizontal="right" wrapText="1"/>
    </xf>
    <xf numFmtId="0" fontId="6" fillId="0" borderId="20" xfId="0" applyFont="1" applyFill="1" applyBorder="1" applyAlignment="1">
      <alignment wrapText="1"/>
    </xf>
    <xf numFmtId="0" fontId="6" fillId="0" borderId="43" xfId="0" applyFont="1" applyFill="1" applyBorder="1" applyAlignment="1">
      <alignment wrapText="1"/>
    </xf>
    <xf numFmtId="49" fontId="19" fillId="0" borderId="40" xfId="42" applyNumberFormat="1" applyFont="1" applyFill="1" applyBorder="1" applyAlignment="1">
      <alignment horizontal="right" wrapText="1"/>
    </xf>
    <xf numFmtId="1" fontId="19" fillId="0" borderId="40" xfId="42" applyNumberFormat="1" applyFont="1" applyFill="1" applyBorder="1" applyAlignment="1">
      <alignment horizontal="center" wrapText="1"/>
    </xf>
    <xf numFmtId="3" fontId="19" fillId="0" borderId="40" xfId="42" applyNumberFormat="1" applyFont="1" applyFill="1" applyBorder="1" applyAlignment="1">
      <alignment horizontal="right" wrapText="1"/>
    </xf>
    <xf numFmtId="2" fontId="19" fillId="0" borderId="73" xfId="42" applyNumberFormat="1" applyFont="1" applyFill="1" applyBorder="1" applyAlignment="1">
      <alignment horizontal="right" wrapText="1"/>
    </xf>
    <xf numFmtId="0" fontId="20" fillId="0" borderId="61" xfId="42" applyFont="1" applyFill="1" applyBorder="1" applyAlignment="1">
      <alignment horizontal="center" wrapText="1"/>
    </xf>
    <xf numFmtId="0" fontId="20" fillId="0" borderId="34" xfId="42" applyFont="1" applyFill="1" applyBorder="1" applyAlignment="1">
      <alignment horizontal="center" wrapText="1"/>
    </xf>
    <xf numFmtId="0" fontId="20" fillId="0" borderId="34" xfId="42" applyFont="1" applyFill="1" applyBorder="1" applyAlignment="1">
      <alignment horizontal="center" vertical="center" wrapText="1"/>
    </xf>
    <xf numFmtId="4" fontId="20" fillId="0" borderId="34" xfId="42" applyNumberFormat="1" applyFont="1" applyFill="1" applyBorder="1" applyAlignment="1">
      <alignment horizontal="center" vertical="center" wrapText="1"/>
    </xf>
    <xf numFmtId="4" fontId="20" fillId="0" borderId="72" xfId="42" applyNumberFormat="1" applyFont="1" applyFill="1" applyBorder="1" applyAlignment="1">
      <alignment horizontal="center" vertical="center" wrapText="1"/>
    </xf>
    <xf numFmtId="49" fontId="19" fillId="0" borderId="56" xfId="42" applyNumberFormat="1" applyFont="1" applyFill="1" applyBorder="1" applyAlignment="1">
      <alignment horizontal="center"/>
    </xf>
    <xf numFmtId="49" fontId="20" fillId="0" borderId="38" xfId="42" applyNumberFormat="1" applyFont="1" applyFill="1" applyBorder="1" applyAlignment="1">
      <alignment horizontal="center" wrapText="1"/>
    </xf>
    <xf numFmtId="49" fontId="19" fillId="0" borderId="38" xfId="42" applyNumberFormat="1" applyFont="1" applyFill="1" applyBorder="1" applyAlignment="1">
      <alignment horizontal="center" wrapText="1"/>
    </xf>
    <xf numFmtId="0" fontId="20" fillId="0" borderId="38" xfId="42" applyFont="1" applyFill="1" applyBorder="1" applyAlignment="1">
      <alignment horizontal="left" wrapText="1"/>
    </xf>
    <xf numFmtId="0" fontId="21" fillId="0" borderId="38" xfId="42" applyFont="1" applyFill="1" applyBorder="1" applyAlignment="1">
      <alignment wrapText="1"/>
    </xf>
    <xf numFmtId="49" fontId="19" fillId="0" borderId="38" xfId="42" applyNumberFormat="1" applyFont="1" applyFill="1" applyBorder="1" applyAlignment="1">
      <alignment horizontal="right" wrapText="1"/>
    </xf>
    <xf numFmtId="1" fontId="19" fillId="0" borderId="38" xfId="42" applyNumberFormat="1" applyFont="1" applyFill="1" applyBorder="1" applyAlignment="1">
      <alignment horizontal="center" wrapText="1"/>
    </xf>
    <xf numFmtId="3" fontId="19" fillId="0" borderId="38" xfId="42" applyNumberFormat="1" applyFont="1" applyFill="1" applyBorder="1" applyAlignment="1">
      <alignment horizontal="right" wrapText="1"/>
    </xf>
    <xf numFmtId="2" fontId="19" fillId="0" borderId="39" xfId="42" applyNumberFormat="1" applyFont="1" applyFill="1" applyBorder="1" applyAlignment="1">
      <alignment horizontal="right" wrapText="1"/>
    </xf>
    <xf numFmtId="164" fontId="6" fillId="0" borderId="20" xfId="0" applyNumberFormat="1" applyFont="1" applyFill="1" applyBorder="1"/>
    <xf numFmtId="3" fontId="6" fillId="0" borderId="20" xfId="0" applyNumberFormat="1" applyFont="1" applyFill="1" applyBorder="1"/>
    <xf numFmtId="49" fontId="6" fillId="0" borderId="43" xfId="0" applyNumberFormat="1" applyFont="1" applyFill="1" applyBorder="1" applyAlignment="1">
      <alignment horizontal="center"/>
    </xf>
    <xf numFmtId="164" fontId="6" fillId="0" borderId="43" xfId="0" applyNumberFormat="1" applyFont="1" applyFill="1" applyBorder="1"/>
    <xf numFmtId="3" fontId="6" fillId="0" borderId="43" xfId="0" applyNumberFormat="1" applyFont="1" applyFill="1" applyBorder="1"/>
    <xf numFmtId="49" fontId="19" fillId="0" borderId="40" xfId="42" applyNumberFormat="1" applyFont="1" applyFill="1" applyBorder="1" applyAlignment="1">
      <alignment wrapText="1"/>
    </xf>
    <xf numFmtId="49" fontId="20" fillId="0" borderId="56" xfId="42" applyNumberFormat="1" applyFont="1" applyFill="1" applyBorder="1" applyAlignment="1">
      <alignment horizontal="left"/>
    </xf>
    <xf numFmtId="49" fontId="19" fillId="0" borderId="38" xfId="42" applyNumberFormat="1" applyFont="1" applyFill="1" applyBorder="1" applyAlignment="1">
      <alignment horizontal="center"/>
    </xf>
    <xf numFmtId="49" fontId="19" fillId="0" borderId="38" xfId="42" applyNumberFormat="1" applyFont="1" applyFill="1" applyBorder="1"/>
    <xf numFmtId="0" fontId="19" fillId="0" borderId="38" xfId="42" applyFont="1" applyFill="1" applyBorder="1" applyAlignment="1">
      <alignment wrapText="1"/>
    </xf>
    <xf numFmtId="49" fontId="20" fillId="0" borderId="38" xfId="42" applyNumberFormat="1" applyFont="1" applyFill="1" applyBorder="1" applyAlignment="1">
      <alignment wrapText="1"/>
    </xf>
    <xf numFmtId="1" fontId="20" fillId="0" borderId="38" xfId="42" applyNumberFormat="1" applyFont="1" applyFill="1" applyBorder="1" applyAlignment="1">
      <alignment horizontal="center" wrapText="1"/>
    </xf>
    <xf numFmtId="164" fontId="20" fillId="0" borderId="38" xfId="42" applyNumberFormat="1" applyFont="1" applyFill="1" applyBorder="1" applyAlignment="1">
      <alignment wrapText="1"/>
    </xf>
    <xf numFmtId="3" fontId="20" fillId="0" borderId="38" xfId="42" applyNumberFormat="1" applyFont="1" applyFill="1" applyBorder="1" applyAlignment="1">
      <alignment wrapText="1"/>
    </xf>
    <xf numFmtId="2" fontId="20" fillId="0" borderId="39" xfId="42" applyNumberFormat="1" applyFont="1" applyFill="1" applyBorder="1"/>
    <xf numFmtId="0" fontId="20" fillId="0" borderId="42" xfId="42" applyFont="1" applyFill="1" applyBorder="1" applyAlignment="1">
      <alignment horizontal="left" wrapText="1"/>
    </xf>
    <xf numFmtId="0" fontId="19" fillId="0" borderId="42" xfId="42" applyFont="1" applyFill="1" applyBorder="1" applyAlignment="1">
      <alignment horizontal="left" wrapText="1"/>
    </xf>
    <xf numFmtId="49" fontId="20" fillId="0" borderId="42" xfId="42" applyNumberFormat="1" applyFont="1" applyFill="1" applyBorder="1" applyAlignment="1">
      <alignment horizontal="right" wrapText="1"/>
    </xf>
    <xf numFmtId="1" fontId="20" fillId="0" borderId="42" xfId="42" applyNumberFormat="1" applyFont="1" applyFill="1" applyBorder="1" applyAlignment="1">
      <alignment horizontal="center" wrapText="1"/>
    </xf>
    <xf numFmtId="3" fontId="20" fillId="0" borderId="42" xfId="42" applyNumberFormat="1" applyFont="1" applyFill="1" applyBorder="1" applyAlignment="1">
      <alignment horizontal="right" wrapText="1"/>
    </xf>
    <xf numFmtId="2" fontId="20" fillId="0" borderId="74" xfId="42" applyNumberFormat="1" applyFont="1" applyFill="1" applyBorder="1" applyAlignment="1">
      <alignment horizontal="right" wrapText="1"/>
    </xf>
    <xf numFmtId="3" fontId="19" fillId="0" borderId="40" xfId="42" applyNumberFormat="1" applyFont="1" applyFill="1" applyBorder="1" applyAlignment="1">
      <alignment wrapText="1"/>
    </xf>
    <xf numFmtId="2" fontId="19" fillId="0" borderId="73" xfId="42" applyNumberFormat="1" applyFont="1" applyFill="1" applyBorder="1" applyAlignment="1">
      <alignment wrapText="1"/>
    </xf>
    <xf numFmtId="49" fontId="20" fillId="0" borderId="10" xfId="42" applyNumberFormat="1" applyFont="1" applyFill="1" applyBorder="1" applyAlignment="1">
      <alignment horizontal="left"/>
    </xf>
    <xf numFmtId="49" fontId="19" fillId="0" borderId="41" xfId="42" applyNumberFormat="1" applyFont="1" applyFill="1" applyBorder="1" applyAlignment="1">
      <alignment horizontal="center"/>
    </xf>
    <xf numFmtId="49" fontId="19" fillId="0" borderId="0" xfId="42" applyNumberFormat="1" applyFont="1" applyFill="1" applyBorder="1" applyAlignment="1">
      <alignment wrapText="1"/>
    </xf>
    <xf numFmtId="1" fontId="19" fillId="0" borderId="0" xfId="42" applyNumberFormat="1" applyFont="1" applyFill="1" applyBorder="1" applyAlignment="1">
      <alignment horizontal="center"/>
    </xf>
    <xf numFmtId="49" fontId="20" fillId="0" borderId="52" xfId="42" applyNumberFormat="1" applyFont="1" applyFill="1" applyBorder="1" applyAlignment="1">
      <alignment horizontal="left"/>
    </xf>
    <xf numFmtId="49" fontId="19" fillId="0" borderId="0" xfId="42" applyNumberFormat="1" applyFont="1" applyFill="1"/>
    <xf numFmtId="0" fontId="20" fillId="0" borderId="56" xfId="42" applyFont="1" applyFill="1" applyBorder="1" applyAlignment="1">
      <alignment horizontal="center" wrapText="1"/>
    </xf>
    <xf numFmtId="49" fontId="20" fillId="0" borderId="28" xfId="42" applyNumberFormat="1" applyFont="1" applyFill="1" applyBorder="1" applyAlignment="1">
      <alignment horizontal="center" wrapText="1"/>
    </xf>
    <xf numFmtId="49" fontId="20" fillId="0" borderId="36" xfId="42" applyNumberFormat="1" applyFont="1" applyFill="1" applyBorder="1" applyAlignment="1">
      <alignment horizontal="left"/>
    </xf>
    <xf numFmtId="0" fontId="19" fillId="0" borderId="36" xfId="42" applyFont="1" applyFill="1" applyBorder="1" applyAlignment="1">
      <alignment wrapText="1"/>
    </xf>
    <xf numFmtId="1" fontId="20" fillId="0" borderId="36" xfId="42" applyNumberFormat="1" applyFont="1" applyFill="1" applyBorder="1" applyAlignment="1">
      <alignment horizontal="center" vertical="center" wrapText="1"/>
    </xf>
    <xf numFmtId="49" fontId="19" fillId="0" borderId="27" xfId="42" applyNumberFormat="1" applyFont="1" applyFill="1" applyBorder="1"/>
    <xf numFmtId="164" fontId="6" fillId="0" borderId="36" xfId="0" applyNumberFormat="1" applyFont="1" applyFill="1" applyBorder="1"/>
    <xf numFmtId="3" fontId="6" fillId="0" borderId="36" xfId="0" applyNumberFormat="1" applyFont="1" applyFill="1" applyBorder="1"/>
    <xf numFmtId="1" fontId="20" fillId="0" borderId="40" xfId="42" applyNumberFormat="1" applyFont="1" applyFill="1" applyBorder="1" applyAlignment="1">
      <alignment horizontal="center"/>
    </xf>
    <xf numFmtId="49" fontId="20" fillId="0" borderId="0" xfId="42" applyNumberFormat="1" applyFont="1" applyFill="1" applyBorder="1"/>
    <xf numFmtId="1" fontId="20" fillId="0" borderId="0" xfId="42" applyNumberFormat="1" applyFont="1" applyFill="1" applyBorder="1" applyAlignment="1">
      <alignment horizontal="center"/>
    </xf>
    <xf numFmtId="164" fontId="20" fillId="0" borderId="0" xfId="42" applyNumberFormat="1" applyFont="1" applyFill="1" applyBorder="1"/>
    <xf numFmtId="3" fontId="20" fillId="0" borderId="0" xfId="42" applyNumberFormat="1" applyFont="1" applyFill="1" applyBorder="1"/>
    <xf numFmtId="4" fontId="20" fillId="0" borderId="0" xfId="42" applyNumberFormat="1" applyFont="1" applyFill="1" applyBorder="1"/>
    <xf numFmtId="49" fontId="20" fillId="0" borderId="44" xfId="42" applyNumberFormat="1" applyFont="1" applyFill="1" applyBorder="1" applyAlignment="1">
      <alignment horizontal="center" wrapText="1"/>
    </xf>
    <xf numFmtId="49" fontId="20" fillId="0" borderId="44" xfId="42" applyNumberFormat="1" applyFont="1" applyFill="1" applyBorder="1" applyAlignment="1">
      <alignment horizontal="left"/>
    </xf>
    <xf numFmtId="49" fontId="19" fillId="0" borderId="57" xfId="42" applyNumberFormat="1" applyFont="1" applyFill="1" applyBorder="1" applyAlignment="1">
      <alignment horizontal="center"/>
    </xf>
    <xf numFmtId="0" fontId="20" fillId="0" borderId="57" xfId="42" applyFont="1" applyFill="1" applyBorder="1" applyAlignment="1">
      <alignment horizontal="center" wrapText="1"/>
    </xf>
    <xf numFmtId="0" fontId="19" fillId="0" borderId="57" xfId="42" applyFont="1" applyFill="1" applyBorder="1" applyAlignment="1">
      <alignment wrapText="1"/>
    </xf>
    <xf numFmtId="49" fontId="20" fillId="0" borderId="57" xfId="42" applyNumberFormat="1" applyFont="1" applyFill="1" applyBorder="1" applyAlignment="1">
      <alignment horizontal="center" vertical="center" wrapText="1"/>
    </xf>
    <xf numFmtId="1" fontId="20" fillId="0" borderId="57" xfId="42" applyNumberFormat="1" applyFont="1" applyFill="1" applyBorder="1" applyAlignment="1">
      <alignment horizontal="center" vertical="center" wrapText="1"/>
    </xf>
    <xf numFmtId="0" fontId="20" fillId="0" borderId="54" xfId="42" applyFont="1" applyFill="1" applyBorder="1" applyAlignment="1">
      <alignment horizontal="center" vertical="center" wrapText="1"/>
    </xf>
    <xf numFmtId="3" fontId="20" fillId="0" borderId="34" xfId="42" applyNumberFormat="1" applyFont="1" applyFill="1" applyBorder="1" applyAlignment="1">
      <alignment horizontal="center" vertical="center" wrapText="1"/>
    </xf>
    <xf numFmtId="0" fontId="20" fillId="0" borderId="72" xfId="42" applyFont="1" applyFill="1" applyBorder="1" applyAlignment="1">
      <alignment horizontal="left" wrapText="1"/>
    </xf>
    <xf numFmtId="0" fontId="19" fillId="0" borderId="72" xfId="42" applyFont="1" applyFill="1" applyBorder="1" applyAlignment="1">
      <alignment wrapText="1"/>
    </xf>
    <xf numFmtId="49" fontId="19" fillId="0" borderId="72" xfId="42" applyNumberFormat="1" applyFont="1" applyFill="1" applyBorder="1" applyAlignment="1">
      <alignment wrapText="1"/>
    </xf>
    <xf numFmtId="1" fontId="19" fillId="0" borderId="72" xfId="42" applyNumberFormat="1" applyFont="1" applyFill="1" applyBorder="1" applyAlignment="1">
      <alignment horizontal="center" wrapText="1"/>
    </xf>
    <xf numFmtId="3" fontId="19" fillId="0" borderId="11" xfId="42" applyNumberFormat="1" applyFont="1" applyFill="1" applyBorder="1" applyAlignment="1">
      <alignment wrapText="1"/>
    </xf>
    <xf numFmtId="2" fontId="19" fillId="0" borderId="12" xfId="42" applyNumberFormat="1" applyFont="1" applyFill="1" applyBorder="1" applyAlignment="1">
      <alignment wrapText="1"/>
    </xf>
    <xf numFmtId="49" fontId="19" fillId="0" borderId="10" xfId="42" applyNumberFormat="1" applyFont="1" applyFill="1" applyBorder="1" applyAlignment="1">
      <alignment horizontal="center"/>
    </xf>
    <xf numFmtId="49" fontId="19" fillId="0" borderId="11" xfId="42" applyNumberFormat="1" applyFont="1" applyFill="1" applyBorder="1" applyAlignment="1">
      <alignment wrapText="1"/>
    </xf>
    <xf numFmtId="0" fontId="21" fillId="0" borderId="11" xfId="42" applyFont="1" applyFill="1" applyBorder="1" applyAlignment="1">
      <alignment wrapText="1"/>
    </xf>
    <xf numFmtId="49" fontId="20" fillId="0" borderId="72" xfId="42" applyNumberFormat="1" applyFont="1" applyFill="1" applyBorder="1" applyAlignment="1">
      <alignment wrapText="1"/>
    </xf>
    <xf numFmtId="1" fontId="20" fillId="0" borderId="72" xfId="42" applyNumberFormat="1" applyFont="1" applyFill="1" applyBorder="1" applyAlignment="1">
      <alignment horizontal="center" wrapText="1"/>
    </xf>
    <xf numFmtId="164" fontId="20" fillId="0" borderId="11" xfId="42" applyNumberFormat="1" applyFont="1" applyFill="1" applyBorder="1"/>
    <xf numFmtId="2" fontId="20" fillId="0" borderId="12" xfId="42" applyNumberFormat="1" applyFont="1" applyFill="1" applyBorder="1"/>
    <xf numFmtId="49" fontId="20" fillId="0" borderId="54" xfId="42" applyNumberFormat="1" applyFont="1" applyFill="1" applyBorder="1" applyAlignment="1">
      <alignment horizontal="left"/>
    </xf>
    <xf numFmtId="49" fontId="19" fillId="0" borderId="54" xfId="42" applyNumberFormat="1" applyFont="1" applyFill="1" applyBorder="1" applyAlignment="1">
      <alignment horizontal="center"/>
    </xf>
    <xf numFmtId="49" fontId="19" fillId="0" borderId="54" xfId="42" applyNumberFormat="1" applyFont="1" applyFill="1" applyBorder="1" applyAlignment="1">
      <alignment wrapText="1"/>
    </xf>
    <xf numFmtId="0" fontId="21" fillId="0" borderId="54" xfId="42" applyFont="1" applyFill="1" applyBorder="1" applyAlignment="1">
      <alignment wrapText="1"/>
    </xf>
    <xf numFmtId="0" fontId="19" fillId="0" borderId="54" xfId="42" applyFont="1" applyFill="1" applyBorder="1" applyAlignment="1">
      <alignment wrapText="1"/>
    </xf>
    <xf numFmtId="49" fontId="20" fillId="0" borderId="54" xfId="42" applyNumberFormat="1" applyFont="1" applyFill="1" applyBorder="1" applyAlignment="1">
      <alignment wrapText="1"/>
    </xf>
    <xf numFmtId="1" fontId="20" fillId="0" borderId="54" xfId="42" applyNumberFormat="1" applyFont="1" applyFill="1" applyBorder="1" applyAlignment="1">
      <alignment horizontal="center" wrapText="1"/>
    </xf>
    <xf numFmtId="3" fontId="20" fillId="0" borderId="54" xfId="42" applyNumberFormat="1" applyFont="1" applyFill="1" applyBorder="1" applyAlignment="1">
      <alignment wrapText="1"/>
    </xf>
    <xf numFmtId="2" fontId="20" fillId="0" borderId="54" xfId="42" applyNumberFormat="1" applyFont="1" applyFill="1" applyBorder="1" applyAlignment="1">
      <alignment wrapText="1"/>
    </xf>
    <xf numFmtId="49" fontId="20" fillId="0" borderId="27" xfId="42" applyNumberFormat="1" applyFont="1" applyFill="1" applyBorder="1" applyAlignment="1">
      <alignment horizontal="left" wrapText="1"/>
    </xf>
    <xf numFmtId="1" fontId="19" fillId="0" borderId="40" xfId="42" applyNumberFormat="1" applyFont="1" applyFill="1" applyBorder="1" applyAlignment="1">
      <alignment horizontal="center"/>
    </xf>
    <xf numFmtId="0" fontId="19" fillId="0" borderId="36" xfId="42" applyFont="1" applyFill="1" applyBorder="1"/>
    <xf numFmtId="0" fontId="6" fillId="0" borderId="42" xfId="0" applyNumberFormat="1" applyFont="1" applyFill="1" applyBorder="1" applyAlignment="1">
      <alignment horizontal="center"/>
    </xf>
    <xf numFmtId="49" fontId="20" fillId="0" borderId="56" xfId="42" applyNumberFormat="1" applyFont="1" applyFill="1" applyBorder="1"/>
    <xf numFmtId="49" fontId="20" fillId="0" borderId="38" xfId="42" applyNumberFormat="1" applyFont="1" applyFill="1" applyBorder="1"/>
    <xf numFmtId="0" fontId="20" fillId="0" borderId="38" xfId="42" applyFont="1" applyFill="1" applyBorder="1"/>
    <xf numFmtId="1" fontId="20" fillId="0" borderId="38" xfId="42" applyNumberFormat="1" applyFont="1" applyFill="1" applyBorder="1" applyAlignment="1">
      <alignment horizontal="center"/>
    </xf>
    <xf numFmtId="164" fontId="20" fillId="0" borderId="38" xfId="42" applyNumberFormat="1" applyFont="1" applyFill="1" applyBorder="1"/>
    <xf numFmtId="3" fontId="20" fillId="0" borderId="38" xfId="42" applyNumberFormat="1" applyFont="1" applyFill="1" applyBorder="1"/>
    <xf numFmtId="0" fontId="0" fillId="0" borderId="20" xfId="0" applyFill="1" applyBorder="1" applyAlignment="1">
      <alignment horizontal="justify" wrapText="1"/>
    </xf>
    <xf numFmtId="0" fontId="6" fillId="0" borderId="20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2" fillId="0" borderId="48" xfId="0" applyFont="1" applyFill="1" applyBorder="1" applyAlignment="1">
      <alignment horizontal="left" vertical="center" indent="1"/>
    </xf>
    <xf numFmtId="3" fontId="61" fillId="0" borderId="48" xfId="0" applyNumberFormat="1" applyFont="1" applyFill="1" applyBorder="1" applyAlignment="1">
      <alignment horizontal="right" vertical="center" indent="1"/>
    </xf>
    <xf numFmtId="164" fontId="61" fillId="0" borderId="48" xfId="0" applyNumberFormat="1" applyFont="1" applyFill="1" applyBorder="1" applyAlignment="1">
      <alignment horizontal="right" vertical="center" indent="1"/>
    </xf>
    <xf numFmtId="4" fontId="61" fillId="0" borderId="48" xfId="0" applyNumberFormat="1" applyFont="1" applyFill="1" applyBorder="1" applyAlignment="1">
      <alignment horizontal="right" vertical="center" indent="1"/>
    </xf>
    <xf numFmtId="3" fontId="61" fillId="0" borderId="53" xfId="0" applyNumberFormat="1" applyFont="1" applyFill="1" applyBorder="1" applyAlignment="1">
      <alignment horizontal="right" vertical="center" indent="1"/>
    </xf>
    <xf numFmtId="164" fontId="61" fillId="0" borderId="53" xfId="0" applyNumberFormat="1" applyFont="1" applyFill="1" applyBorder="1" applyAlignment="1">
      <alignment horizontal="right" vertical="center" indent="1"/>
    </xf>
    <xf numFmtId="4" fontId="61" fillId="0" borderId="53" xfId="0" applyNumberFormat="1" applyFont="1" applyFill="1" applyBorder="1" applyAlignment="1">
      <alignment horizontal="right" vertical="center" indent="1"/>
    </xf>
    <xf numFmtId="0" fontId="12" fillId="0" borderId="48" xfId="0" applyFont="1" applyFill="1" applyBorder="1" applyAlignment="1">
      <alignment horizontal="left" vertical="center" wrapText="1" indent="1"/>
    </xf>
    <xf numFmtId="0" fontId="12" fillId="0" borderId="48" xfId="47" applyFont="1" applyFill="1" applyBorder="1" applyAlignment="1">
      <alignment horizontal="left" vertical="center" wrapText="1" indent="1"/>
    </xf>
    <xf numFmtId="0" fontId="12" fillId="0" borderId="53" xfId="0" applyFont="1" applyFill="1" applyBorder="1" applyAlignment="1">
      <alignment horizontal="left" vertical="center" indent="1"/>
    </xf>
    <xf numFmtId="0" fontId="61" fillId="0" borderId="48" xfId="0" applyFont="1" applyFill="1" applyBorder="1" applyAlignment="1">
      <alignment horizontal="left" vertical="center" indent="1"/>
    </xf>
    <xf numFmtId="0" fontId="61" fillId="0" borderId="13" xfId="0" applyFont="1" applyFill="1" applyBorder="1" applyAlignment="1">
      <alignment horizontal="left" vertical="center" indent="1"/>
    </xf>
    <xf numFmtId="3" fontId="61" fillId="0" borderId="13" xfId="0" applyNumberFormat="1" applyFont="1" applyFill="1" applyBorder="1" applyAlignment="1">
      <alignment horizontal="right" vertical="center" indent="1"/>
    </xf>
    <xf numFmtId="164" fontId="61" fillId="0" borderId="13" xfId="0" applyNumberFormat="1" applyFont="1" applyFill="1" applyBorder="1" applyAlignment="1">
      <alignment horizontal="right" vertical="center" indent="1"/>
    </xf>
    <xf numFmtId="4" fontId="61" fillId="0" borderId="13" xfId="0" applyNumberFormat="1" applyFont="1" applyFill="1" applyBorder="1" applyAlignment="1">
      <alignment horizontal="right" vertical="center" indent="1"/>
    </xf>
    <xf numFmtId="0" fontId="60" fillId="0" borderId="25" xfId="0" applyFont="1" applyFill="1" applyBorder="1" applyAlignment="1">
      <alignment horizontal="left" vertical="center" indent="1"/>
    </xf>
    <xf numFmtId="0" fontId="60" fillId="0" borderId="26" xfId="0" applyFont="1" applyFill="1" applyBorder="1" applyAlignment="1">
      <alignment horizontal="left" vertical="center" indent="1"/>
    </xf>
    <xf numFmtId="0" fontId="0" fillId="0" borderId="53" xfId="0" applyFont="1" applyFill="1" applyBorder="1" applyAlignment="1">
      <alignment horizontal="left" vertical="center" indent="1"/>
    </xf>
    <xf numFmtId="0" fontId="60" fillId="0" borderId="53" xfId="0" applyFont="1" applyFill="1" applyBorder="1" applyAlignment="1">
      <alignment horizontal="left" vertical="center" indent="1"/>
    </xf>
    <xf numFmtId="3" fontId="60" fillId="0" borderId="25" xfId="0" applyNumberFormat="1" applyFont="1" applyFill="1" applyBorder="1" applyAlignment="1">
      <alignment horizontal="right" vertical="center" indent="1"/>
    </xf>
    <xf numFmtId="164" fontId="60" fillId="0" borderId="25" xfId="0" applyNumberFormat="1" applyFont="1" applyFill="1" applyBorder="1" applyAlignment="1">
      <alignment horizontal="right" vertical="center" indent="1"/>
    </xf>
    <xf numFmtId="4" fontId="60" fillId="0" borderId="25" xfId="0" applyNumberFormat="1" applyFont="1" applyFill="1" applyBorder="1" applyAlignment="1">
      <alignment horizontal="right" vertical="center" indent="1"/>
    </xf>
    <xf numFmtId="3" fontId="60" fillId="0" borderId="26" xfId="0" applyNumberFormat="1" applyFont="1" applyFill="1" applyBorder="1" applyAlignment="1">
      <alignment horizontal="right" vertical="center" indent="1"/>
    </xf>
    <xf numFmtId="164" fontId="60" fillId="0" borderId="26" xfId="0" applyNumberFormat="1" applyFont="1" applyFill="1" applyBorder="1" applyAlignment="1">
      <alignment horizontal="right" vertical="center" indent="1"/>
    </xf>
    <xf numFmtId="4" fontId="60" fillId="0" borderId="26" xfId="0" applyNumberFormat="1" applyFont="1" applyFill="1" applyBorder="1" applyAlignment="1">
      <alignment horizontal="right" vertical="center" indent="1"/>
    </xf>
    <xf numFmtId="3" fontId="60" fillId="0" borderId="53" xfId="0" applyNumberFormat="1" applyFont="1" applyFill="1" applyBorder="1" applyAlignment="1">
      <alignment horizontal="right" vertical="center" indent="1"/>
    </xf>
    <xf numFmtId="164" fontId="60" fillId="0" borderId="53" xfId="0" applyNumberFormat="1" applyFont="1" applyFill="1" applyBorder="1" applyAlignment="1">
      <alignment horizontal="right" vertical="center" indent="1"/>
    </xf>
    <xf numFmtId="4" fontId="60" fillId="0" borderId="53" xfId="0" applyNumberFormat="1" applyFont="1" applyFill="1" applyBorder="1" applyAlignment="1">
      <alignment horizontal="right" vertical="center" indent="1"/>
    </xf>
    <xf numFmtId="0" fontId="20" fillId="0" borderId="10" xfId="47" applyFont="1" applyFill="1" applyBorder="1" applyAlignment="1">
      <alignment horizontal="left" vertical="center" indent="1"/>
    </xf>
    <xf numFmtId="3" fontId="20" fillId="0" borderId="48" xfId="47" applyNumberFormat="1" applyFont="1" applyFill="1" applyBorder="1" applyAlignment="1">
      <alignment horizontal="right" vertical="center" indent="1"/>
    </xf>
    <xf numFmtId="164" fontId="20" fillId="0" borderId="48" xfId="47" applyNumberFormat="1" applyFont="1" applyFill="1" applyBorder="1" applyAlignment="1">
      <alignment horizontal="right" vertical="center" indent="1"/>
    </xf>
    <xf numFmtId="2" fontId="20" fillId="0" borderId="48" xfId="47" applyNumberFormat="1" applyFont="1" applyFill="1" applyBorder="1" applyAlignment="1">
      <alignment horizontal="right" vertical="center" indent="1"/>
    </xf>
    <xf numFmtId="2" fontId="20" fillId="0" borderId="12" xfId="47" applyNumberFormat="1" applyFont="1" applyFill="1" applyBorder="1" applyAlignment="1">
      <alignment horizontal="right" vertical="center" indent="1"/>
    </xf>
    <xf numFmtId="3" fontId="19" fillId="0" borderId="26" xfId="47" applyNumberFormat="1" applyFont="1" applyFill="1" applyBorder="1" applyAlignment="1">
      <alignment horizontal="right" vertical="center" indent="1"/>
    </xf>
    <xf numFmtId="164" fontId="19" fillId="0" borderId="26" xfId="47" applyNumberFormat="1" applyFont="1" applyFill="1" applyBorder="1" applyAlignment="1">
      <alignment horizontal="right" vertical="center" indent="1"/>
    </xf>
    <xf numFmtId="2" fontId="19" fillId="0" borderId="26" xfId="47" applyNumberFormat="1" applyFont="1" applyFill="1" applyBorder="1" applyAlignment="1">
      <alignment horizontal="right" vertical="center" indent="1"/>
    </xf>
    <xf numFmtId="2" fontId="19" fillId="0" borderId="24" xfId="47" applyNumberFormat="1" applyFont="1" applyFill="1" applyBorder="1" applyAlignment="1">
      <alignment horizontal="right" vertical="center" indent="1"/>
    </xf>
    <xf numFmtId="0" fontId="20" fillId="0" borderId="10" xfId="47" applyFont="1" applyFill="1" applyBorder="1" applyAlignment="1">
      <alignment horizontal="left" vertical="center" wrapText="1" indent="1"/>
    </xf>
    <xf numFmtId="0" fontId="20" fillId="0" borderId="48" xfId="47" applyFont="1" applyFill="1" applyBorder="1" applyAlignment="1">
      <alignment horizontal="left" vertical="center" wrapText="1" indent="1"/>
    </xf>
    <xf numFmtId="3" fontId="62" fillId="0" borderId="48" xfId="47" applyNumberFormat="1" applyFont="1" applyFill="1" applyBorder="1" applyAlignment="1">
      <alignment horizontal="right" vertical="center" indent="1"/>
    </xf>
    <xf numFmtId="0" fontId="19" fillId="0" borderId="19" xfId="47" applyFont="1" applyFill="1" applyBorder="1" applyAlignment="1">
      <alignment horizontal="left" vertical="center" wrapText="1" indent="1"/>
    </xf>
    <xf numFmtId="0" fontId="19" fillId="0" borderId="19" xfId="47" applyFont="1" applyFill="1" applyBorder="1" applyAlignment="1">
      <alignment horizontal="left" vertical="center" indent="1"/>
    </xf>
    <xf numFmtId="0" fontId="19" fillId="0" borderId="81" xfId="47" applyFont="1" applyFill="1" applyBorder="1" applyAlignment="1">
      <alignment horizontal="left" vertical="center" indent="1"/>
    </xf>
    <xf numFmtId="3" fontId="19" fillId="0" borderId="53" xfId="47" applyNumberFormat="1" applyFont="1" applyFill="1" applyBorder="1" applyAlignment="1">
      <alignment horizontal="right" vertical="center" indent="1"/>
    </xf>
    <xf numFmtId="164" fontId="19" fillId="0" borderId="53" xfId="47" applyNumberFormat="1" applyFont="1" applyFill="1" applyBorder="1" applyAlignment="1">
      <alignment horizontal="right" vertical="center" indent="1"/>
    </xf>
    <xf numFmtId="2" fontId="19" fillId="0" borderId="53" xfId="47" applyNumberFormat="1" applyFont="1" applyFill="1" applyBorder="1" applyAlignment="1">
      <alignment horizontal="right" vertical="center" indent="1"/>
    </xf>
    <xf numFmtId="2" fontId="19" fillId="0" borderId="76" xfId="47" applyNumberFormat="1" applyFont="1" applyFill="1" applyBorder="1" applyAlignment="1">
      <alignment horizontal="right" vertical="center" indent="1"/>
    </xf>
    <xf numFmtId="0" fontId="19" fillId="0" borderId="45" xfId="47" applyFont="1" applyFill="1" applyBorder="1" applyAlignment="1">
      <alignment horizontal="left" vertical="center" indent="1"/>
    </xf>
    <xf numFmtId="3" fontId="19" fillId="0" borderId="25" xfId="47" applyNumberFormat="1" applyFont="1" applyFill="1" applyBorder="1" applyAlignment="1">
      <alignment horizontal="right" vertical="center" indent="1"/>
    </xf>
    <xf numFmtId="164" fontId="19" fillId="0" borderId="25" xfId="47" applyNumberFormat="1" applyFont="1" applyFill="1" applyBorder="1" applyAlignment="1">
      <alignment horizontal="right" vertical="center" indent="1"/>
    </xf>
    <xf numFmtId="2" fontId="19" fillId="0" borderId="25" xfId="47" applyNumberFormat="1" applyFont="1" applyFill="1" applyBorder="1" applyAlignment="1">
      <alignment horizontal="right" vertical="center" indent="1"/>
    </xf>
    <xf numFmtId="2" fontId="19" fillId="0" borderId="47" xfId="47" applyNumberFormat="1" applyFont="1" applyFill="1" applyBorder="1" applyAlignment="1">
      <alignment horizontal="right" vertical="center" indent="1"/>
    </xf>
    <xf numFmtId="0" fontId="19" fillId="0" borderId="18" xfId="47" applyFont="1" applyFill="1" applyBorder="1" applyAlignment="1">
      <alignment horizontal="left" vertical="center" wrapText="1" indent="1"/>
    </xf>
    <xf numFmtId="3" fontId="19" fillId="0" borderId="13" xfId="47" applyNumberFormat="1" applyFont="1" applyFill="1" applyBorder="1" applyAlignment="1">
      <alignment horizontal="right" vertical="center" indent="1"/>
    </xf>
    <xf numFmtId="164" fontId="19" fillId="0" borderId="13" xfId="47" applyNumberFormat="1" applyFont="1" applyFill="1" applyBorder="1" applyAlignment="1">
      <alignment horizontal="right" vertical="center" indent="1"/>
    </xf>
    <xf numFmtId="2" fontId="19" fillId="0" borderId="13" xfId="47" applyNumberFormat="1" applyFont="1" applyFill="1" applyBorder="1" applyAlignment="1">
      <alignment horizontal="right" vertical="center" indent="1"/>
    </xf>
    <xf numFmtId="2" fontId="19" fillId="0" borderId="49" xfId="47" applyNumberFormat="1" applyFont="1" applyFill="1" applyBorder="1" applyAlignment="1">
      <alignment horizontal="right" vertical="center" indent="1"/>
    </xf>
    <xf numFmtId="0" fontId="19" fillId="0" borderId="81" xfId="47" applyFont="1" applyFill="1" applyBorder="1" applyAlignment="1">
      <alignment horizontal="left" vertical="center" wrapText="1" indent="1"/>
    </xf>
    <xf numFmtId="0" fontId="20" fillId="0" borderId="46" xfId="47" applyFont="1" applyFill="1" applyBorder="1" applyAlignment="1">
      <alignment horizontal="left" vertical="center" indent="1"/>
    </xf>
    <xf numFmtId="3" fontId="20" fillId="0" borderId="51" xfId="47" applyNumberFormat="1" applyFont="1" applyFill="1" applyBorder="1" applyAlignment="1">
      <alignment horizontal="right" vertical="center" indent="1"/>
    </xf>
    <xf numFmtId="164" fontId="20" fillId="0" borderId="51" xfId="47" applyNumberFormat="1" applyFont="1" applyFill="1" applyBorder="1" applyAlignment="1">
      <alignment horizontal="right" vertical="center" indent="1"/>
    </xf>
    <xf numFmtId="2" fontId="20" fillId="0" borderId="51" xfId="47" applyNumberFormat="1" applyFont="1" applyFill="1" applyBorder="1" applyAlignment="1">
      <alignment horizontal="right" vertical="center" indent="1"/>
    </xf>
    <xf numFmtId="2" fontId="20" fillId="0" borderId="50" xfId="47" applyNumberFormat="1" applyFont="1" applyFill="1" applyBorder="1" applyAlignment="1">
      <alignment horizontal="right" vertical="center" indent="1"/>
    </xf>
    <xf numFmtId="0" fontId="19" fillId="0" borderId="45" xfId="47" applyFont="1" applyFill="1" applyBorder="1" applyAlignment="1">
      <alignment horizontal="left" vertical="center" wrapText="1" indent="1"/>
    </xf>
    <xf numFmtId="164" fontId="20" fillId="0" borderId="10" xfId="47" applyNumberFormat="1" applyFont="1" applyFill="1" applyBorder="1" applyAlignment="1">
      <alignment horizontal="left" vertical="center" indent="1"/>
    </xf>
    <xf numFmtId="0" fontId="20" fillId="0" borderId="18" xfId="47" applyFont="1" applyFill="1" applyBorder="1" applyAlignment="1">
      <alignment horizontal="left" vertical="center" indent="1"/>
    </xf>
    <xf numFmtId="3" fontId="20" fillId="0" borderId="13" xfId="47" applyNumberFormat="1" applyFont="1" applyFill="1" applyBorder="1" applyAlignment="1">
      <alignment horizontal="right" vertical="center" indent="1"/>
    </xf>
    <xf numFmtId="164" fontId="20" fillId="0" borderId="13" xfId="47" applyNumberFormat="1" applyFont="1" applyFill="1" applyBorder="1" applyAlignment="1">
      <alignment horizontal="right" vertical="center" indent="1"/>
    </xf>
    <xf numFmtId="2" fontId="20" fillId="0" borderId="13" xfId="47" applyNumberFormat="1" applyFont="1" applyFill="1" applyBorder="1" applyAlignment="1">
      <alignment horizontal="right" vertical="center" indent="1"/>
    </xf>
    <xf numFmtId="2" fontId="20" fillId="0" borderId="49" xfId="47" applyNumberFormat="1" applyFont="1" applyFill="1" applyBorder="1" applyAlignment="1">
      <alignment horizontal="right" vertical="center" indent="1"/>
    </xf>
    <xf numFmtId="0" fontId="4" fillId="0" borderId="10" xfId="0" applyFont="1" applyBorder="1"/>
    <xf numFmtId="3" fontId="62" fillId="0" borderId="12" xfId="47" applyNumberFormat="1" applyFont="1" applyFill="1" applyBorder="1" applyAlignment="1">
      <alignment horizontal="right" vertical="center" indent="1"/>
    </xf>
    <xf numFmtId="0" fontId="45" fillId="0" borderId="0" xfId="0" applyFont="1"/>
    <xf numFmtId="4" fontId="0" fillId="0" borderId="0" xfId="0" applyNumberFormat="1" applyBorder="1"/>
    <xf numFmtId="4" fontId="64" fillId="0" borderId="0" xfId="0" applyNumberFormat="1" applyFont="1" applyBorder="1"/>
    <xf numFmtId="3" fontId="4" fillId="0" borderId="48" xfId="0" applyNumberFormat="1" applyFont="1" applyFill="1" applyBorder="1" applyAlignment="1">
      <alignment horizontal="right" vertical="center" indent="1"/>
    </xf>
    <xf numFmtId="164" fontId="4" fillId="0" borderId="48" xfId="0" applyNumberFormat="1" applyFont="1" applyFill="1" applyBorder="1" applyAlignment="1">
      <alignment horizontal="right" vertical="center" indent="1"/>
    </xf>
    <xf numFmtId="4" fontId="4" fillId="0" borderId="48" xfId="0" applyNumberFormat="1" applyFont="1" applyFill="1" applyBorder="1" applyAlignment="1">
      <alignment horizontal="right" vertical="center" indent="1"/>
    </xf>
    <xf numFmtId="4" fontId="4" fillId="0" borderId="12" xfId="0" applyNumberFormat="1" applyFont="1" applyFill="1" applyBorder="1" applyAlignment="1">
      <alignment horizontal="right" vertical="center" indent="1"/>
    </xf>
    <xf numFmtId="3" fontId="60" fillId="0" borderId="24" xfId="0" applyNumberFormat="1" applyFont="1" applyFill="1" applyBorder="1" applyAlignment="1">
      <alignment horizontal="right" vertical="center" indent="1"/>
    </xf>
    <xf numFmtId="164" fontId="0" fillId="0" borderId="21" xfId="0" applyNumberFormat="1" applyFont="1" applyFill="1" applyBorder="1" applyAlignment="1">
      <alignment horizontal="right" vertical="center" indent="1"/>
    </xf>
    <xf numFmtId="3" fontId="60" fillId="0" borderId="19" xfId="0" applyNumberFormat="1" applyFont="1" applyBorder="1" applyAlignment="1">
      <alignment horizontal="right" vertical="center" indent="1"/>
    </xf>
    <xf numFmtId="4" fontId="0" fillId="0" borderId="26" xfId="0" applyNumberFormat="1" applyFont="1" applyBorder="1" applyAlignment="1">
      <alignment horizontal="right" vertical="center" indent="1"/>
    </xf>
    <xf numFmtId="4" fontId="0" fillId="0" borderId="24" xfId="0" applyNumberFormat="1" applyFont="1" applyBorder="1" applyAlignment="1">
      <alignment horizontal="right" vertical="center" indent="1"/>
    </xf>
    <xf numFmtId="3" fontId="0" fillId="0" borderId="76" xfId="0" applyNumberFormat="1" applyFont="1" applyFill="1" applyBorder="1" applyAlignment="1">
      <alignment horizontal="right" vertical="center" indent="1"/>
    </xf>
    <xf numFmtId="164" fontId="0" fillId="0" borderId="77" xfId="0" applyNumberFormat="1" applyFont="1" applyFill="1" applyBorder="1" applyAlignment="1">
      <alignment horizontal="right" vertical="center" indent="1"/>
    </xf>
    <xf numFmtId="3" fontId="60" fillId="0" borderId="46" xfId="0" applyNumberFormat="1" applyFont="1" applyBorder="1" applyAlignment="1">
      <alignment horizontal="right" vertical="center" indent="1"/>
    </xf>
    <xf numFmtId="4" fontId="0" fillId="0" borderId="51" xfId="0" applyNumberFormat="1" applyFont="1" applyBorder="1" applyAlignment="1">
      <alignment horizontal="right" vertical="center" indent="1"/>
    </xf>
    <xf numFmtId="3" fontId="4" fillId="0" borderId="10" xfId="0" applyNumberFormat="1" applyFont="1" applyFill="1" applyBorder="1" applyAlignment="1">
      <alignment horizontal="right" vertical="center" indent="1"/>
    </xf>
    <xf numFmtId="3" fontId="65" fillId="0" borderId="12" xfId="0" applyNumberFormat="1" applyFont="1" applyFill="1" applyBorder="1" applyAlignment="1">
      <alignment horizontal="right" vertical="center" indent="1"/>
    </xf>
    <xf numFmtId="164" fontId="65" fillId="0" borderId="12" xfId="0" applyNumberFormat="1" applyFont="1" applyFill="1" applyBorder="1" applyAlignment="1">
      <alignment horizontal="right" vertical="center" indent="1"/>
    </xf>
    <xf numFmtId="3" fontId="65" fillId="0" borderId="10" xfId="0" applyNumberFormat="1" applyFont="1" applyFill="1" applyBorder="1" applyAlignment="1">
      <alignment horizontal="right" vertical="center" indent="1"/>
    </xf>
    <xf numFmtId="0" fontId="60" fillId="0" borderId="0" xfId="0" applyFont="1"/>
    <xf numFmtId="0" fontId="60" fillId="0" borderId="0" xfId="0" applyFont="1" applyBorder="1"/>
    <xf numFmtId="3" fontId="60" fillId="0" borderId="26" xfId="0" applyNumberFormat="1" applyFont="1" applyBorder="1" applyAlignment="1">
      <alignment horizontal="right" vertical="center" indent="1"/>
    </xf>
    <xf numFmtId="164" fontId="0" fillId="0" borderId="45" xfId="0" applyNumberFormat="1" applyFont="1" applyFill="1" applyBorder="1" applyAlignment="1">
      <alignment horizontal="right" vertical="center" indent="1"/>
    </xf>
    <xf numFmtId="3" fontId="0" fillId="0" borderId="24" xfId="0" applyNumberFormat="1" applyFont="1" applyFill="1" applyBorder="1" applyAlignment="1">
      <alignment horizontal="right" vertical="center" indent="1"/>
    </xf>
    <xf numFmtId="3" fontId="60" fillId="0" borderId="76" xfId="0" applyNumberFormat="1" applyFont="1" applyFill="1" applyBorder="1" applyAlignment="1">
      <alignment horizontal="right" vertical="center" indent="1"/>
    </xf>
    <xf numFmtId="3" fontId="60" fillId="0" borderId="53" xfId="0" applyNumberFormat="1" applyFont="1" applyBorder="1" applyAlignment="1">
      <alignment horizontal="right" vertical="center" indent="1"/>
    </xf>
    <xf numFmtId="4" fontId="0" fillId="0" borderId="53" xfId="0" applyNumberFormat="1" applyFont="1" applyBorder="1" applyAlignment="1">
      <alignment horizontal="right" vertical="center" indent="1"/>
    </xf>
    <xf numFmtId="4" fontId="0" fillId="0" borderId="76" xfId="0" applyNumberFormat="1" applyFont="1" applyBorder="1" applyAlignment="1">
      <alignment horizontal="right" vertical="center" indent="1"/>
    </xf>
    <xf numFmtId="3" fontId="60" fillId="0" borderId="49" xfId="0" applyNumberFormat="1" applyFont="1" applyFill="1" applyBorder="1" applyAlignment="1">
      <alignment horizontal="right" vertical="center" indent="1"/>
    </xf>
    <xf numFmtId="164" fontId="0" fillId="0" borderId="49" xfId="0" applyNumberFormat="1" applyFont="1" applyFill="1" applyBorder="1" applyAlignment="1">
      <alignment horizontal="right" vertical="center" indent="1"/>
    </xf>
    <xf numFmtId="3" fontId="60" fillId="0" borderId="18" xfId="0" applyNumberFormat="1" applyFont="1" applyBorder="1" applyAlignment="1">
      <alignment horizontal="right" vertical="center" indent="1"/>
    </xf>
    <xf numFmtId="164" fontId="0" fillId="0" borderId="76" xfId="0" applyNumberFormat="1" applyFont="1" applyFill="1" applyBorder="1" applyAlignment="1">
      <alignment horizontal="right" vertical="center" indent="1"/>
    </xf>
    <xf numFmtId="4" fontId="4" fillId="0" borderId="53" xfId="0" applyNumberFormat="1" applyFont="1" applyBorder="1" applyAlignment="1">
      <alignment horizontal="right" vertical="center" indent="1"/>
    </xf>
    <xf numFmtId="0" fontId="0" fillId="0" borderId="14" xfId="0" applyFont="1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3" fontId="0" fillId="0" borderId="25" xfId="0" applyNumberFormat="1" applyFont="1" applyFill="1" applyBorder="1" applyAlignment="1">
      <alignment horizontal="right" vertical="center" indent="1"/>
    </xf>
    <xf numFmtId="4" fontId="0" fillId="0" borderId="25" xfId="0" applyNumberFormat="1" applyFont="1" applyBorder="1" applyAlignment="1">
      <alignment horizontal="right" vertical="center" indent="1"/>
    </xf>
    <xf numFmtId="4" fontId="0" fillId="0" borderId="47" xfId="0" applyNumberFormat="1" applyFont="1" applyBorder="1" applyAlignment="1">
      <alignment horizontal="right" vertical="center" indent="1"/>
    </xf>
    <xf numFmtId="164" fontId="4" fillId="0" borderId="10" xfId="0" applyNumberFormat="1" applyFont="1" applyFill="1" applyBorder="1" applyAlignment="1">
      <alignment horizontal="right" vertical="center" indent="1"/>
    </xf>
    <xf numFmtId="4" fontId="4" fillId="0" borderId="48" xfId="0" applyNumberFormat="1" applyFont="1" applyBorder="1" applyAlignment="1">
      <alignment horizontal="right" vertical="center" indent="1"/>
    </xf>
    <xf numFmtId="4" fontId="4" fillId="0" borderId="12" xfId="0" applyNumberFormat="1" applyFont="1" applyBorder="1" applyAlignment="1">
      <alignment horizontal="right" vertical="center" indent="1"/>
    </xf>
    <xf numFmtId="3" fontId="60" fillId="0" borderId="47" xfId="0" applyNumberFormat="1" applyFont="1" applyFill="1" applyBorder="1" applyAlignment="1">
      <alignment horizontal="right" vertical="center" indent="1"/>
    </xf>
    <xf numFmtId="164" fontId="0" fillId="0" borderId="55" xfId="0" applyNumberFormat="1" applyFont="1" applyFill="1" applyBorder="1" applyAlignment="1">
      <alignment horizontal="right" vertical="center" indent="1"/>
    </xf>
    <xf numFmtId="3" fontId="60" fillId="0" borderId="25" xfId="0" applyNumberFormat="1" applyFont="1" applyBorder="1" applyAlignment="1">
      <alignment horizontal="right" vertical="center" indent="1"/>
    </xf>
    <xf numFmtId="4" fontId="0" fillId="0" borderId="13" xfId="0" applyNumberFormat="1" applyFont="1" applyBorder="1" applyAlignment="1">
      <alignment horizontal="right" vertical="center" indent="1"/>
    </xf>
    <xf numFmtId="4" fontId="0" fillId="0" borderId="49" xfId="0" applyNumberFormat="1" applyFont="1" applyBorder="1" applyAlignment="1">
      <alignment horizontal="right" vertical="center" indent="1"/>
    </xf>
    <xf numFmtId="164" fontId="0" fillId="0" borderId="47" xfId="0" applyNumberFormat="1" applyFont="1" applyFill="1" applyBorder="1" applyAlignment="1">
      <alignment horizontal="right" vertical="center" indent="1"/>
    </xf>
    <xf numFmtId="3" fontId="60" fillId="0" borderId="45" xfId="0" applyNumberFormat="1" applyFont="1" applyBorder="1" applyAlignment="1">
      <alignment horizontal="right" vertical="center" indent="1"/>
    </xf>
    <xf numFmtId="3" fontId="4" fillId="0" borderId="12" xfId="0" applyNumberFormat="1" applyFont="1" applyFill="1" applyBorder="1" applyAlignment="1">
      <alignment horizontal="right" vertical="center" indent="1"/>
    </xf>
    <xf numFmtId="164" fontId="4" fillId="0" borderId="12" xfId="0" applyNumberFormat="1" applyFont="1" applyFill="1" applyBorder="1" applyAlignment="1">
      <alignment horizontal="right" vertical="center" indent="1"/>
    </xf>
    <xf numFmtId="0" fontId="19" fillId="0" borderId="44" xfId="42" applyFont="1" applyBorder="1"/>
    <xf numFmtId="0" fontId="19" fillId="0" borderId="54" xfId="42" applyFont="1" applyBorder="1"/>
    <xf numFmtId="0" fontId="19" fillId="0" borderId="18" xfId="42" applyFont="1" applyBorder="1"/>
    <xf numFmtId="0" fontId="4" fillId="0" borderId="27" xfId="42" applyFont="1" applyBorder="1"/>
    <xf numFmtId="0" fontId="4" fillId="18" borderId="40" xfId="42" applyFont="1" applyFill="1" applyBorder="1"/>
    <xf numFmtId="3" fontId="4" fillId="18" borderId="40" xfId="42" applyNumberFormat="1" applyFont="1" applyFill="1" applyBorder="1" applyAlignment="1">
      <alignment horizontal="center"/>
    </xf>
    <xf numFmtId="4" fontId="12" fillId="18" borderId="40" xfId="42" applyNumberFormat="1" applyFont="1" applyFill="1" applyBorder="1" applyAlignment="1">
      <alignment horizontal="center"/>
    </xf>
    <xf numFmtId="4" fontId="12" fillId="18" borderId="73" xfId="42" applyNumberFormat="1" applyFont="1" applyFill="1" applyBorder="1" applyAlignment="1">
      <alignment horizontal="center"/>
    </xf>
    <xf numFmtId="0" fontId="4" fillId="0" borderId="29" xfId="42" applyFont="1" applyBorder="1"/>
    <xf numFmtId="0" fontId="6" fillId="18" borderId="42" xfId="42" applyFont="1" applyFill="1" applyBorder="1"/>
    <xf numFmtId="3" fontId="6" fillId="18" borderId="42" xfId="42" applyNumberFormat="1" applyFont="1" applyFill="1" applyBorder="1" applyAlignment="1">
      <alignment horizontal="center"/>
    </xf>
    <xf numFmtId="164" fontId="6" fillId="18" borderId="42" xfId="42" applyNumberFormat="1" applyFont="1" applyFill="1" applyBorder="1" applyAlignment="1">
      <alignment horizontal="center"/>
    </xf>
    <xf numFmtId="3" fontId="19" fillId="18" borderId="42" xfId="42" applyNumberFormat="1" applyFont="1" applyFill="1" applyBorder="1" applyAlignment="1">
      <alignment horizontal="center"/>
    </xf>
    <xf numFmtId="4" fontId="13" fillId="18" borderId="42" xfId="42" applyNumberFormat="1" applyFont="1" applyFill="1" applyBorder="1" applyAlignment="1">
      <alignment horizontal="center"/>
    </xf>
    <xf numFmtId="4" fontId="13" fillId="18" borderId="74" xfId="42" applyNumberFormat="1" applyFont="1" applyFill="1" applyBorder="1" applyAlignment="1">
      <alignment horizontal="center"/>
    </xf>
    <xf numFmtId="0" fontId="6" fillId="0" borderId="30" xfId="42" applyFont="1" applyBorder="1"/>
    <xf numFmtId="0" fontId="6" fillId="18" borderId="20" xfId="42" applyFont="1" applyFill="1" applyBorder="1"/>
    <xf numFmtId="164" fontId="6" fillId="18" borderId="20" xfId="42" applyNumberFormat="1" applyFont="1" applyFill="1" applyBorder="1" applyAlignment="1">
      <alignment horizontal="center"/>
    </xf>
    <xf numFmtId="3" fontId="6" fillId="18" borderId="20" xfId="42" applyNumberFormat="1" applyFont="1" applyFill="1" applyBorder="1" applyAlignment="1">
      <alignment horizontal="center"/>
    </xf>
    <xf numFmtId="4" fontId="13" fillId="18" borderId="20" xfId="42" applyNumberFormat="1" applyFont="1" applyFill="1" applyBorder="1" applyAlignment="1">
      <alignment horizontal="center"/>
    </xf>
    <xf numFmtId="4" fontId="13" fillId="18" borderId="23" xfId="42" applyNumberFormat="1" applyFont="1" applyFill="1" applyBorder="1" applyAlignment="1">
      <alignment horizontal="center"/>
    </xf>
    <xf numFmtId="3" fontId="19" fillId="18" borderId="20" xfId="42" applyNumberFormat="1" applyFont="1" applyFill="1" applyBorder="1" applyAlignment="1">
      <alignment horizontal="center"/>
    </xf>
    <xf numFmtId="0" fontId="4" fillId="0" borderId="30" xfId="42" applyFont="1" applyBorder="1"/>
    <xf numFmtId="0" fontId="4" fillId="18" borderId="20" xfId="42" applyFont="1" applyFill="1" applyBorder="1"/>
    <xf numFmtId="4" fontId="6" fillId="18" borderId="20" xfId="42" applyNumberFormat="1" applyFont="1" applyFill="1" applyBorder="1" applyAlignment="1">
      <alignment horizontal="center"/>
    </xf>
    <xf numFmtId="4" fontId="6" fillId="18" borderId="23" xfId="42" applyNumberFormat="1" applyFont="1" applyFill="1" applyBorder="1" applyAlignment="1">
      <alignment horizontal="center"/>
    </xf>
    <xf numFmtId="0" fontId="4" fillId="0" borderId="31" xfId="42" applyFont="1" applyBorder="1"/>
    <xf numFmtId="0" fontId="4" fillId="18" borderId="43" xfId="42" applyFont="1" applyFill="1" applyBorder="1"/>
    <xf numFmtId="3" fontId="6" fillId="18" borderId="43" xfId="42" applyNumberFormat="1" applyFont="1" applyFill="1" applyBorder="1" applyAlignment="1">
      <alignment horizontal="center"/>
    </xf>
    <xf numFmtId="3" fontId="19" fillId="18" borderId="43" xfId="42" applyNumberFormat="1" applyFont="1" applyFill="1" applyBorder="1" applyAlignment="1">
      <alignment horizontal="center"/>
    </xf>
    <xf numFmtId="4" fontId="6" fillId="18" borderId="43" xfId="42" applyNumberFormat="1" applyFont="1" applyFill="1" applyBorder="1" applyAlignment="1">
      <alignment horizontal="center"/>
    </xf>
    <xf numFmtId="4" fontId="6" fillId="18" borderId="75" xfId="42" applyNumberFormat="1" applyFont="1" applyFill="1" applyBorder="1" applyAlignment="1">
      <alignment horizontal="center"/>
    </xf>
    <xf numFmtId="0" fontId="4" fillId="0" borderId="32" xfId="42" applyFont="1" applyBorder="1"/>
    <xf numFmtId="0" fontId="4" fillId="18" borderId="64" xfId="42" applyFont="1" applyFill="1" applyBorder="1"/>
    <xf numFmtId="3" fontId="6" fillId="18" borderId="64" xfId="42" applyNumberFormat="1" applyFont="1" applyFill="1" applyBorder="1" applyAlignment="1">
      <alignment horizontal="center"/>
    </xf>
    <xf numFmtId="3" fontId="19" fillId="18" borderId="64" xfId="42" applyNumberFormat="1" applyFont="1" applyFill="1" applyBorder="1" applyAlignment="1">
      <alignment horizontal="center"/>
    </xf>
    <xf numFmtId="4" fontId="12" fillId="18" borderId="64" xfId="42" applyNumberFormat="1" applyFont="1" applyFill="1" applyBorder="1" applyAlignment="1">
      <alignment horizontal="center"/>
    </xf>
    <xf numFmtId="4" fontId="12" fillId="18" borderId="66" xfId="42" applyNumberFormat="1" applyFont="1" applyFill="1" applyBorder="1" applyAlignment="1">
      <alignment horizontal="center"/>
    </xf>
    <xf numFmtId="0" fontId="6" fillId="0" borderId="33" xfId="42" applyFont="1" applyBorder="1"/>
    <xf numFmtId="0" fontId="4" fillId="18" borderId="16" xfId="42" applyFont="1" applyFill="1" applyBorder="1"/>
    <xf numFmtId="3" fontId="4" fillId="18" borderId="16" xfId="42" applyNumberFormat="1" applyFont="1" applyFill="1" applyBorder="1" applyAlignment="1">
      <alignment horizontal="center"/>
    </xf>
    <xf numFmtId="4" fontId="12" fillId="18" borderId="16" xfId="42" applyNumberFormat="1" applyFont="1" applyFill="1" applyBorder="1" applyAlignment="1">
      <alignment horizontal="center"/>
    </xf>
    <xf numFmtId="4" fontId="12" fillId="18" borderId="17" xfId="42" applyNumberFormat="1" applyFont="1" applyFill="1" applyBorder="1" applyAlignment="1">
      <alignment horizontal="center"/>
    </xf>
    <xf numFmtId="0" fontId="6" fillId="0" borderId="29" xfId="42" applyFont="1" applyBorder="1"/>
    <xf numFmtId="4" fontId="6" fillId="18" borderId="42" xfId="42" applyNumberFormat="1" applyFont="1" applyFill="1" applyBorder="1" applyAlignment="1">
      <alignment horizontal="center"/>
    </xf>
    <xf numFmtId="4" fontId="6" fillId="18" borderId="74" xfId="42" applyNumberFormat="1" applyFont="1" applyFill="1" applyBorder="1" applyAlignment="1">
      <alignment horizontal="center"/>
    </xf>
    <xf numFmtId="0" fontId="6" fillId="0" borderId="31" xfId="42" applyFont="1" applyBorder="1"/>
    <xf numFmtId="0" fontId="6" fillId="18" borderId="43" xfId="42" applyFont="1" applyFill="1" applyBorder="1"/>
    <xf numFmtId="0" fontId="5" fillId="18" borderId="20" xfId="42" applyFont="1" applyFill="1" applyBorder="1" applyAlignment="1">
      <alignment horizontal="left"/>
    </xf>
    <xf numFmtId="3" fontId="5" fillId="18" borderId="20" xfId="42" applyNumberFormat="1" applyFont="1" applyFill="1" applyBorder="1" applyAlignment="1">
      <alignment horizontal="center"/>
    </xf>
    <xf numFmtId="3" fontId="13" fillId="18" borderId="20" xfId="42" applyNumberFormat="1" applyFont="1" applyFill="1" applyBorder="1" applyAlignment="1">
      <alignment horizontal="center"/>
    </xf>
    <xf numFmtId="0" fontId="5" fillId="0" borderId="30" xfId="42" applyFont="1" applyBorder="1"/>
    <xf numFmtId="0" fontId="5" fillId="18" borderId="20" xfId="42" applyFont="1" applyFill="1" applyBorder="1"/>
    <xf numFmtId="0" fontId="5" fillId="18" borderId="43" xfId="42" applyFont="1" applyFill="1" applyBorder="1" applyAlignment="1">
      <alignment horizontal="left"/>
    </xf>
    <xf numFmtId="3" fontId="5" fillId="18" borderId="43" xfId="42" applyNumberFormat="1" applyFont="1" applyFill="1" applyBorder="1" applyAlignment="1">
      <alignment horizontal="center"/>
    </xf>
    <xf numFmtId="0" fontId="4" fillId="0" borderId="33" xfId="42" applyFont="1" applyBorder="1"/>
    <xf numFmtId="0" fontId="6" fillId="0" borderId="30" xfId="42" applyFont="1" applyBorder="1" applyAlignment="1">
      <alignment horizontal="right"/>
    </xf>
    <xf numFmtId="0" fontId="4" fillId="0" borderId="61" xfId="42" applyFont="1" applyBorder="1"/>
    <xf numFmtId="0" fontId="4" fillId="18" borderId="34" xfId="42" applyFont="1" applyFill="1" applyBorder="1"/>
    <xf numFmtId="3" fontId="4" fillId="18" borderId="34" xfId="42" applyNumberFormat="1" applyFont="1" applyFill="1" applyBorder="1" applyAlignment="1">
      <alignment horizontal="center"/>
    </xf>
    <xf numFmtId="3" fontId="20" fillId="18" borderId="34" xfId="42" applyNumberFormat="1" applyFont="1" applyFill="1" applyBorder="1" applyAlignment="1">
      <alignment horizontal="center"/>
    </xf>
    <xf numFmtId="4" fontId="4" fillId="18" borderId="34" xfId="42" applyNumberFormat="1" applyFont="1" applyFill="1" applyBorder="1" applyAlignment="1">
      <alignment horizontal="center"/>
    </xf>
    <xf numFmtId="4" fontId="4" fillId="18" borderId="35" xfId="42" applyNumberFormat="1" applyFont="1" applyFill="1" applyBorder="1" applyAlignment="1">
      <alignment horizontal="center"/>
    </xf>
    <xf numFmtId="0" fontId="4" fillId="0" borderId="27" xfId="42" applyFont="1" applyFill="1" applyBorder="1"/>
    <xf numFmtId="3" fontId="20" fillId="18" borderId="40" xfId="42" applyNumberFormat="1" applyFont="1" applyFill="1" applyBorder="1" applyAlignment="1">
      <alignment horizontal="center"/>
    </xf>
    <xf numFmtId="4" fontId="4" fillId="18" borderId="40" xfId="42" applyNumberFormat="1" applyFont="1" applyFill="1" applyBorder="1" applyAlignment="1">
      <alignment horizontal="center"/>
    </xf>
    <xf numFmtId="4" fontId="4" fillId="18" borderId="73" xfId="42" applyNumberFormat="1" applyFont="1" applyFill="1" applyBorder="1" applyAlignment="1">
      <alignment horizontal="center"/>
    </xf>
    <xf numFmtId="0" fontId="0" fillId="0" borderId="11" xfId="0" applyBorder="1"/>
    <xf numFmtId="0" fontId="4" fillId="0" borderId="28" xfId="42" applyFont="1" applyBorder="1"/>
    <xf numFmtId="0" fontId="4" fillId="18" borderId="36" xfId="42" applyFont="1" applyFill="1" applyBorder="1"/>
    <xf numFmtId="3" fontId="4" fillId="18" borderId="36" xfId="42" applyNumberFormat="1" applyFont="1" applyFill="1" applyBorder="1" applyAlignment="1">
      <alignment horizontal="center"/>
    </xf>
    <xf numFmtId="3" fontId="20" fillId="18" borderId="36" xfId="42" applyNumberFormat="1" applyFont="1" applyFill="1" applyBorder="1" applyAlignment="1">
      <alignment horizontal="center"/>
    </xf>
    <xf numFmtId="4" fontId="4" fillId="18" borderId="36" xfId="42" applyNumberFormat="1" applyFont="1" applyFill="1" applyBorder="1" applyAlignment="1">
      <alignment horizontal="center"/>
    </xf>
    <xf numFmtId="4" fontId="4" fillId="18" borderId="37" xfId="42" applyNumberFormat="1" applyFont="1" applyFill="1" applyBorder="1" applyAlignment="1">
      <alignment horizontal="center"/>
    </xf>
    <xf numFmtId="0" fontId="4" fillId="19" borderId="27" xfId="42" applyFont="1" applyFill="1" applyBorder="1"/>
    <xf numFmtId="0" fontId="4" fillId="18" borderId="27" xfId="42" applyFont="1" applyFill="1" applyBorder="1"/>
    <xf numFmtId="0" fontId="4" fillId="0" borderId="56" xfId="42" applyFont="1" applyBorder="1"/>
    <xf numFmtId="0" fontId="4" fillId="18" borderId="38" xfId="42" applyFont="1" applyFill="1" applyBorder="1"/>
    <xf numFmtId="3" fontId="4" fillId="18" borderId="38" xfId="46" applyNumberFormat="1" applyFont="1" applyFill="1" applyBorder="1" applyAlignment="1">
      <alignment horizontal="center"/>
    </xf>
    <xf numFmtId="4" fontId="12" fillId="18" borderId="38" xfId="42" applyNumberFormat="1" applyFont="1" applyFill="1" applyBorder="1" applyAlignment="1">
      <alignment horizontal="center"/>
    </xf>
    <xf numFmtId="4" fontId="12" fillId="18" borderId="39" xfId="42" applyNumberFormat="1" applyFont="1" applyFill="1" applyBorder="1" applyAlignment="1">
      <alignment horizontal="center"/>
    </xf>
    <xf numFmtId="0" fontId="14" fillId="0" borderId="0" xfId="49" applyFont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0" fillId="0" borderId="48" xfId="0" applyBorder="1"/>
    <xf numFmtId="0" fontId="0" fillId="0" borderId="10" xfId="0" applyBorder="1"/>
    <xf numFmtId="0" fontId="11" fillId="0" borderId="13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3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/>
    <xf numFmtId="0" fontId="0" fillId="0" borderId="5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9" fillId="0" borderId="62" xfId="0" applyFont="1" applyBorder="1"/>
    <xf numFmtId="4" fontId="0" fillId="0" borderId="63" xfId="0" applyNumberFormat="1" applyBorder="1"/>
    <xf numFmtId="4" fontId="0" fillId="0" borderId="64" xfId="0" applyNumberFormat="1" applyBorder="1"/>
    <xf numFmtId="4" fontId="0" fillId="0" borderId="65" xfId="0" applyNumberFormat="1" applyBorder="1"/>
    <xf numFmtId="4" fontId="0" fillId="0" borderId="32" xfId="0" applyNumberFormat="1" applyBorder="1"/>
    <xf numFmtId="4" fontId="0" fillId="0" borderId="66" xfId="0" applyNumberFormat="1" applyBorder="1"/>
    <xf numFmtId="0" fontId="22" fillId="0" borderId="26" xfId="0" applyFont="1" applyBorder="1"/>
    <xf numFmtId="3" fontId="20" fillId="18" borderId="30" xfId="0" applyNumberFormat="1" applyFont="1" applyFill="1" applyBorder="1"/>
    <xf numFmtId="164" fontId="20" fillId="18" borderId="20" xfId="0" applyNumberFormat="1" applyFont="1" applyFill="1" applyBorder="1"/>
    <xf numFmtId="3" fontId="20" fillId="18" borderId="67" xfId="0" applyNumberFormat="1" applyFont="1" applyFill="1" applyBorder="1"/>
    <xf numFmtId="164" fontId="20" fillId="18" borderId="21" xfId="0" applyNumberFormat="1" applyFont="1" applyFill="1" applyBorder="1"/>
    <xf numFmtId="164" fontId="20" fillId="18" borderId="67" xfId="0" applyNumberFormat="1" applyFont="1" applyFill="1" applyBorder="1"/>
    <xf numFmtId="3" fontId="20" fillId="18" borderId="21" xfId="0" applyNumberFormat="1" applyFont="1" applyFill="1" applyBorder="1"/>
    <xf numFmtId="164" fontId="20" fillId="18" borderId="23" xfId="0" applyNumberFormat="1" applyFont="1" applyFill="1" applyBorder="1"/>
    <xf numFmtId="0" fontId="13" fillId="0" borderId="26" xfId="0" applyFont="1" applyBorder="1"/>
    <xf numFmtId="3" fontId="19" fillId="18" borderId="19" xfId="0" applyNumberFormat="1" applyFont="1" applyFill="1" applyBorder="1"/>
    <xf numFmtId="164" fontId="19" fillId="18" borderId="20" xfId="0" applyNumberFormat="1" applyFont="1" applyFill="1" applyBorder="1"/>
    <xf numFmtId="3" fontId="19" fillId="18" borderId="21" xfId="0" applyNumberFormat="1" applyFont="1" applyFill="1" applyBorder="1"/>
    <xf numFmtId="3" fontId="19" fillId="18" borderId="20" xfId="0" applyNumberFormat="1" applyFont="1" applyFill="1" applyBorder="1"/>
    <xf numFmtId="164" fontId="19" fillId="18" borderId="21" xfId="0" applyNumberFormat="1" applyFont="1" applyFill="1" applyBorder="1"/>
    <xf numFmtId="3" fontId="19" fillId="18" borderId="30" xfId="0" applyNumberFormat="1" applyFont="1" applyFill="1" applyBorder="1"/>
    <xf numFmtId="164" fontId="19" fillId="18" borderId="23" xfId="0" applyNumberFormat="1" applyFont="1" applyFill="1" applyBorder="1"/>
    <xf numFmtId="0" fontId="11" fillId="0" borderId="26" xfId="0" applyFont="1" applyBorder="1"/>
    <xf numFmtId="3" fontId="66" fillId="18" borderId="19" xfId="0" applyNumberFormat="1" applyFont="1" applyFill="1" applyBorder="1"/>
    <xf numFmtId="164" fontId="66" fillId="18" borderId="20" xfId="0" applyNumberFormat="1" applyFont="1" applyFill="1" applyBorder="1"/>
    <xf numFmtId="3" fontId="66" fillId="18" borderId="21" xfId="0" applyNumberFormat="1" applyFont="1" applyFill="1" applyBorder="1"/>
    <xf numFmtId="3" fontId="66" fillId="18" borderId="20" xfId="0" applyNumberFormat="1" applyFont="1" applyFill="1" applyBorder="1"/>
    <xf numFmtId="3" fontId="20" fillId="18" borderId="20" xfId="0" applyNumberFormat="1" applyFont="1" applyFill="1" applyBorder="1"/>
    <xf numFmtId="164" fontId="19" fillId="18" borderId="22" xfId="0" applyNumberFormat="1" applyFont="1" applyFill="1" applyBorder="1"/>
    <xf numFmtId="3" fontId="20" fillId="18" borderId="19" xfId="0" applyNumberFormat="1" applyFont="1" applyFill="1" applyBorder="1"/>
    <xf numFmtId="164" fontId="20" fillId="18" borderId="22" xfId="0" applyNumberFormat="1" applyFont="1" applyFill="1" applyBorder="1"/>
    <xf numFmtId="3" fontId="20" fillId="18" borderId="22" xfId="0" applyNumberFormat="1" applyFont="1" applyFill="1" applyBorder="1"/>
    <xf numFmtId="164" fontId="19" fillId="18" borderId="43" xfId="0" applyNumberFormat="1" applyFont="1" applyFill="1" applyBorder="1"/>
    <xf numFmtId="0" fontId="23" fillId="18" borderId="26" xfId="0" applyFont="1" applyFill="1" applyBorder="1"/>
    <xf numFmtId="0" fontId="23" fillId="0" borderId="26" xfId="0" applyFont="1" applyBorder="1"/>
    <xf numFmtId="3" fontId="67" fillId="18" borderId="19" xfId="0" applyNumberFormat="1" applyFont="1" applyFill="1" applyBorder="1"/>
    <xf numFmtId="164" fontId="67" fillId="18" borderId="22" xfId="0" applyNumberFormat="1" applyFont="1" applyFill="1" applyBorder="1"/>
    <xf numFmtId="3" fontId="67" fillId="18" borderId="20" xfId="0" applyNumberFormat="1" applyFont="1" applyFill="1" applyBorder="1"/>
    <xf numFmtId="164" fontId="67" fillId="18" borderId="20" xfId="0" applyNumberFormat="1" applyFont="1" applyFill="1" applyBorder="1"/>
    <xf numFmtId="164" fontId="68" fillId="18" borderId="21" xfId="0" applyNumberFormat="1" applyFont="1" applyFill="1" applyBorder="1"/>
    <xf numFmtId="3" fontId="67" fillId="18" borderId="22" xfId="0" applyNumberFormat="1" applyFont="1" applyFill="1" applyBorder="1"/>
    <xf numFmtId="164" fontId="68" fillId="18" borderId="20" xfId="0" applyNumberFormat="1" applyFont="1" applyFill="1" applyBorder="1"/>
    <xf numFmtId="164" fontId="68" fillId="18" borderId="23" xfId="0" applyNumberFormat="1" applyFont="1" applyFill="1" applyBorder="1"/>
    <xf numFmtId="0" fontId="13" fillId="0" borderId="26" xfId="0" applyFont="1" applyFill="1" applyBorder="1"/>
    <xf numFmtId="3" fontId="45" fillId="18" borderId="19" xfId="0" applyNumberFormat="1" applyFont="1" applyFill="1" applyBorder="1"/>
    <xf numFmtId="164" fontId="45" fillId="18" borderId="20" xfId="0" applyNumberFormat="1" applyFont="1" applyFill="1" applyBorder="1"/>
    <xf numFmtId="3" fontId="45" fillId="18" borderId="21" xfId="0" applyNumberFormat="1" applyFont="1" applyFill="1" applyBorder="1"/>
    <xf numFmtId="3" fontId="45" fillId="18" borderId="20" xfId="0" applyNumberFormat="1" applyFont="1" applyFill="1" applyBorder="1"/>
    <xf numFmtId="164" fontId="45" fillId="18" borderId="21" xfId="0" applyNumberFormat="1" applyFont="1" applyFill="1" applyBorder="1"/>
    <xf numFmtId="3" fontId="45" fillId="18" borderId="30" xfId="0" applyNumberFormat="1" applyFont="1" applyFill="1" applyBorder="1"/>
    <xf numFmtId="164" fontId="45" fillId="18" borderId="23" xfId="0" applyNumberFormat="1" applyFont="1" applyFill="1" applyBorder="1"/>
    <xf numFmtId="3" fontId="68" fillId="18" borderId="19" xfId="0" applyNumberFormat="1" applyFont="1" applyFill="1" applyBorder="1"/>
    <xf numFmtId="3" fontId="68" fillId="18" borderId="21" xfId="0" applyNumberFormat="1" applyFont="1" applyFill="1" applyBorder="1"/>
    <xf numFmtId="3" fontId="68" fillId="18" borderId="20" xfId="0" applyNumberFormat="1" applyFont="1" applyFill="1" applyBorder="1"/>
    <xf numFmtId="3" fontId="68" fillId="18" borderId="30" xfId="0" applyNumberFormat="1" applyFont="1" applyFill="1" applyBorder="1"/>
    <xf numFmtId="0" fontId="13" fillId="18" borderId="26" xfId="0" applyFont="1" applyFill="1" applyBorder="1"/>
    <xf numFmtId="0" fontId="13" fillId="0" borderId="25" xfId="0" applyFont="1" applyBorder="1"/>
    <xf numFmtId="3" fontId="69" fillId="18" borderId="19" xfId="0" applyNumberFormat="1" applyFont="1" applyFill="1" applyBorder="1"/>
    <xf numFmtId="164" fontId="69" fillId="18" borderId="20" xfId="0" applyNumberFormat="1" applyFont="1" applyFill="1" applyBorder="1"/>
    <xf numFmtId="3" fontId="69" fillId="18" borderId="21" xfId="0" applyNumberFormat="1" applyFont="1" applyFill="1" applyBorder="1"/>
    <xf numFmtId="3" fontId="69" fillId="18" borderId="20" xfId="0" applyNumberFormat="1" applyFont="1" applyFill="1" applyBorder="1"/>
    <xf numFmtId="164" fontId="69" fillId="18" borderId="21" xfId="0" applyNumberFormat="1" applyFont="1" applyFill="1" applyBorder="1"/>
    <xf numFmtId="3" fontId="69" fillId="18" borderId="30" xfId="0" applyNumberFormat="1" applyFont="1" applyFill="1" applyBorder="1"/>
    <xf numFmtId="164" fontId="69" fillId="18" borderId="23" xfId="0" applyNumberFormat="1" applyFont="1" applyFill="1" applyBorder="1"/>
    <xf numFmtId="0" fontId="24" fillId="0" borderId="25" xfId="0" applyFont="1" applyBorder="1"/>
    <xf numFmtId="0" fontId="13" fillId="0" borderId="26" xfId="0" applyFont="1" applyBorder="1" applyAlignment="1">
      <alignment horizontal="left"/>
    </xf>
    <xf numFmtId="0" fontId="0" fillId="0" borderId="26" xfId="0" applyBorder="1"/>
    <xf numFmtId="0" fontId="9" fillId="0" borderId="26" xfId="0" applyFont="1" applyBorder="1"/>
    <xf numFmtId="0" fontId="6" fillId="0" borderId="26" xfId="0" applyFont="1" applyBorder="1"/>
    <xf numFmtId="0" fontId="12" fillId="0" borderId="26" xfId="0" applyFont="1" applyBorder="1"/>
    <xf numFmtId="3" fontId="53" fillId="18" borderId="30" xfId="0" applyNumberFormat="1" applyFont="1" applyFill="1" applyBorder="1"/>
    <xf numFmtId="164" fontId="53" fillId="18" borderId="20" xfId="0" applyNumberFormat="1" applyFont="1" applyFill="1" applyBorder="1"/>
    <xf numFmtId="3" fontId="53" fillId="18" borderId="20" xfId="0" applyNumberFormat="1" applyFont="1" applyFill="1" applyBorder="1"/>
    <xf numFmtId="164" fontId="53" fillId="18" borderId="21" xfId="0" applyNumberFormat="1" applyFont="1" applyFill="1" applyBorder="1"/>
    <xf numFmtId="3" fontId="53" fillId="18" borderId="21" xfId="0" applyNumberFormat="1" applyFont="1" applyFill="1" applyBorder="1"/>
    <xf numFmtId="164" fontId="53" fillId="18" borderId="23" xfId="0" applyNumberFormat="1" applyFont="1" applyFill="1" applyBorder="1"/>
    <xf numFmtId="4" fontId="68" fillId="18" borderId="19" xfId="0" applyNumberFormat="1" applyFont="1" applyFill="1" applyBorder="1"/>
    <xf numFmtId="4" fontId="68" fillId="18" borderId="21" xfId="0" applyNumberFormat="1" applyFont="1" applyFill="1" applyBorder="1"/>
    <xf numFmtId="164" fontId="70" fillId="18" borderId="20" xfId="0" applyNumberFormat="1" applyFont="1" applyFill="1" applyBorder="1"/>
    <xf numFmtId="164" fontId="70" fillId="18" borderId="21" xfId="0" applyNumberFormat="1" applyFont="1" applyFill="1" applyBorder="1"/>
    <xf numFmtId="3" fontId="68" fillId="18" borderId="67" xfId="0" applyNumberFormat="1" applyFont="1" applyFill="1" applyBorder="1"/>
    <xf numFmtId="164" fontId="70" fillId="18" borderId="23" xfId="0" applyNumberFormat="1" applyFont="1" applyFill="1" applyBorder="1"/>
    <xf numFmtId="0" fontId="14" fillId="0" borderId="26" xfId="0" applyFont="1" applyBorder="1"/>
    <xf numFmtId="0" fontId="13" fillId="0" borderId="68" xfId="0" applyFont="1" applyBorder="1"/>
    <xf numFmtId="0" fontId="0" fillId="0" borderId="0" xfId="0" applyBorder="1" applyAlignment="1">
      <alignment horizontal="center"/>
    </xf>
    <xf numFmtId="3" fontId="63" fillId="18" borderId="15" xfId="0" applyNumberFormat="1" applyFont="1" applyFill="1" applyBorder="1"/>
    <xf numFmtId="164" fontId="63" fillId="18" borderId="16" xfId="0" applyNumberFormat="1" applyFont="1" applyFill="1" applyBorder="1"/>
    <xf numFmtId="3" fontId="63" fillId="18" borderId="82" xfId="0" applyNumberFormat="1" applyFont="1" applyFill="1" applyBorder="1"/>
    <xf numFmtId="164" fontId="20" fillId="18" borderId="16" xfId="0" applyNumberFormat="1" applyFont="1" applyFill="1" applyBorder="1"/>
    <xf numFmtId="3" fontId="63" fillId="18" borderId="16" xfId="0" applyNumberFormat="1" applyFont="1" applyFill="1" applyBorder="1"/>
    <xf numFmtId="164" fontId="19" fillId="18" borderId="82" xfId="0" applyNumberFormat="1" applyFont="1" applyFill="1" applyBorder="1"/>
    <xf numFmtId="3" fontId="63" fillId="18" borderId="33" xfId="0" applyNumberFormat="1" applyFont="1" applyFill="1" applyBorder="1"/>
    <xf numFmtId="164" fontId="20" fillId="18" borderId="69" xfId="0" applyNumberFormat="1" applyFont="1" applyFill="1" applyBorder="1"/>
    <xf numFmtId="164" fontId="19" fillId="18" borderId="17" xfId="0" applyNumberFormat="1" applyFont="1" applyFill="1" applyBorder="1"/>
    <xf numFmtId="0" fontId="0" fillId="0" borderId="44" xfId="0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18" xfId="0" applyBorder="1"/>
    <xf numFmtId="0" fontId="13" fillId="0" borderId="61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23" fillId="0" borderId="63" xfId="0" applyFont="1" applyBorder="1"/>
    <xf numFmtId="0" fontId="13" fillId="0" borderId="32" xfId="0" applyFont="1" applyBorder="1"/>
    <xf numFmtId="0" fontId="0" fillId="0" borderId="65" xfId="0" applyBorder="1"/>
    <xf numFmtId="0" fontId="0" fillId="0" borderId="64" xfId="0" applyBorder="1"/>
    <xf numFmtId="0" fontId="23" fillId="0" borderId="19" xfId="0" applyFont="1" applyBorder="1"/>
    <xf numFmtId="3" fontId="12" fillId="18" borderId="30" xfId="0" applyNumberFormat="1" applyFont="1" applyFill="1" applyBorder="1"/>
    <xf numFmtId="164" fontId="12" fillId="18" borderId="20" xfId="0" applyNumberFormat="1" applyFont="1" applyFill="1" applyBorder="1"/>
    <xf numFmtId="3" fontId="12" fillId="18" borderId="20" xfId="0" applyNumberFormat="1" applyFont="1" applyFill="1" applyBorder="1"/>
    <xf numFmtId="164" fontId="12" fillId="18" borderId="24" xfId="0" applyNumberFormat="1" applyFont="1" applyFill="1" applyBorder="1"/>
    <xf numFmtId="3" fontId="12" fillId="18" borderId="67" xfId="0" applyNumberFormat="1" applyFont="1" applyFill="1" applyBorder="1"/>
    <xf numFmtId="164" fontId="12" fillId="18" borderId="23" xfId="0" applyNumberFormat="1" applyFont="1" applyFill="1" applyBorder="1"/>
    <xf numFmtId="0" fontId="13" fillId="0" borderId="19" xfId="0" applyFont="1" applyBorder="1"/>
    <xf numFmtId="3" fontId="13" fillId="18" borderId="30" xfId="0" applyNumberFormat="1" applyFont="1" applyFill="1" applyBorder="1"/>
    <xf numFmtId="164" fontId="13" fillId="18" borderId="20" xfId="0" applyNumberFormat="1" applyFont="1" applyFill="1" applyBorder="1"/>
    <xf numFmtId="3" fontId="13" fillId="18" borderId="67" xfId="0" applyNumberFormat="1" applyFont="1" applyFill="1" applyBorder="1"/>
    <xf numFmtId="3" fontId="13" fillId="18" borderId="20" xfId="0" applyNumberFormat="1" applyFont="1" applyFill="1" applyBorder="1"/>
    <xf numFmtId="164" fontId="13" fillId="18" borderId="23" xfId="0" applyNumberFormat="1" applyFont="1" applyFill="1" applyBorder="1"/>
    <xf numFmtId="3" fontId="47" fillId="18" borderId="19" xfId="0" applyNumberFormat="1" applyFont="1" applyFill="1" applyBorder="1"/>
    <xf numFmtId="164" fontId="47" fillId="18" borderId="20" xfId="0" applyNumberFormat="1" applyFont="1" applyFill="1" applyBorder="1"/>
    <xf numFmtId="3" fontId="47" fillId="18" borderId="67" xfId="0" applyNumberFormat="1" applyFont="1" applyFill="1" applyBorder="1"/>
    <xf numFmtId="3" fontId="48" fillId="18" borderId="20" xfId="0" applyNumberFormat="1" applyFont="1" applyFill="1" applyBorder="1"/>
    <xf numFmtId="3" fontId="47" fillId="18" borderId="20" xfId="0" applyNumberFormat="1" applyFont="1" applyFill="1" applyBorder="1"/>
    <xf numFmtId="164" fontId="48" fillId="18" borderId="23" xfId="0" applyNumberFormat="1" applyFont="1" applyFill="1" applyBorder="1"/>
    <xf numFmtId="0" fontId="12" fillId="0" borderId="19" xfId="0" applyFont="1" applyBorder="1"/>
    <xf numFmtId="3" fontId="49" fillId="18" borderId="19" xfId="0" applyNumberFormat="1" applyFont="1" applyFill="1" applyBorder="1"/>
    <xf numFmtId="3" fontId="48" fillId="18" borderId="19" xfId="0" applyNumberFormat="1" applyFont="1" applyFill="1" applyBorder="1"/>
    <xf numFmtId="164" fontId="48" fillId="18" borderId="20" xfId="0" applyNumberFormat="1" applyFont="1" applyFill="1" applyBorder="1"/>
    <xf numFmtId="3" fontId="48" fillId="18" borderId="67" xfId="0" applyNumberFormat="1" applyFont="1" applyFill="1" applyBorder="1"/>
    <xf numFmtId="0" fontId="9" fillId="0" borderId="19" xfId="0" applyFont="1" applyBorder="1"/>
    <xf numFmtId="3" fontId="12" fillId="18" borderId="21" xfId="0" applyNumberFormat="1" applyFont="1" applyFill="1" applyBorder="1"/>
    <xf numFmtId="0" fontId="13" fillId="0" borderId="19" xfId="0" applyFont="1" applyBorder="1" applyAlignment="1">
      <alignment horizontal="left"/>
    </xf>
    <xf numFmtId="3" fontId="13" fillId="18" borderId="19" xfId="0" applyNumberFormat="1" applyFont="1" applyFill="1" applyBorder="1"/>
    <xf numFmtId="164" fontId="47" fillId="18" borderId="23" xfId="0" applyNumberFormat="1" applyFont="1" applyFill="1" applyBorder="1"/>
    <xf numFmtId="0" fontId="26" fillId="0" borderId="19" xfId="0" applyFont="1" applyBorder="1"/>
    <xf numFmtId="164" fontId="48" fillId="18" borderId="22" xfId="0" applyNumberFormat="1" applyFont="1" applyFill="1" applyBorder="1"/>
    <xf numFmtId="3" fontId="4" fillId="18" borderId="30" xfId="0" applyNumberFormat="1" applyFont="1" applyFill="1" applyBorder="1"/>
    <xf numFmtId="164" fontId="4" fillId="18" borderId="20" xfId="0" applyNumberFormat="1" applyFont="1" applyFill="1" applyBorder="1"/>
    <xf numFmtId="3" fontId="4" fillId="18" borderId="21" xfId="0" applyNumberFormat="1" applyFont="1" applyFill="1" applyBorder="1"/>
    <xf numFmtId="3" fontId="4" fillId="18" borderId="20" xfId="0" applyNumberFormat="1" applyFont="1" applyFill="1" applyBorder="1"/>
    <xf numFmtId="164" fontId="4" fillId="18" borderId="23" xfId="0" applyNumberFormat="1" applyFont="1" applyFill="1" applyBorder="1"/>
    <xf numFmtId="0" fontId="22" fillId="0" borderId="19" xfId="0" applyFont="1" applyBorder="1"/>
    <xf numFmtId="3" fontId="14" fillId="18" borderId="30" xfId="0" applyNumberFormat="1" applyFont="1" applyFill="1" applyBorder="1"/>
    <xf numFmtId="164" fontId="14" fillId="18" borderId="20" xfId="0" applyNumberFormat="1" applyFont="1" applyFill="1" applyBorder="1"/>
    <xf numFmtId="3" fontId="14" fillId="18" borderId="21" xfId="0" applyNumberFormat="1" applyFont="1" applyFill="1" applyBorder="1"/>
    <xf numFmtId="164" fontId="14" fillId="18" borderId="23" xfId="0" applyNumberFormat="1" applyFont="1" applyFill="1" applyBorder="1"/>
    <xf numFmtId="0" fontId="14" fillId="0" borderId="19" xfId="0" applyFont="1" applyBorder="1"/>
    <xf numFmtId="3" fontId="14" fillId="18" borderId="20" xfId="0" applyNumberFormat="1" applyFont="1" applyFill="1" applyBorder="1"/>
    <xf numFmtId="3" fontId="50" fillId="18" borderId="19" xfId="0" applyNumberFormat="1" applyFont="1" applyFill="1" applyBorder="1"/>
    <xf numFmtId="164" fontId="50" fillId="18" borderId="20" xfId="0" applyNumberFormat="1" applyFont="1" applyFill="1" applyBorder="1"/>
    <xf numFmtId="3" fontId="50" fillId="18" borderId="67" xfId="0" applyNumberFormat="1" applyFont="1" applyFill="1" applyBorder="1"/>
    <xf numFmtId="3" fontId="50" fillId="18" borderId="20" xfId="0" applyNumberFormat="1" applyFont="1" applyFill="1" applyBorder="1"/>
    <xf numFmtId="164" fontId="50" fillId="18" borderId="23" xfId="0" applyNumberFormat="1" applyFont="1" applyFill="1" applyBorder="1"/>
    <xf numFmtId="164" fontId="13" fillId="0" borderId="20" xfId="0" applyNumberFormat="1" applyFont="1" applyFill="1" applyBorder="1"/>
    <xf numFmtId="3" fontId="13" fillId="0" borderId="67" xfId="0" applyNumberFormat="1" applyFont="1" applyFill="1" applyBorder="1"/>
    <xf numFmtId="3" fontId="13" fillId="0" borderId="20" xfId="0" applyNumberFormat="1" applyFont="1" applyFill="1" applyBorder="1"/>
    <xf numFmtId="164" fontId="6" fillId="0" borderId="23" xfId="0" applyNumberFormat="1" applyFont="1" applyFill="1" applyBorder="1"/>
    <xf numFmtId="0" fontId="26" fillId="0" borderId="15" xfId="0" applyFont="1" applyBorder="1"/>
    <xf numFmtId="3" fontId="15" fillId="0" borderId="15" xfId="0" applyNumberFormat="1" applyFont="1" applyFill="1" applyBorder="1"/>
    <xf numFmtId="0" fontId="15" fillId="0" borderId="16" xfId="0" applyFont="1" applyFill="1" applyBorder="1"/>
    <xf numFmtId="3" fontId="15" fillId="0" borderId="70" xfId="0" applyNumberFormat="1" applyFont="1" applyFill="1" applyBorder="1"/>
    <xf numFmtId="0" fontId="0" fillId="0" borderId="16" xfId="0" applyBorder="1"/>
    <xf numFmtId="0" fontId="27" fillId="0" borderId="16" xfId="0" applyFont="1" applyFill="1" applyBorder="1"/>
    <xf numFmtId="164" fontId="6" fillId="0" borderId="17" xfId="0" applyNumberFormat="1" applyFont="1" applyFill="1" applyBorder="1"/>
    <xf numFmtId="0" fontId="2" fillId="0" borderId="0" xfId="48" applyAlignment="1">
      <alignment horizontal="right"/>
    </xf>
    <xf numFmtId="0" fontId="14" fillId="0" borderId="0" xfId="49" applyFont="1" applyAlignment="1"/>
    <xf numFmtId="0" fontId="19" fillId="0" borderId="0" xfId="49" applyAlignment="1">
      <alignment horizontal="right"/>
    </xf>
    <xf numFmtId="0" fontId="60" fillId="18" borderId="44" xfId="50" applyFont="1" applyFill="1" applyBorder="1"/>
    <xf numFmtId="0" fontId="60" fillId="18" borderId="71" xfId="50" applyFont="1" applyFill="1" applyBorder="1"/>
    <xf numFmtId="0" fontId="6" fillId="18" borderId="14" xfId="50" applyFont="1" applyFill="1" applyBorder="1" applyAlignment="1">
      <alignment horizontal="center"/>
    </xf>
    <xf numFmtId="0" fontId="60" fillId="18" borderId="71" xfId="50" applyFont="1" applyFill="1" applyBorder="1" applyAlignment="1">
      <alignment horizontal="center"/>
    </xf>
    <xf numFmtId="0" fontId="60" fillId="18" borderId="54" xfId="50" applyFont="1" applyFill="1" applyBorder="1" applyAlignment="1">
      <alignment horizontal="center"/>
    </xf>
    <xf numFmtId="0" fontId="60" fillId="18" borderId="14" xfId="50" applyFont="1" applyFill="1" applyBorder="1" applyAlignment="1">
      <alignment horizontal="center"/>
    </xf>
    <xf numFmtId="0" fontId="60" fillId="18" borderId="18" xfId="50" applyFont="1" applyFill="1" applyBorder="1"/>
    <xf numFmtId="0" fontId="60" fillId="18" borderId="49" xfId="50" applyFont="1" applyFill="1" applyBorder="1"/>
    <xf numFmtId="0" fontId="0" fillId="18" borderId="13" xfId="50" applyFont="1" applyFill="1" applyBorder="1" applyAlignment="1">
      <alignment horizontal="center"/>
    </xf>
    <xf numFmtId="0" fontId="60" fillId="18" borderId="0" xfId="50" applyFont="1" applyFill="1" applyBorder="1" applyAlignment="1">
      <alignment horizontal="center"/>
    </xf>
    <xf numFmtId="0" fontId="60" fillId="18" borderId="13" xfId="50" applyFont="1" applyFill="1" applyBorder="1" applyAlignment="1">
      <alignment horizontal="center"/>
    </xf>
    <xf numFmtId="0" fontId="60" fillId="18" borderId="49" xfId="50" applyFont="1" applyFill="1" applyBorder="1" applyAlignment="1">
      <alignment horizontal="center"/>
    </xf>
    <xf numFmtId="0" fontId="60" fillId="18" borderId="46" xfId="50" applyFont="1" applyFill="1" applyBorder="1"/>
    <xf numFmtId="0" fontId="60" fillId="18" borderId="50" xfId="50" applyFont="1" applyFill="1" applyBorder="1"/>
    <xf numFmtId="0" fontId="0" fillId="18" borderId="51" xfId="50" applyFont="1" applyFill="1" applyBorder="1" applyAlignment="1">
      <alignment horizontal="center"/>
    </xf>
    <xf numFmtId="0" fontId="0" fillId="18" borderId="50" xfId="50" applyFont="1" applyFill="1" applyBorder="1" applyAlignment="1">
      <alignment horizontal="center"/>
    </xf>
    <xf numFmtId="0" fontId="6" fillId="18" borderId="52" xfId="50" applyFont="1" applyFill="1" applyBorder="1" applyAlignment="1">
      <alignment horizontal="center"/>
    </xf>
    <xf numFmtId="0" fontId="6" fillId="18" borderId="51" xfId="50" applyFont="1" applyFill="1" applyBorder="1" applyAlignment="1">
      <alignment horizontal="center"/>
    </xf>
    <xf numFmtId="0" fontId="6" fillId="18" borderId="50" xfId="50" applyFont="1" applyFill="1" applyBorder="1" applyAlignment="1">
      <alignment horizontal="center"/>
    </xf>
    <xf numFmtId="0" fontId="4" fillId="18" borderId="48" xfId="50" applyFont="1" applyFill="1" applyBorder="1"/>
    <xf numFmtId="0" fontId="4" fillId="18" borderId="12" xfId="50" applyFont="1" applyFill="1" applyBorder="1"/>
    <xf numFmtId="3" fontId="4" fillId="18" borderId="48" xfId="50" applyNumberFormat="1" applyFont="1" applyFill="1" applyBorder="1" applyAlignment="1">
      <alignment horizontal="right"/>
    </xf>
    <xf numFmtId="4" fontId="4" fillId="18" borderId="48" xfId="50" applyNumberFormat="1" applyFont="1" applyFill="1" applyBorder="1" applyAlignment="1">
      <alignment horizontal="right"/>
    </xf>
    <xf numFmtId="4" fontId="4" fillId="18" borderId="12" xfId="50" applyNumberFormat="1" applyFont="1" applyFill="1" applyBorder="1" applyAlignment="1">
      <alignment horizontal="right"/>
    </xf>
    <xf numFmtId="0" fontId="4" fillId="18" borderId="13" xfId="50" applyFont="1" applyFill="1" applyBorder="1"/>
    <xf numFmtId="0" fontId="4" fillId="18" borderId="49" xfId="50" applyFont="1" applyFill="1" applyBorder="1"/>
    <xf numFmtId="3" fontId="60" fillId="18" borderId="49" xfId="50" applyNumberFormat="1" applyFont="1" applyFill="1" applyBorder="1" applyAlignment="1">
      <alignment horizontal="right"/>
    </xf>
    <xf numFmtId="3" fontId="6" fillId="18" borderId="49" xfId="50" applyNumberFormat="1" applyFont="1" applyFill="1" applyBorder="1" applyAlignment="1">
      <alignment horizontal="right"/>
    </xf>
    <xf numFmtId="0" fontId="6" fillId="18" borderId="14" xfId="50" applyFont="1" applyFill="1" applyBorder="1" applyAlignment="1">
      <alignment horizontal="right"/>
    </xf>
    <xf numFmtId="0" fontId="6" fillId="18" borderId="71" xfId="50" applyFont="1" applyFill="1" applyBorder="1" applyAlignment="1">
      <alignment horizontal="right"/>
    </xf>
    <xf numFmtId="0" fontId="6" fillId="18" borderId="25" xfId="50" applyFont="1" applyFill="1" applyBorder="1"/>
    <xf numFmtId="0" fontId="4" fillId="18" borderId="47" xfId="50" applyFont="1" applyFill="1" applyBorder="1"/>
    <xf numFmtId="3" fontId="4" fillId="18" borderId="13" xfId="50" applyNumberFormat="1" applyFont="1" applyFill="1" applyBorder="1" applyAlignment="1">
      <alignment horizontal="right"/>
    </xf>
    <xf numFmtId="4" fontId="4" fillId="18" borderId="25" xfId="50" applyNumberFormat="1" applyFont="1" applyFill="1" applyBorder="1" applyAlignment="1">
      <alignment horizontal="right"/>
    </xf>
    <xf numFmtId="4" fontId="4" fillId="18" borderId="47" xfId="50" applyNumberFormat="1" applyFont="1" applyFill="1" applyBorder="1" applyAlignment="1">
      <alignment horizontal="right"/>
    </xf>
    <xf numFmtId="0" fontId="6" fillId="18" borderId="26" xfId="50" applyFont="1" applyFill="1" applyBorder="1"/>
    <xf numFmtId="0" fontId="0" fillId="18" borderId="24" xfId="50" applyFont="1" applyFill="1" applyBorder="1"/>
    <xf numFmtId="3" fontId="60" fillId="18" borderId="24" xfId="50" applyNumberFormat="1" applyFont="1" applyFill="1" applyBorder="1" applyAlignment="1">
      <alignment horizontal="right"/>
    </xf>
    <xf numFmtId="3" fontId="6" fillId="18" borderId="24" xfId="50" applyNumberFormat="1" applyFont="1" applyFill="1" applyBorder="1" applyAlignment="1">
      <alignment horizontal="right"/>
    </xf>
    <xf numFmtId="4" fontId="6" fillId="18" borderId="26" xfId="50" applyNumberFormat="1" applyFont="1" applyFill="1" applyBorder="1" applyAlignment="1">
      <alignment horizontal="right"/>
    </xf>
    <xf numFmtId="4" fontId="6" fillId="18" borderId="24" xfId="50" applyNumberFormat="1" applyFont="1" applyFill="1" applyBorder="1" applyAlignment="1">
      <alignment horizontal="right"/>
    </xf>
    <xf numFmtId="0" fontId="6" fillId="18" borderId="24" xfId="50" applyFont="1" applyFill="1" applyBorder="1"/>
    <xf numFmtId="0" fontId="6" fillId="18" borderId="13" xfId="50" applyFont="1" applyFill="1" applyBorder="1" applyAlignment="1">
      <alignment horizontal="right"/>
    </xf>
    <xf numFmtId="0" fontId="6" fillId="18" borderId="49" xfId="50" applyFont="1" applyFill="1" applyBorder="1"/>
    <xf numFmtId="3" fontId="6" fillId="18" borderId="76" xfId="50" applyNumberFormat="1" applyFont="1" applyFill="1" applyBorder="1" applyAlignment="1">
      <alignment horizontal="right"/>
    </xf>
    <xf numFmtId="0" fontId="4" fillId="18" borderId="14" xfId="50" applyFont="1" applyFill="1" applyBorder="1"/>
    <xf numFmtId="0" fontId="4" fillId="18" borderId="71" xfId="50" applyFont="1" applyFill="1" applyBorder="1"/>
    <xf numFmtId="3" fontId="60" fillId="18" borderId="71" xfId="50" applyNumberFormat="1" applyFont="1" applyFill="1" applyBorder="1" applyAlignment="1">
      <alignment horizontal="right"/>
    </xf>
    <xf numFmtId="3" fontId="71" fillId="18" borderId="71" xfId="50" applyNumberFormat="1" applyFont="1" applyFill="1" applyBorder="1" applyAlignment="1">
      <alignment horizontal="right"/>
    </xf>
    <xf numFmtId="0" fontId="71" fillId="18" borderId="14" xfId="50" applyFont="1" applyFill="1" applyBorder="1" applyAlignment="1">
      <alignment horizontal="right"/>
    </xf>
    <xf numFmtId="0" fontId="71" fillId="18" borderId="71" xfId="50" applyFont="1" applyFill="1" applyBorder="1" applyAlignment="1">
      <alignment horizontal="right"/>
    </xf>
    <xf numFmtId="0" fontId="60" fillId="18" borderId="51" xfId="50" applyFont="1" applyFill="1" applyBorder="1"/>
    <xf numFmtId="0" fontId="4" fillId="18" borderId="50" xfId="50" applyFont="1" applyFill="1" applyBorder="1"/>
    <xf numFmtId="3" fontId="4" fillId="18" borderId="51" xfId="50" applyNumberFormat="1" applyFont="1" applyFill="1" applyBorder="1" applyAlignment="1">
      <alignment horizontal="right"/>
    </xf>
    <xf numFmtId="4" fontId="4" fillId="18" borderId="51" xfId="50" applyNumberFormat="1" applyFont="1" applyFill="1" applyBorder="1" applyAlignment="1">
      <alignment horizontal="right"/>
    </xf>
    <xf numFmtId="4" fontId="4" fillId="18" borderId="50" xfId="50" applyNumberFormat="1" applyFont="1" applyFill="1" applyBorder="1" applyAlignment="1">
      <alignment horizontal="right"/>
    </xf>
    <xf numFmtId="0" fontId="60" fillId="18" borderId="25" xfId="50" applyFont="1" applyFill="1" applyBorder="1"/>
    <xf numFmtId="0" fontId="60" fillId="18" borderId="47" xfId="50" applyFont="1" applyFill="1" applyBorder="1"/>
    <xf numFmtId="3" fontId="6" fillId="18" borderId="47" xfId="50" applyNumberFormat="1" applyFont="1" applyFill="1" applyBorder="1" applyAlignment="1">
      <alignment horizontal="right"/>
    </xf>
    <xf numFmtId="4" fontId="6" fillId="18" borderId="25" xfId="50" applyNumberFormat="1" applyFont="1" applyFill="1" applyBorder="1" applyAlignment="1">
      <alignment horizontal="right"/>
    </xf>
    <xf numFmtId="4" fontId="6" fillId="18" borderId="47" xfId="50" applyNumberFormat="1" applyFont="1" applyFill="1" applyBorder="1" applyAlignment="1">
      <alignment horizontal="right"/>
    </xf>
    <xf numFmtId="0" fontId="60" fillId="18" borderId="53" xfId="50" applyFont="1" applyFill="1" applyBorder="1"/>
    <xf numFmtId="0" fontId="60" fillId="18" borderId="76" xfId="50" applyFont="1" applyFill="1" applyBorder="1"/>
    <xf numFmtId="4" fontId="6" fillId="18" borderId="53" xfId="50" applyNumberFormat="1" applyFont="1" applyFill="1" applyBorder="1" applyAlignment="1">
      <alignment horizontal="right"/>
    </xf>
    <xf numFmtId="4" fontId="6" fillId="18" borderId="76" xfId="50" applyNumberFormat="1" applyFont="1" applyFill="1" applyBorder="1" applyAlignment="1">
      <alignment horizontal="right"/>
    </xf>
    <xf numFmtId="3" fontId="6" fillId="18" borderId="71" xfId="50" applyNumberFormat="1" applyFont="1" applyFill="1" applyBorder="1" applyAlignment="1">
      <alignment horizontal="right"/>
    </xf>
    <xf numFmtId="0" fontId="60" fillId="18" borderId="26" xfId="50" applyFont="1" applyFill="1" applyBorder="1"/>
    <xf numFmtId="0" fontId="60" fillId="18" borderId="24" xfId="50" applyFont="1" applyFill="1" applyBorder="1"/>
    <xf numFmtId="0" fontId="6" fillId="18" borderId="76" xfId="50" applyFont="1" applyFill="1" applyBorder="1"/>
    <xf numFmtId="0" fontId="4" fillId="18" borderId="51" xfId="50" applyFont="1" applyFill="1" applyBorder="1"/>
    <xf numFmtId="3" fontId="6" fillId="18" borderId="25" xfId="50" applyNumberFormat="1" applyFont="1" applyFill="1" applyBorder="1" applyAlignment="1">
      <alignment horizontal="right"/>
    </xf>
    <xf numFmtId="0" fontId="60" fillId="18" borderId="26" xfId="50" applyFont="1" applyFill="1" applyBorder="1" applyAlignment="1">
      <alignment horizontal="right"/>
    </xf>
    <xf numFmtId="0" fontId="60" fillId="18" borderId="13" xfId="50" applyFont="1" applyFill="1" applyBorder="1"/>
    <xf numFmtId="0" fontId="0" fillId="18" borderId="49" xfId="50" applyFont="1" applyFill="1" applyBorder="1"/>
    <xf numFmtId="0" fontId="6" fillId="18" borderId="51" xfId="50" applyFont="1" applyFill="1" applyBorder="1"/>
    <xf numFmtId="0" fontId="0" fillId="18" borderId="50" xfId="50" applyFont="1" applyFill="1" applyBorder="1"/>
    <xf numFmtId="3" fontId="6" fillId="18" borderId="50" xfId="50" applyNumberFormat="1" applyFont="1" applyFill="1" applyBorder="1" applyAlignment="1">
      <alignment horizontal="right"/>
    </xf>
    <xf numFmtId="4" fontId="6" fillId="18" borderId="51" xfId="50" applyNumberFormat="1" applyFont="1" applyFill="1" applyBorder="1" applyAlignment="1">
      <alignment horizontal="right"/>
    </xf>
    <xf numFmtId="4" fontId="6" fillId="18" borderId="50" xfId="50" applyNumberFormat="1" applyFont="1" applyFill="1" applyBorder="1" applyAlignment="1">
      <alignment horizontal="right"/>
    </xf>
    <xf numFmtId="0" fontId="6" fillId="18" borderId="13" xfId="50" applyFont="1" applyFill="1" applyBorder="1"/>
    <xf numFmtId="0" fontId="6" fillId="18" borderId="53" xfId="50" applyFont="1" applyFill="1" applyBorder="1"/>
    <xf numFmtId="0" fontId="0" fillId="18" borderId="76" xfId="50" applyFont="1" applyFill="1" applyBorder="1"/>
    <xf numFmtId="3" fontId="4" fillId="18" borderId="12" xfId="50" applyNumberFormat="1" applyFont="1" applyFill="1" applyBorder="1" applyAlignment="1">
      <alignment horizontal="right"/>
    </xf>
    <xf numFmtId="4" fontId="6" fillId="18" borderId="48" xfId="50" applyNumberFormat="1" applyFont="1" applyFill="1" applyBorder="1" applyAlignment="1">
      <alignment horizontal="right"/>
    </xf>
    <xf numFmtId="4" fontId="6" fillId="18" borderId="12" xfId="50" applyNumberFormat="1" applyFont="1" applyFill="1" applyBorder="1" applyAlignment="1">
      <alignment horizontal="right"/>
    </xf>
    <xf numFmtId="3" fontId="6" fillId="18" borderId="12" xfId="50" applyNumberFormat="1" applyFont="1" applyFill="1" applyBorder="1" applyAlignment="1">
      <alignment horizontal="right"/>
    </xf>
    <xf numFmtId="3" fontId="60" fillId="18" borderId="12" xfId="50" applyNumberFormat="1" applyFont="1" applyFill="1" applyBorder="1" applyAlignment="1">
      <alignment horizontal="right"/>
    </xf>
    <xf numFmtId="0" fontId="60" fillId="18" borderId="48" xfId="50" applyFont="1" applyFill="1" applyBorder="1" applyAlignment="1">
      <alignment horizontal="right"/>
    </xf>
    <xf numFmtId="0" fontId="60" fillId="18" borderId="12" xfId="50" applyFont="1" applyFill="1" applyBorder="1" applyAlignment="1">
      <alignment horizontal="right"/>
    </xf>
    <xf numFmtId="0" fontId="6" fillId="18" borderId="49" xfId="50" applyFont="1" applyFill="1" applyBorder="1" applyAlignment="1">
      <alignment horizontal="right"/>
    </xf>
    <xf numFmtId="3" fontId="4" fillId="18" borderId="48" xfId="51" applyNumberFormat="1" applyFont="1" applyFill="1" applyBorder="1" applyAlignment="1">
      <alignment horizontal="right"/>
    </xf>
    <xf numFmtId="0" fontId="60" fillId="0" borderId="14" xfId="0" applyFont="1" applyBorder="1" applyAlignment="1">
      <alignment horizontal="center" vertical="center"/>
    </xf>
    <xf numFmtId="0" fontId="19" fillId="0" borderId="0" xfId="42" applyFont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60" fillId="0" borderId="25" xfId="0" applyFont="1" applyBorder="1" applyAlignment="1">
      <alignment horizontal="left" vertical="center"/>
    </xf>
    <xf numFmtId="0" fontId="60" fillId="0" borderId="53" xfId="0" applyFont="1" applyBorder="1" applyAlignment="1">
      <alignment horizontal="left" vertical="center"/>
    </xf>
    <xf numFmtId="0" fontId="60" fillId="0" borderId="26" xfId="0" applyFon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 wrapText="1"/>
    </xf>
    <xf numFmtId="0" fontId="4" fillId="0" borderId="48" xfId="42" applyFont="1" applyFill="1" applyBorder="1" applyAlignment="1">
      <alignment horizontal="left" vertical="center" wrapText="1"/>
    </xf>
    <xf numFmtId="3" fontId="4" fillId="18" borderId="38" xfId="42" applyNumberFormat="1" applyFont="1" applyFill="1" applyBorder="1" applyAlignment="1">
      <alignment horizontal="center"/>
    </xf>
    <xf numFmtId="0" fontId="13" fillId="0" borderId="36" xfId="42" applyFont="1" applyBorder="1" applyAlignment="1">
      <alignment horizontal="center"/>
    </xf>
    <xf numFmtId="0" fontId="13" fillId="0" borderId="34" xfId="42" applyFont="1" applyBorder="1" applyAlignment="1">
      <alignment horizontal="center"/>
    </xf>
    <xf numFmtId="0" fontId="19" fillId="0" borderId="46" xfId="42" applyFont="1" applyBorder="1"/>
    <xf numFmtId="0" fontId="19" fillId="0" borderId="52" xfId="42" applyFont="1" applyBorder="1"/>
    <xf numFmtId="0" fontId="13" fillId="0" borderId="38" xfId="42" applyFont="1" applyBorder="1" applyAlignment="1">
      <alignment horizontal="center"/>
    </xf>
    <xf numFmtId="0" fontId="19" fillId="0" borderId="71" xfId="42" applyFont="1" applyBorder="1" applyAlignment="1">
      <alignment horizontal="center"/>
    </xf>
    <xf numFmtId="0" fontId="19" fillId="0" borderId="49" xfId="42" applyFont="1" applyBorder="1" applyAlignment="1">
      <alignment horizontal="center"/>
    </xf>
    <xf numFmtId="0" fontId="19" fillId="0" borderId="50" xfId="42" applyFont="1" applyBorder="1" applyAlignment="1">
      <alignment horizontal="center"/>
    </xf>
    <xf numFmtId="0" fontId="19" fillId="0" borderId="36" xfId="42" applyFont="1" applyBorder="1" applyAlignment="1">
      <alignment horizontal="center"/>
    </xf>
    <xf numFmtId="0" fontId="19" fillId="0" borderId="34" xfId="42" applyFont="1" applyBorder="1" applyAlignment="1">
      <alignment horizontal="center"/>
    </xf>
    <xf numFmtId="0" fontId="19" fillId="0" borderId="38" xfId="42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3" fillId="0" borderId="14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9" fillId="0" borderId="14" xfId="47" applyFont="1" applyBorder="1" applyAlignment="1">
      <alignment horizontal="center" vertical="center" wrapText="1"/>
    </xf>
    <xf numFmtId="0" fontId="19" fillId="0" borderId="13" xfId="47" applyFont="1" applyBorder="1" applyAlignment="1">
      <alignment horizontal="center" vertical="center" wrapText="1"/>
    </xf>
    <xf numFmtId="0" fontId="19" fillId="0" borderId="51" xfId="47" applyFont="1" applyBorder="1" applyAlignment="1">
      <alignment horizontal="center" vertical="center" wrapText="1"/>
    </xf>
    <xf numFmtId="0" fontId="60" fillId="18" borderId="14" xfId="50" applyFont="1" applyFill="1" applyBorder="1" applyAlignment="1">
      <alignment horizontal="center" vertical="center" wrapText="1"/>
    </xf>
    <xf numFmtId="0" fontId="60" fillId="18" borderId="13" xfId="50" applyFont="1" applyFill="1" applyBorder="1" applyAlignment="1">
      <alignment horizontal="center" vertical="center" wrapText="1"/>
    </xf>
    <xf numFmtId="0" fontId="60" fillId="18" borderId="51" xfId="50" applyFont="1" applyFill="1" applyBorder="1" applyAlignment="1">
      <alignment horizontal="center" vertical="center" wrapText="1"/>
    </xf>
    <xf numFmtId="0" fontId="19" fillId="0" borderId="71" xfId="47" applyFont="1" applyBorder="1" applyAlignment="1">
      <alignment horizontal="center" vertical="center" wrapText="1"/>
    </xf>
    <xf numFmtId="0" fontId="19" fillId="0" borderId="49" xfId="47" applyFont="1" applyBorder="1" applyAlignment="1">
      <alignment horizontal="center" vertical="center" wrapText="1"/>
    </xf>
    <xf numFmtId="0" fontId="19" fillId="0" borderId="50" xfId="47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52" xfId="0" applyFont="1" applyBorder="1" applyAlignment="1">
      <alignment horizontal="right"/>
    </xf>
    <xf numFmtId="0" fontId="0" fillId="0" borderId="52" xfId="0" applyBorder="1" applyAlignment="1"/>
    <xf numFmtId="0" fontId="20" fillId="0" borderId="40" xfId="42" applyFont="1" applyFill="1" applyBorder="1" applyAlignment="1">
      <alignment horizontal="center" vertical="center" wrapText="1"/>
    </xf>
    <xf numFmtId="49" fontId="19" fillId="0" borderId="31" xfId="42" applyNumberFormat="1" applyFont="1" applyFill="1" applyBorder="1" applyAlignment="1">
      <alignment horizontal="center" vertical="center"/>
    </xf>
    <xf numFmtId="49" fontId="19" fillId="0" borderId="28" xfId="42" applyNumberFormat="1" applyFont="1" applyFill="1" applyBorder="1" applyAlignment="1">
      <alignment horizontal="center" vertical="center"/>
    </xf>
    <xf numFmtId="49" fontId="19" fillId="0" borderId="29" xfId="42" applyNumberFormat="1" applyFont="1" applyFill="1" applyBorder="1" applyAlignment="1">
      <alignment horizontal="center" vertical="center"/>
    </xf>
    <xf numFmtId="49" fontId="19" fillId="0" borderId="43" xfId="42" applyNumberFormat="1" applyFont="1" applyFill="1" applyBorder="1" applyAlignment="1">
      <alignment horizontal="center" vertical="center" wrapText="1"/>
    </xf>
    <xf numFmtId="49" fontId="19" fillId="0" borderId="36" xfId="42" applyNumberFormat="1" applyFont="1" applyFill="1" applyBorder="1" applyAlignment="1">
      <alignment horizontal="center" vertical="center" wrapText="1"/>
    </xf>
    <xf numFmtId="49" fontId="19" fillId="0" borderId="42" xfId="42" applyNumberFormat="1" applyFont="1" applyFill="1" applyBorder="1" applyAlignment="1">
      <alignment horizontal="center" vertical="center" wrapText="1"/>
    </xf>
    <xf numFmtId="0" fontId="21" fillId="0" borderId="43" xfId="42" applyFont="1" applyFill="1" applyBorder="1" applyAlignment="1">
      <alignment horizontal="left" vertical="center" wrapText="1"/>
    </xf>
    <xf numFmtId="0" fontId="21" fillId="0" borderId="36" xfId="42" applyFont="1" applyFill="1" applyBorder="1" applyAlignment="1">
      <alignment horizontal="left" vertical="center" wrapText="1"/>
    </xf>
    <xf numFmtId="0" fontId="21" fillId="0" borderId="42" xfId="42" applyFont="1" applyFill="1" applyBorder="1" applyAlignment="1">
      <alignment horizontal="left" vertical="center" wrapText="1"/>
    </xf>
    <xf numFmtId="0" fontId="21" fillId="0" borderId="43" xfId="42" applyFont="1" applyFill="1" applyBorder="1" applyAlignment="1">
      <alignment horizontal="center" vertical="center" wrapText="1"/>
    </xf>
    <xf numFmtId="0" fontId="21" fillId="0" borderId="36" xfId="42" applyFont="1" applyFill="1" applyBorder="1" applyAlignment="1">
      <alignment horizontal="center" vertical="center" wrapText="1"/>
    </xf>
    <xf numFmtId="0" fontId="21" fillId="0" borderId="42" xfId="42" applyFont="1" applyFill="1" applyBorder="1" applyAlignment="1">
      <alignment horizontal="center" vertical="center" wrapText="1"/>
    </xf>
    <xf numFmtId="49" fontId="19" fillId="0" borderId="61" xfId="42" applyNumberFormat="1" applyFont="1" applyFill="1" applyBorder="1" applyAlignment="1">
      <alignment horizontal="center" vertical="center" wrapText="1"/>
    </xf>
    <xf numFmtId="49" fontId="19" fillId="0" borderId="29" xfId="42" applyNumberFormat="1" applyFont="1" applyFill="1" applyBorder="1" applyAlignment="1">
      <alignment horizontal="center" vertical="center" wrapText="1"/>
    </xf>
    <xf numFmtId="49" fontId="19" fillId="0" borderId="34" xfId="42" applyNumberFormat="1" applyFont="1" applyFill="1" applyBorder="1" applyAlignment="1">
      <alignment horizontal="center" vertical="center"/>
    </xf>
    <xf numFmtId="49" fontId="19" fillId="0" borderId="42" xfId="42" applyNumberFormat="1" applyFont="1" applyFill="1" applyBorder="1" applyAlignment="1">
      <alignment horizontal="center" vertical="center"/>
    </xf>
    <xf numFmtId="0" fontId="19" fillId="0" borderId="34" xfId="42" applyFont="1" applyFill="1" applyBorder="1" applyAlignment="1">
      <alignment horizontal="left" vertical="center"/>
    </xf>
    <xf numFmtId="0" fontId="19" fillId="0" borderId="42" xfId="42" applyFont="1" applyFill="1" applyBorder="1" applyAlignment="1">
      <alignment horizontal="left" vertical="center"/>
    </xf>
    <xf numFmtId="0" fontId="20" fillId="0" borderId="34" xfId="42" applyFont="1" applyFill="1" applyBorder="1" applyAlignment="1">
      <alignment horizontal="center" vertical="center" wrapText="1"/>
    </xf>
    <xf numFmtId="49" fontId="19" fillId="0" borderId="30" xfId="42" applyNumberFormat="1" applyFont="1" applyFill="1" applyBorder="1" applyAlignment="1">
      <alignment horizontal="center" vertical="center"/>
    </xf>
    <xf numFmtId="49" fontId="19" fillId="0" borderId="20" xfId="0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 wrapText="1"/>
    </xf>
    <xf numFmtId="0" fontId="19" fillId="0" borderId="43" xfId="0" applyFont="1" applyFill="1" applyBorder="1" applyAlignment="1">
      <alignment horizontal="left" vertical="center" wrapText="1"/>
    </xf>
    <xf numFmtId="0" fontId="19" fillId="0" borderId="42" xfId="0" applyFont="1" applyFill="1" applyBorder="1" applyAlignment="1">
      <alignment horizontal="left" vertical="center" wrapText="1"/>
    </xf>
    <xf numFmtId="0" fontId="19" fillId="0" borderId="43" xfId="42" applyFont="1" applyFill="1" applyBorder="1" applyAlignment="1">
      <alignment horizontal="left" vertical="center" wrapText="1"/>
    </xf>
    <xf numFmtId="0" fontId="19" fillId="0" borderId="42" xfId="42" applyFont="1" applyFill="1" applyBorder="1" applyAlignment="1">
      <alignment horizontal="left" vertical="center" wrapText="1"/>
    </xf>
    <xf numFmtId="49" fontId="20" fillId="0" borderId="27" xfId="42" applyNumberFormat="1" applyFont="1" applyFill="1" applyBorder="1" applyAlignment="1">
      <alignment horizontal="left"/>
    </xf>
    <xf numFmtId="49" fontId="20" fillId="0" borderId="40" xfId="42" applyNumberFormat="1" applyFont="1" applyFill="1" applyBorder="1" applyAlignment="1">
      <alignment horizontal="left"/>
    </xf>
    <xf numFmtId="49" fontId="19" fillId="0" borderId="61" xfId="42" applyNumberFormat="1" applyFont="1" applyFill="1" applyBorder="1" applyAlignment="1">
      <alignment horizontal="center" vertical="center"/>
    </xf>
    <xf numFmtId="49" fontId="20" fillId="0" borderId="34" xfId="42" applyNumberFormat="1" applyFont="1" applyFill="1" applyBorder="1" applyAlignment="1">
      <alignment horizontal="center" vertical="center" wrapText="1"/>
    </xf>
    <xf numFmtId="49" fontId="20" fillId="0" borderId="42" xfId="42" applyNumberFormat="1" applyFont="1" applyFill="1" applyBorder="1" applyAlignment="1">
      <alignment horizontal="center" vertical="center" wrapText="1"/>
    </xf>
    <xf numFmtId="0" fontId="19" fillId="0" borderId="34" xfId="42" applyFont="1" applyFill="1" applyBorder="1" applyAlignment="1">
      <alignment horizontal="left" vertical="center" wrapText="1"/>
    </xf>
    <xf numFmtId="0" fontId="21" fillId="0" borderId="34" xfId="42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měny 2" xfId="46"/>
    <cellStyle name="měny 3" xfId="5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42"/>
    <cellStyle name="normální 2 2" xfId="47"/>
    <cellStyle name="Normální 3" xfId="43"/>
    <cellStyle name="normální 3 2" xfId="49"/>
    <cellStyle name="Normální 4" xfId="44"/>
    <cellStyle name="normální 5" xfId="45"/>
    <cellStyle name="normální 6" xfId="48"/>
    <cellStyle name="normální 7" xfId="5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emf"/><Relationship Id="rId3" Type="http://schemas.openxmlformats.org/officeDocument/2006/relationships/image" Target="../media/image10.emf"/><Relationship Id="rId7" Type="http://schemas.openxmlformats.org/officeDocument/2006/relationships/image" Target="../media/image14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6" Type="http://schemas.openxmlformats.org/officeDocument/2006/relationships/image" Target="../media/image13.emf"/><Relationship Id="rId5" Type="http://schemas.openxmlformats.org/officeDocument/2006/relationships/image" Target="../media/image12.emf"/><Relationship Id="rId4" Type="http://schemas.openxmlformats.org/officeDocument/2006/relationships/image" Target="../media/image11.emf"/><Relationship Id="rId9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8</xdr:col>
      <xdr:colOff>581812</xdr:colOff>
      <xdr:row>51</xdr:row>
      <xdr:rowOff>147600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85775"/>
          <a:ext cx="5458612" cy="7920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8</xdr:col>
      <xdr:colOff>468887</xdr:colOff>
      <xdr:row>49</xdr:row>
      <xdr:rowOff>111450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85775"/>
          <a:ext cx="5345687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8</xdr:col>
      <xdr:colOff>350153</xdr:colOff>
      <xdr:row>105</xdr:row>
      <xdr:rowOff>111450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553575"/>
          <a:ext cx="5226953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8</xdr:col>
      <xdr:colOff>425584</xdr:colOff>
      <xdr:row>163</xdr:row>
      <xdr:rowOff>111450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8945225"/>
          <a:ext cx="5302384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8</xdr:col>
      <xdr:colOff>495840</xdr:colOff>
      <xdr:row>221</xdr:row>
      <xdr:rowOff>111450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8336875"/>
          <a:ext cx="5372640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8</xdr:col>
      <xdr:colOff>519825</xdr:colOff>
      <xdr:row>279</xdr:row>
      <xdr:rowOff>111450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37728525"/>
          <a:ext cx="5396625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8</xdr:col>
      <xdr:colOff>352748</xdr:colOff>
      <xdr:row>337</xdr:row>
      <xdr:rowOff>111450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47120175"/>
          <a:ext cx="5229548" cy="7560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394483</xdr:colOff>
      <xdr:row>47</xdr:row>
      <xdr:rowOff>111450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5271283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8</xdr:col>
      <xdr:colOff>444445</xdr:colOff>
      <xdr:row>105</xdr:row>
      <xdr:rowOff>111450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553575"/>
          <a:ext cx="5321245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8</xdr:col>
      <xdr:colOff>359113</xdr:colOff>
      <xdr:row>163</xdr:row>
      <xdr:rowOff>111450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8945225"/>
          <a:ext cx="5235913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8</xdr:col>
      <xdr:colOff>430559</xdr:colOff>
      <xdr:row>221</xdr:row>
      <xdr:rowOff>111450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8336875"/>
          <a:ext cx="5307359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8</xdr:col>
      <xdr:colOff>435723</xdr:colOff>
      <xdr:row>279</xdr:row>
      <xdr:rowOff>111450</xdr:rowOff>
    </xdr:to>
    <xdr:pic>
      <xdr:nvPicPr>
        <xdr:cNvPr id="307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37728525"/>
          <a:ext cx="5312523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8</xdr:col>
      <xdr:colOff>376015</xdr:colOff>
      <xdr:row>337</xdr:row>
      <xdr:rowOff>111450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47120175"/>
          <a:ext cx="5252815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8</xdr:col>
      <xdr:colOff>228784</xdr:colOff>
      <xdr:row>395</xdr:row>
      <xdr:rowOff>111450</xdr:rowOff>
    </xdr:to>
    <xdr:pic>
      <xdr:nvPicPr>
        <xdr:cNvPr id="307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56511825"/>
          <a:ext cx="5105584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8</xdr:col>
      <xdr:colOff>317576</xdr:colOff>
      <xdr:row>453</xdr:row>
      <xdr:rowOff>111450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65903475"/>
          <a:ext cx="5194376" cy="7560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8</xdr:col>
      <xdr:colOff>278509</xdr:colOff>
      <xdr:row>511</xdr:row>
      <xdr:rowOff>111450</xdr:rowOff>
    </xdr:to>
    <xdr:pic>
      <xdr:nvPicPr>
        <xdr:cNvPr id="308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75295125"/>
          <a:ext cx="5155309" cy="756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59"/>
  <sheetViews>
    <sheetView zoomScaleNormal="100" workbookViewId="0">
      <selection activeCell="K9" sqref="K9"/>
    </sheetView>
  </sheetViews>
  <sheetFormatPr defaultRowHeight="12.75"/>
  <cols>
    <col min="1" max="1" width="1" customWidth="1"/>
    <col min="2" max="2" width="32.140625" customWidth="1"/>
    <col min="3" max="3" width="13.28515625" customWidth="1"/>
    <col min="4" max="4" width="14.7109375" customWidth="1"/>
    <col min="5" max="5" width="13" customWidth="1"/>
    <col min="6" max="7" width="13.140625" customWidth="1"/>
    <col min="9" max="9" width="9.140625" style="29"/>
  </cols>
  <sheetData>
    <row r="2" spans="2:9" ht="12.75" customHeight="1">
      <c r="E2" s="1068" t="s">
        <v>106</v>
      </c>
      <c r="F2" s="1068"/>
      <c r="G2" s="1068"/>
    </row>
    <row r="4" spans="2:9" ht="14.1" customHeight="1">
      <c r="B4" s="1066" t="s">
        <v>49</v>
      </c>
      <c r="C4" s="1067"/>
      <c r="D4" s="1067"/>
      <c r="E4" s="1067"/>
      <c r="F4" s="1067"/>
      <c r="G4" s="1067"/>
    </row>
    <row r="5" spans="2:9" ht="14.1" customHeight="1">
      <c r="B5" s="1066" t="s">
        <v>597</v>
      </c>
      <c r="C5" s="1067"/>
      <c r="D5" s="1067"/>
      <c r="E5" s="1067"/>
      <c r="F5" s="1067"/>
      <c r="G5" s="1067"/>
    </row>
    <row r="6" spans="2:9" s="32" customFormat="1" ht="14.1" customHeight="1" thickBot="1">
      <c r="B6" s="127"/>
      <c r="C6" s="128"/>
      <c r="D6" s="128"/>
      <c r="E6" s="128"/>
      <c r="F6" s="128"/>
      <c r="G6" s="547" t="s">
        <v>32</v>
      </c>
      <c r="I6" s="29"/>
    </row>
    <row r="7" spans="2:9" s="3" customFormat="1" ht="14.1" customHeight="1">
      <c r="B7" s="1073" t="s">
        <v>50</v>
      </c>
      <c r="C7" s="1069" t="s">
        <v>627</v>
      </c>
      <c r="D7" s="1069" t="s">
        <v>630</v>
      </c>
      <c r="E7" s="1069" t="s">
        <v>633</v>
      </c>
      <c r="F7" s="1069" t="s">
        <v>631</v>
      </c>
      <c r="G7" s="1071" t="s">
        <v>632</v>
      </c>
      <c r="I7" s="29"/>
    </row>
    <row r="8" spans="2:9" ht="42.75" customHeight="1" thickBot="1">
      <c r="B8" s="1074"/>
      <c r="C8" s="1070"/>
      <c r="D8" s="1070"/>
      <c r="E8" s="1070"/>
      <c r="F8" s="1070"/>
      <c r="G8" s="1072"/>
    </row>
    <row r="9" spans="2:9" ht="14.1" customHeight="1" thickBot="1">
      <c r="B9" s="549" t="s">
        <v>598</v>
      </c>
      <c r="C9" s="550">
        <f>C10+C11+C12+C13+C14+C15</f>
        <v>482158</v>
      </c>
      <c r="D9" s="551">
        <f>D10+D11+D12+D13+D14+D15</f>
        <v>527286.80000000005</v>
      </c>
      <c r="E9" s="550">
        <f>E10+E11+E12+E13+E14+E15</f>
        <v>528840</v>
      </c>
      <c r="F9" s="552">
        <f>E9/C9*100</f>
        <v>109.6818885095757</v>
      </c>
      <c r="G9" s="552">
        <f>E9/D9*100</f>
        <v>100.29456455196677</v>
      </c>
    </row>
    <row r="10" spans="2:9" ht="14.1" customHeight="1">
      <c r="B10" s="564" t="s">
        <v>599</v>
      </c>
      <c r="C10" s="568">
        <v>51743</v>
      </c>
      <c r="D10" s="569">
        <v>56136</v>
      </c>
      <c r="E10" s="568">
        <v>56782</v>
      </c>
      <c r="F10" s="570">
        <f t="shared" ref="F10:F50" si="0">E10/C10*100</f>
        <v>109.73851535473398</v>
      </c>
      <c r="G10" s="570">
        <f t="shared" ref="G10:G58" si="1">E10/D10*100</f>
        <v>101.15077668519309</v>
      </c>
    </row>
    <row r="11" spans="2:9" ht="14.1" customHeight="1">
      <c r="B11" s="565" t="s">
        <v>600</v>
      </c>
      <c r="C11" s="571">
        <v>24860</v>
      </c>
      <c r="D11" s="572">
        <v>26520.5</v>
      </c>
      <c r="E11" s="571">
        <v>26170</v>
      </c>
      <c r="F11" s="573">
        <f t="shared" si="0"/>
        <v>105.26950925181013</v>
      </c>
      <c r="G11" s="573">
        <f t="shared" si="1"/>
        <v>98.678380875172039</v>
      </c>
    </row>
    <row r="12" spans="2:9" ht="14.1" customHeight="1">
      <c r="B12" s="565" t="s">
        <v>601</v>
      </c>
      <c r="C12" s="571">
        <v>12639</v>
      </c>
      <c r="D12" s="572">
        <v>16511.7</v>
      </c>
      <c r="E12" s="571">
        <v>17134</v>
      </c>
      <c r="F12" s="573">
        <f t="shared" si="0"/>
        <v>135.56452250969221</v>
      </c>
      <c r="G12" s="573">
        <f t="shared" si="1"/>
        <v>103.7688426994192</v>
      </c>
    </row>
    <row r="13" spans="2:9" ht="14.1" customHeight="1">
      <c r="B13" s="565" t="s">
        <v>602</v>
      </c>
      <c r="C13" s="571">
        <v>6677</v>
      </c>
      <c r="D13" s="572">
        <v>10277</v>
      </c>
      <c r="E13" s="571">
        <v>10917</v>
      </c>
      <c r="F13" s="573">
        <f t="shared" si="0"/>
        <v>163.50157256252808</v>
      </c>
      <c r="G13" s="573">
        <f t="shared" si="1"/>
        <v>106.22749829716844</v>
      </c>
    </row>
    <row r="14" spans="2:9" ht="14.1" customHeight="1">
      <c r="B14" s="565" t="s">
        <v>628</v>
      </c>
      <c r="C14" s="571">
        <v>386239</v>
      </c>
      <c r="D14" s="572">
        <v>404822</v>
      </c>
      <c r="E14" s="571">
        <v>404817</v>
      </c>
      <c r="F14" s="573">
        <f t="shared" si="0"/>
        <v>104.80997517081391</v>
      </c>
      <c r="G14" s="573">
        <f t="shared" si="1"/>
        <v>99.998764889259974</v>
      </c>
    </row>
    <row r="15" spans="2:9" ht="14.1" customHeight="1" thickBot="1">
      <c r="B15" s="566" t="s">
        <v>603</v>
      </c>
      <c r="C15" s="574">
        <v>0</v>
      </c>
      <c r="D15" s="575">
        <v>13019.6</v>
      </c>
      <c r="E15" s="574">
        <v>13020</v>
      </c>
      <c r="F15" s="576"/>
      <c r="G15" s="576">
        <f t="shared" si="1"/>
        <v>100.0030722910074</v>
      </c>
    </row>
    <row r="16" spans="2:9" ht="14.1" customHeight="1" thickBot="1">
      <c r="B16" s="549" t="s">
        <v>604</v>
      </c>
      <c r="C16" s="550">
        <f>C17+C27+C37+C41+C42+C45+C48+C49+C50+C51+C52+C53+C54</f>
        <v>611037</v>
      </c>
      <c r="D16" s="551">
        <f>D17+D27+D37+D41+D42+D45+D48+D49+D50+D51+D52+D53+D54+D56+D55</f>
        <v>683683.4</v>
      </c>
      <c r="E16" s="550">
        <f>E17+E27+E37+E41+E42+E45+E48+E49+E50+E51+E52+E53+E54+E56+E55</f>
        <v>678045</v>
      </c>
      <c r="F16" s="552">
        <f t="shared" si="0"/>
        <v>110.96627536466694</v>
      </c>
      <c r="G16" s="552">
        <f t="shared" si="1"/>
        <v>99.175290785179214</v>
      </c>
    </row>
    <row r="17" spans="2:7" ht="14.1" customHeight="1" thickBot="1">
      <c r="B17" s="549" t="s">
        <v>10</v>
      </c>
      <c r="C17" s="550">
        <f>C18+C19+C20+C21+C22+C23+C24+C25+C26</f>
        <v>143231</v>
      </c>
      <c r="D17" s="551">
        <f t="shared" ref="D17:E17" si="2">D18+D19+D20+D21+D22+D23+D24+D25+D26</f>
        <v>148883.30000000002</v>
      </c>
      <c r="E17" s="550">
        <f t="shared" si="2"/>
        <v>150086</v>
      </c>
      <c r="F17" s="552">
        <f t="shared" si="0"/>
        <v>104.78597510315504</v>
      </c>
      <c r="G17" s="552">
        <f t="shared" si="1"/>
        <v>100.80781390525331</v>
      </c>
    </row>
    <row r="18" spans="2:7" ht="14.1" customHeight="1">
      <c r="B18" s="564" t="s">
        <v>51</v>
      </c>
      <c r="C18" s="568">
        <v>51509</v>
      </c>
      <c r="D18" s="569">
        <v>55537</v>
      </c>
      <c r="E18" s="568">
        <v>56214</v>
      </c>
      <c r="F18" s="570">
        <f t="shared" si="0"/>
        <v>109.13432604010949</v>
      </c>
      <c r="G18" s="570">
        <f t="shared" si="1"/>
        <v>101.21900714838756</v>
      </c>
    </row>
    <row r="19" spans="2:7" ht="14.1" customHeight="1">
      <c r="B19" s="565" t="s">
        <v>605</v>
      </c>
      <c r="C19" s="571">
        <v>17261</v>
      </c>
      <c r="D19" s="572">
        <v>19671.8</v>
      </c>
      <c r="E19" s="571">
        <v>19997</v>
      </c>
      <c r="F19" s="573">
        <f t="shared" si="0"/>
        <v>115.850761833034</v>
      </c>
      <c r="G19" s="573">
        <f t="shared" si="1"/>
        <v>101.65312782765177</v>
      </c>
    </row>
    <row r="20" spans="2:7" ht="14.1" customHeight="1">
      <c r="B20" s="565" t="s">
        <v>606</v>
      </c>
      <c r="C20" s="571">
        <v>19850</v>
      </c>
      <c r="D20" s="572">
        <v>23828.5</v>
      </c>
      <c r="E20" s="571">
        <v>23725</v>
      </c>
      <c r="F20" s="573">
        <f t="shared" si="0"/>
        <v>119.52141057934509</v>
      </c>
      <c r="G20" s="573">
        <f t="shared" si="1"/>
        <v>99.565646179994545</v>
      </c>
    </row>
    <row r="21" spans="2:7" ht="14.1" customHeight="1">
      <c r="B21" s="565" t="s">
        <v>607</v>
      </c>
      <c r="C21" s="571">
        <v>14298</v>
      </c>
      <c r="D21" s="572">
        <v>12739.9</v>
      </c>
      <c r="E21" s="571">
        <v>12898</v>
      </c>
      <c r="F21" s="573">
        <f t="shared" si="0"/>
        <v>90.208420758147994</v>
      </c>
      <c r="G21" s="573">
        <f t="shared" si="1"/>
        <v>101.24098305324219</v>
      </c>
    </row>
    <row r="22" spans="2:7" ht="14.1" customHeight="1">
      <c r="B22" s="565" t="s">
        <v>52</v>
      </c>
      <c r="C22" s="571">
        <v>7739</v>
      </c>
      <c r="D22" s="572">
        <v>6645.2</v>
      </c>
      <c r="E22" s="571">
        <v>6493</v>
      </c>
      <c r="F22" s="573">
        <f t="shared" si="0"/>
        <v>83.899728647112028</v>
      </c>
      <c r="G22" s="573">
        <f t="shared" si="1"/>
        <v>97.709624992475767</v>
      </c>
    </row>
    <row r="23" spans="2:7" ht="14.1" customHeight="1">
      <c r="B23" s="565" t="s">
        <v>59</v>
      </c>
      <c r="C23" s="571">
        <v>6317</v>
      </c>
      <c r="D23" s="572">
        <v>6372.3</v>
      </c>
      <c r="E23" s="571">
        <v>6372</v>
      </c>
      <c r="F23" s="573">
        <f t="shared" si="0"/>
        <v>100.87066645559601</v>
      </c>
      <c r="G23" s="573">
        <f t="shared" si="1"/>
        <v>99.99529212372299</v>
      </c>
    </row>
    <row r="24" spans="2:7" ht="14.1" customHeight="1">
      <c r="B24" s="565" t="s">
        <v>608</v>
      </c>
      <c r="C24" s="571">
        <v>25604</v>
      </c>
      <c r="D24" s="572">
        <v>22390.400000000001</v>
      </c>
      <c r="E24" s="571">
        <v>22469</v>
      </c>
      <c r="F24" s="573">
        <f t="shared" si="0"/>
        <v>87.755819403218254</v>
      </c>
      <c r="G24" s="573">
        <f t="shared" si="1"/>
        <v>100.35104330427325</v>
      </c>
    </row>
    <row r="25" spans="2:7" ht="14.1" customHeight="1">
      <c r="B25" s="565" t="s">
        <v>601</v>
      </c>
      <c r="C25" s="571">
        <v>573</v>
      </c>
      <c r="D25" s="572">
        <v>1628.5</v>
      </c>
      <c r="E25" s="571">
        <v>1794</v>
      </c>
      <c r="F25" s="573">
        <f t="shared" si="0"/>
        <v>313.08900523560209</v>
      </c>
      <c r="G25" s="573">
        <f t="shared" si="1"/>
        <v>110.16272643536998</v>
      </c>
    </row>
    <row r="26" spans="2:7" ht="14.1" customHeight="1" thickBot="1">
      <c r="B26" s="567" t="s">
        <v>609</v>
      </c>
      <c r="C26" s="574">
        <v>80</v>
      </c>
      <c r="D26" s="575">
        <v>69.7</v>
      </c>
      <c r="E26" s="574">
        <v>124</v>
      </c>
      <c r="F26" s="576">
        <f t="shared" si="0"/>
        <v>155</v>
      </c>
      <c r="G26" s="576">
        <f t="shared" si="1"/>
        <v>177.90530846484936</v>
      </c>
    </row>
    <row r="27" spans="2:7" ht="14.1" customHeight="1" thickBot="1">
      <c r="B27" s="549" t="s">
        <v>610</v>
      </c>
      <c r="C27" s="550">
        <f>C28+C29+C30+C31+C32+C33+C34+C35+C36</f>
        <v>58906</v>
      </c>
      <c r="D27" s="551">
        <f t="shared" ref="D27:E27" si="3">D28+D29+D30+D31+D32+D33+D34+D35+D36</f>
        <v>63153.9</v>
      </c>
      <c r="E27" s="550">
        <f t="shared" si="3"/>
        <v>62115</v>
      </c>
      <c r="F27" s="552">
        <f t="shared" si="0"/>
        <v>105.44766237734694</v>
      </c>
      <c r="G27" s="552">
        <f t="shared" si="1"/>
        <v>98.354970951912705</v>
      </c>
    </row>
    <row r="28" spans="2:7" ht="14.1" customHeight="1">
      <c r="B28" s="564" t="s">
        <v>611</v>
      </c>
      <c r="C28" s="568">
        <v>3540</v>
      </c>
      <c r="D28" s="569">
        <v>2936.5</v>
      </c>
      <c r="E28" s="568">
        <v>2717</v>
      </c>
      <c r="F28" s="570">
        <f t="shared" si="0"/>
        <v>76.751412429378533</v>
      </c>
      <c r="G28" s="570">
        <f t="shared" si="1"/>
        <v>92.525114932743051</v>
      </c>
    </row>
    <row r="29" spans="2:7">
      <c r="B29" s="565" t="s">
        <v>612</v>
      </c>
      <c r="C29" s="571">
        <v>9802</v>
      </c>
      <c r="D29" s="572">
        <v>10499.8</v>
      </c>
      <c r="E29" s="571">
        <v>10668</v>
      </c>
      <c r="F29" s="573">
        <f t="shared" si="0"/>
        <v>108.83493164660274</v>
      </c>
      <c r="G29" s="573">
        <f t="shared" si="1"/>
        <v>101.60193527495763</v>
      </c>
    </row>
    <row r="30" spans="2:7">
      <c r="B30" s="565" t="s">
        <v>613</v>
      </c>
      <c r="C30" s="571">
        <v>4630</v>
      </c>
      <c r="D30" s="572">
        <v>4537</v>
      </c>
      <c r="E30" s="571">
        <v>5648</v>
      </c>
      <c r="F30" s="573">
        <f t="shared" si="0"/>
        <v>121.98704103671707</v>
      </c>
      <c r="G30" s="573">
        <f t="shared" si="1"/>
        <v>124.48754683711705</v>
      </c>
    </row>
    <row r="31" spans="2:7">
      <c r="B31" s="565" t="s">
        <v>614</v>
      </c>
      <c r="C31" s="571">
        <v>0</v>
      </c>
      <c r="D31" s="572"/>
      <c r="E31" s="571">
        <v>0</v>
      </c>
      <c r="F31" s="573">
        <v>0</v>
      </c>
      <c r="G31" s="573">
        <v>0</v>
      </c>
    </row>
    <row r="32" spans="2:7">
      <c r="B32" s="565" t="s">
        <v>615</v>
      </c>
      <c r="C32" s="571">
        <v>15262</v>
      </c>
      <c r="D32" s="572">
        <v>16338.7</v>
      </c>
      <c r="E32" s="571">
        <v>14554</v>
      </c>
      <c r="F32" s="573">
        <f t="shared" si="0"/>
        <v>95.361027388284626</v>
      </c>
      <c r="G32" s="573">
        <f t="shared" si="1"/>
        <v>89.076854339696538</v>
      </c>
    </row>
    <row r="33" spans="2:7">
      <c r="B33" s="565" t="s">
        <v>616</v>
      </c>
      <c r="C33" s="571">
        <v>425</v>
      </c>
      <c r="D33" s="572">
        <v>458.9</v>
      </c>
      <c r="E33" s="571">
        <v>628</v>
      </c>
      <c r="F33" s="573">
        <f t="shared" si="0"/>
        <v>147.76470588235293</v>
      </c>
      <c r="G33" s="573">
        <f t="shared" si="1"/>
        <v>136.84898670734364</v>
      </c>
    </row>
    <row r="34" spans="2:7">
      <c r="B34" s="565" t="s">
        <v>617</v>
      </c>
      <c r="C34" s="571">
        <v>321</v>
      </c>
      <c r="D34" s="572">
        <v>315.39999999999998</v>
      </c>
      <c r="E34" s="571">
        <v>1046</v>
      </c>
      <c r="F34" s="573">
        <f t="shared" si="0"/>
        <v>325.85669781931466</v>
      </c>
      <c r="G34" s="573">
        <f t="shared" si="1"/>
        <v>331.6423589093215</v>
      </c>
    </row>
    <row r="35" spans="2:7">
      <c r="B35" s="565" t="s">
        <v>601</v>
      </c>
      <c r="C35" s="571">
        <v>12096</v>
      </c>
      <c r="D35" s="572">
        <v>14891.2</v>
      </c>
      <c r="E35" s="571">
        <v>14537</v>
      </c>
      <c r="F35" s="573">
        <f t="shared" si="0"/>
        <v>120.18022486772486</v>
      </c>
      <c r="G35" s="573">
        <f t="shared" si="1"/>
        <v>97.621413989470284</v>
      </c>
    </row>
    <row r="36" spans="2:7" ht="13.5" thickBot="1">
      <c r="B36" s="567" t="s">
        <v>609</v>
      </c>
      <c r="C36" s="574">
        <v>12830</v>
      </c>
      <c r="D36" s="575">
        <v>13176.4</v>
      </c>
      <c r="E36" s="574">
        <v>12317</v>
      </c>
      <c r="F36" s="576">
        <f t="shared" si="0"/>
        <v>96.001558846453634</v>
      </c>
      <c r="G36" s="576">
        <f t="shared" si="1"/>
        <v>93.477732916426334</v>
      </c>
    </row>
    <row r="37" spans="2:7" ht="13.5" thickBot="1">
      <c r="B37" s="556" t="s">
        <v>618</v>
      </c>
      <c r="C37" s="550">
        <f>C38+C39+C40</f>
        <v>386239</v>
      </c>
      <c r="D37" s="551">
        <f t="shared" ref="D37:E37" si="4">D38+D39+D40</f>
        <v>404822</v>
      </c>
      <c r="E37" s="550">
        <f t="shared" si="4"/>
        <v>404816</v>
      </c>
      <c r="F37" s="552">
        <f t="shared" si="0"/>
        <v>104.80971626376414</v>
      </c>
      <c r="G37" s="552">
        <f t="shared" si="1"/>
        <v>99.998517867111971</v>
      </c>
    </row>
    <row r="38" spans="2:7">
      <c r="B38" s="564" t="s">
        <v>648</v>
      </c>
      <c r="C38" s="568">
        <v>1368</v>
      </c>
      <c r="D38" s="569">
        <v>1888</v>
      </c>
      <c r="E38" s="568">
        <v>1932</v>
      </c>
      <c r="F38" s="570">
        <f t="shared" si="0"/>
        <v>141.2280701754386</v>
      </c>
      <c r="G38" s="570">
        <f t="shared" si="1"/>
        <v>102.33050847457628</v>
      </c>
    </row>
    <row r="39" spans="2:7">
      <c r="B39" s="565" t="s">
        <v>619</v>
      </c>
      <c r="C39" s="571">
        <v>278618</v>
      </c>
      <c r="D39" s="572">
        <v>291835</v>
      </c>
      <c r="E39" s="571">
        <v>291835</v>
      </c>
      <c r="F39" s="573">
        <f t="shared" si="0"/>
        <v>104.74377104135411</v>
      </c>
      <c r="G39" s="573">
        <f t="shared" si="1"/>
        <v>100</v>
      </c>
    </row>
    <row r="40" spans="2:7">
      <c r="B40" s="565" t="s">
        <v>634</v>
      </c>
      <c r="C40" s="571">
        <v>106253</v>
      </c>
      <c r="D40" s="572">
        <v>111099</v>
      </c>
      <c r="E40" s="571">
        <v>111049</v>
      </c>
      <c r="F40" s="573">
        <f t="shared" si="0"/>
        <v>104.51375490574384</v>
      </c>
      <c r="G40" s="573">
        <f t="shared" si="1"/>
        <v>99.954995094465289</v>
      </c>
    </row>
    <row r="41" spans="2:7" ht="13.5" thickBot="1">
      <c r="B41" s="558" t="s">
        <v>620</v>
      </c>
      <c r="C41" s="553">
        <v>0</v>
      </c>
      <c r="D41" s="554">
        <v>13019.6</v>
      </c>
      <c r="E41" s="553">
        <v>13019</v>
      </c>
      <c r="F41" s="555"/>
      <c r="G41" s="555">
        <f t="shared" si="1"/>
        <v>99.995391563488894</v>
      </c>
    </row>
    <row r="42" spans="2:7" ht="26.25" thickBot="1">
      <c r="B42" s="556" t="s">
        <v>157</v>
      </c>
      <c r="C42" s="550">
        <f>C43+C44</f>
        <v>7264</v>
      </c>
      <c r="D42" s="551">
        <f t="shared" ref="D42:E42" si="5">D43+D44</f>
        <v>9953.9</v>
      </c>
      <c r="E42" s="550">
        <f t="shared" si="5"/>
        <v>9404</v>
      </c>
      <c r="F42" s="552">
        <f t="shared" si="0"/>
        <v>129.4603524229075</v>
      </c>
      <c r="G42" s="552">
        <f t="shared" si="1"/>
        <v>94.475532203457945</v>
      </c>
    </row>
    <row r="43" spans="2:7">
      <c r="B43" s="564" t="s">
        <v>53</v>
      </c>
      <c r="C43" s="568">
        <v>5315</v>
      </c>
      <c r="D43" s="569">
        <v>6902.9</v>
      </c>
      <c r="E43" s="568">
        <v>6189</v>
      </c>
      <c r="F43" s="570">
        <f t="shared" si="0"/>
        <v>116.44402634054562</v>
      </c>
      <c r="G43" s="570">
        <f t="shared" si="1"/>
        <v>89.657969838763421</v>
      </c>
    </row>
    <row r="44" spans="2:7" ht="13.5" thickBot="1">
      <c r="B44" s="567" t="s">
        <v>621</v>
      </c>
      <c r="C44" s="574">
        <v>1949</v>
      </c>
      <c r="D44" s="575">
        <v>3051</v>
      </c>
      <c r="E44" s="574">
        <v>3215</v>
      </c>
      <c r="F44" s="576">
        <f t="shared" si="0"/>
        <v>164.95638789122626</v>
      </c>
      <c r="G44" s="576">
        <f t="shared" si="1"/>
        <v>105.375286791216</v>
      </c>
    </row>
    <row r="45" spans="2:7" ht="26.25" thickBot="1">
      <c r="B45" s="556" t="s">
        <v>158</v>
      </c>
      <c r="C45" s="550">
        <f>C46+C47</f>
        <v>3861</v>
      </c>
      <c r="D45" s="551">
        <f t="shared" ref="D45:E45" si="6">D46+D47</f>
        <v>6935</v>
      </c>
      <c r="E45" s="550">
        <f t="shared" si="6"/>
        <v>6837</v>
      </c>
      <c r="F45" s="552">
        <f t="shared" si="0"/>
        <v>177.07847707847708</v>
      </c>
      <c r="G45" s="552">
        <f t="shared" si="1"/>
        <v>98.586878154289835</v>
      </c>
    </row>
    <row r="46" spans="2:7">
      <c r="B46" s="564" t="s">
        <v>53</v>
      </c>
      <c r="C46" s="568">
        <v>2887</v>
      </c>
      <c r="D46" s="569">
        <v>5161.8999999999996</v>
      </c>
      <c r="E46" s="568">
        <v>5104</v>
      </c>
      <c r="F46" s="570">
        <f t="shared" si="0"/>
        <v>176.79251818496709</v>
      </c>
      <c r="G46" s="570">
        <f t="shared" si="1"/>
        <v>98.878319998450195</v>
      </c>
    </row>
    <row r="47" spans="2:7" ht="13.5" thickBot="1">
      <c r="B47" s="567" t="s">
        <v>621</v>
      </c>
      <c r="C47" s="574">
        <v>974</v>
      </c>
      <c r="D47" s="575">
        <v>1773.1</v>
      </c>
      <c r="E47" s="574">
        <v>1733</v>
      </c>
      <c r="F47" s="576">
        <f t="shared" si="0"/>
        <v>177.92607802874741</v>
      </c>
      <c r="G47" s="576">
        <f t="shared" si="1"/>
        <v>97.73842422875191</v>
      </c>
    </row>
    <row r="48" spans="2:7" ht="26.25" thickBot="1">
      <c r="B48" s="556" t="s">
        <v>629</v>
      </c>
      <c r="C48" s="550">
        <v>484</v>
      </c>
      <c r="D48" s="551">
        <v>2089.8000000000002</v>
      </c>
      <c r="E48" s="550">
        <v>2485</v>
      </c>
      <c r="F48" s="552">
        <f t="shared" si="0"/>
        <v>513.42975206611573</v>
      </c>
      <c r="G48" s="552">
        <f t="shared" si="1"/>
        <v>118.91090056464732</v>
      </c>
    </row>
    <row r="49" spans="2:7" ht="13.5" thickBot="1">
      <c r="B49" s="549" t="s">
        <v>30</v>
      </c>
      <c r="C49" s="550">
        <v>1400</v>
      </c>
      <c r="D49" s="551">
        <v>966.1</v>
      </c>
      <c r="E49" s="550">
        <v>928</v>
      </c>
      <c r="F49" s="552">
        <f t="shared" si="0"/>
        <v>66.285714285714278</v>
      </c>
      <c r="G49" s="552">
        <f t="shared" si="1"/>
        <v>96.056308870717316</v>
      </c>
    </row>
    <row r="50" spans="2:7" ht="13.5" thickBot="1">
      <c r="B50" s="549" t="s">
        <v>622</v>
      </c>
      <c r="C50" s="550">
        <v>9652</v>
      </c>
      <c r="D50" s="551">
        <v>11400.9</v>
      </c>
      <c r="E50" s="550">
        <v>11430</v>
      </c>
      <c r="F50" s="552">
        <f t="shared" si="0"/>
        <v>118.42105263157893</v>
      </c>
      <c r="G50" s="552">
        <f t="shared" si="1"/>
        <v>100.25524300713103</v>
      </c>
    </row>
    <row r="51" spans="2:7" ht="13.5" thickBot="1">
      <c r="B51" s="559" t="s">
        <v>699</v>
      </c>
      <c r="C51" s="550">
        <v>0</v>
      </c>
      <c r="D51" s="551">
        <v>379</v>
      </c>
      <c r="E51" s="550">
        <v>379</v>
      </c>
      <c r="F51" s="552">
        <v>0</v>
      </c>
      <c r="G51" s="552">
        <f t="shared" si="1"/>
        <v>100</v>
      </c>
    </row>
    <row r="52" spans="2:7" ht="13.5" thickBot="1">
      <c r="B52" s="560" t="s">
        <v>623</v>
      </c>
      <c r="C52" s="561">
        <v>0</v>
      </c>
      <c r="D52" s="562">
        <v>4747.3999999999996</v>
      </c>
      <c r="E52" s="561">
        <v>4649</v>
      </c>
      <c r="F52" s="563">
        <v>0</v>
      </c>
      <c r="G52" s="563">
        <f t="shared" si="1"/>
        <v>97.92728651472386</v>
      </c>
    </row>
    <row r="53" spans="2:7" ht="13.5" thickBot="1">
      <c r="B53" s="559" t="s">
        <v>700</v>
      </c>
      <c r="C53" s="550">
        <v>0</v>
      </c>
      <c r="D53" s="551">
        <v>5590.6</v>
      </c>
      <c r="E53" s="550">
        <v>5526</v>
      </c>
      <c r="F53" s="552">
        <v>0</v>
      </c>
      <c r="G53" s="552">
        <f t="shared" si="1"/>
        <v>98.844488963617493</v>
      </c>
    </row>
    <row r="54" spans="2:7" ht="13.5" thickBot="1">
      <c r="B54" s="559" t="s">
        <v>624</v>
      </c>
      <c r="C54" s="550">
        <v>0</v>
      </c>
      <c r="D54" s="551">
        <v>2629.9</v>
      </c>
      <c r="E54" s="550">
        <v>1976</v>
      </c>
      <c r="F54" s="552">
        <v>0</v>
      </c>
      <c r="G54" s="552">
        <f t="shared" si="1"/>
        <v>75.135936727632227</v>
      </c>
    </row>
    <row r="55" spans="2:7" ht="13.5" thickBot="1">
      <c r="B55" s="559" t="s">
        <v>625</v>
      </c>
      <c r="C55" s="550">
        <v>0</v>
      </c>
      <c r="D55" s="551">
        <v>8512</v>
      </c>
      <c r="E55" s="550">
        <v>4259</v>
      </c>
      <c r="F55" s="552">
        <v>0</v>
      </c>
      <c r="G55" s="552">
        <f t="shared" si="1"/>
        <v>50.035244360902254</v>
      </c>
    </row>
    <row r="56" spans="2:7" ht="13.5" thickBot="1">
      <c r="B56" s="560" t="s">
        <v>626</v>
      </c>
      <c r="C56" s="561">
        <v>0</v>
      </c>
      <c r="D56" s="562">
        <v>600</v>
      </c>
      <c r="E56" s="561">
        <v>136</v>
      </c>
      <c r="F56" s="563">
        <v>0</v>
      </c>
      <c r="G56" s="563">
        <f t="shared" si="1"/>
        <v>22.666666666666664</v>
      </c>
    </row>
    <row r="57" spans="2:7" ht="13.5" thickBot="1">
      <c r="B57" s="556" t="s">
        <v>21</v>
      </c>
      <c r="C57" s="550">
        <f>C9-C16</f>
        <v>-128879</v>
      </c>
      <c r="D57" s="551">
        <f t="shared" ref="D57:E57" si="7">D9-D16</f>
        <v>-156396.59999999998</v>
      </c>
      <c r="E57" s="550">
        <f t="shared" si="7"/>
        <v>-149205</v>
      </c>
      <c r="F57" s="552">
        <f t="shared" ref="F57:F58" si="8">E57/C57*100</f>
        <v>115.77138245951627</v>
      </c>
      <c r="G57" s="552">
        <f t="shared" si="1"/>
        <v>95.401690318075978</v>
      </c>
    </row>
    <row r="58" spans="2:7" ht="13.5" customHeight="1" thickBot="1">
      <c r="B58" s="556" t="s">
        <v>156</v>
      </c>
      <c r="C58" s="550">
        <f>C57*(-1)</f>
        <v>128879</v>
      </c>
      <c r="D58" s="551">
        <f t="shared" ref="D58" si="9">D57*(-1)</f>
        <v>156396.59999999998</v>
      </c>
      <c r="E58" s="550">
        <v>151039</v>
      </c>
      <c r="F58" s="552">
        <f t="shared" si="8"/>
        <v>117.19442267553286</v>
      </c>
      <c r="G58" s="552">
        <f t="shared" si="1"/>
        <v>96.574350081779286</v>
      </c>
    </row>
    <row r="59" spans="2:7" ht="13.5" thickBot="1">
      <c r="B59" s="557" t="s">
        <v>22</v>
      </c>
      <c r="C59" s="550">
        <f>C57+C58</f>
        <v>0</v>
      </c>
      <c r="D59" s="551">
        <f t="shared" ref="D59:E59" si="10">D57+D58</f>
        <v>0</v>
      </c>
      <c r="E59" s="550">
        <f t="shared" si="10"/>
        <v>1834</v>
      </c>
      <c r="F59" s="552"/>
      <c r="G59" s="552"/>
    </row>
  </sheetData>
  <mergeCells count="9">
    <mergeCell ref="B4:G4"/>
    <mergeCell ref="B5:G5"/>
    <mergeCell ref="E2:G2"/>
    <mergeCell ref="C7:C8"/>
    <mergeCell ref="D7:D8"/>
    <mergeCell ref="E7:E8"/>
    <mergeCell ref="F7:F8"/>
    <mergeCell ref="G7:G8"/>
    <mergeCell ref="B7:B8"/>
  </mergeCells>
  <phoneticPr fontId="0" type="noConversion"/>
  <printOptions horizontalCentered="1" verticalCentered="1"/>
  <pageMargins left="0.43307086614173229" right="0.82677165354330717" top="0.19685039370078741" bottom="0" header="0" footer="0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K104"/>
  <sheetViews>
    <sheetView workbookViewId="0">
      <selection activeCell="K11" sqref="K11"/>
    </sheetView>
  </sheetViews>
  <sheetFormatPr defaultRowHeight="12.75"/>
  <cols>
    <col min="1" max="1" width="1.5703125" customWidth="1"/>
    <col min="2" max="2" width="33" customWidth="1"/>
    <col min="3" max="3" width="14.7109375" customWidth="1"/>
    <col min="4" max="4" width="15" customWidth="1"/>
    <col min="5" max="5" width="14.7109375" customWidth="1"/>
    <col min="6" max="6" width="13.28515625" customWidth="1"/>
    <col min="7" max="7" width="12.85546875" customWidth="1"/>
    <col min="9" max="9" width="9.28515625" customWidth="1"/>
  </cols>
  <sheetData>
    <row r="1" spans="2:8" ht="12.75" customHeight="1"/>
    <row r="2" spans="2:8" s="3" customFormat="1" ht="12.75" customHeight="1">
      <c r="B2" s="8"/>
      <c r="C2" s="9"/>
      <c r="D2" s="9"/>
      <c r="E2" s="1068" t="s">
        <v>55</v>
      </c>
      <c r="F2" s="1068"/>
      <c r="G2" s="1068"/>
    </row>
    <row r="3" spans="2:8" s="3" customFormat="1" ht="7.5" customHeight="1">
      <c r="B3" s="10"/>
      <c r="C3"/>
      <c r="D3" s="9"/>
      <c r="E3"/>
      <c r="F3" s="9"/>
      <c r="G3" s="9"/>
    </row>
    <row r="4" spans="2:8" ht="20.25" customHeight="1">
      <c r="B4" s="1066" t="s">
        <v>58</v>
      </c>
      <c r="C4" s="1075"/>
      <c r="D4" s="1075"/>
      <c r="E4" s="1075"/>
      <c r="F4" s="1075"/>
      <c r="G4" s="1075"/>
    </row>
    <row r="5" spans="2:8" ht="15.75" customHeight="1">
      <c r="B5" s="1066" t="s">
        <v>644</v>
      </c>
      <c r="C5" s="1075"/>
      <c r="D5" s="1075"/>
      <c r="E5" s="1075"/>
      <c r="F5" s="1075"/>
      <c r="G5" s="1075"/>
    </row>
    <row r="6" spans="2:8" s="32" customFormat="1" ht="15.75" customHeight="1" thickBot="1">
      <c r="B6" s="546"/>
      <c r="C6" s="548"/>
      <c r="D6" s="548"/>
      <c r="E6" s="548"/>
      <c r="F6" s="548"/>
      <c r="G6" s="547" t="s">
        <v>32</v>
      </c>
    </row>
    <row r="7" spans="2:8" s="32" customFormat="1" ht="15.75" customHeight="1">
      <c r="B7" s="1085" t="s">
        <v>50</v>
      </c>
      <c r="C7" s="1076" t="s">
        <v>710</v>
      </c>
      <c r="D7" s="1079" t="s">
        <v>737</v>
      </c>
      <c r="E7" s="1076" t="s">
        <v>651</v>
      </c>
      <c r="F7" s="1076" t="s">
        <v>631</v>
      </c>
      <c r="G7" s="1082" t="s">
        <v>738</v>
      </c>
    </row>
    <row r="8" spans="2:8" ht="12.75" customHeight="1">
      <c r="B8" s="1086"/>
      <c r="C8" s="1077"/>
      <c r="D8" s="1080"/>
      <c r="E8" s="1077"/>
      <c r="F8" s="1077"/>
      <c r="G8" s="1083"/>
    </row>
    <row r="9" spans="2:8" s="2" customFormat="1" ht="21.75" customHeight="1" thickBot="1">
      <c r="B9" s="1074"/>
      <c r="C9" s="1078"/>
      <c r="D9" s="1081"/>
      <c r="E9" s="1078"/>
      <c r="F9" s="1078"/>
      <c r="G9" s="1084"/>
    </row>
    <row r="10" spans="2:8" ht="15" customHeight="1" thickBot="1">
      <c r="B10" s="607" t="s">
        <v>636</v>
      </c>
      <c r="C10" s="608">
        <f>C11</f>
        <v>1527</v>
      </c>
      <c r="D10" s="609">
        <f>D11</f>
        <v>1772</v>
      </c>
      <c r="E10" s="608">
        <f>E11</f>
        <v>1727.2</v>
      </c>
      <c r="F10" s="610">
        <f>E10/C10*100</f>
        <v>113.11067452521284</v>
      </c>
      <c r="G10" s="611">
        <f>E10/D10*100</f>
        <v>97.471783295711063</v>
      </c>
    </row>
    <row r="11" spans="2:8" s="1" customFormat="1" ht="15" customHeight="1" thickBot="1">
      <c r="B11" s="589" t="s">
        <v>645</v>
      </c>
      <c r="C11" s="582">
        <v>1527</v>
      </c>
      <c r="D11" s="583">
        <v>1772</v>
      </c>
      <c r="E11" s="582">
        <v>1727.2</v>
      </c>
      <c r="F11" s="584">
        <f t="shared" ref="F11:F36" si="0">E11/C11*100</f>
        <v>113.11067452521284</v>
      </c>
      <c r="G11" s="585">
        <f t="shared" ref="G11:G36" si="1">E11/D11*100</f>
        <v>97.471783295711063</v>
      </c>
    </row>
    <row r="12" spans="2:8" ht="18.75" customHeight="1" thickBot="1">
      <c r="B12" s="577" t="s">
        <v>637</v>
      </c>
      <c r="C12" s="578">
        <f>C13+C17+C27+C33+C34+C35</f>
        <v>50527</v>
      </c>
      <c r="D12" s="579">
        <f>D13+D17+D27+D33+D34+D35</f>
        <v>76562.899999999994</v>
      </c>
      <c r="E12" s="578">
        <f>E13+E17+E27+E33+E34+E35</f>
        <v>62702.799999999996</v>
      </c>
      <c r="F12" s="580">
        <f t="shared" si="0"/>
        <v>124.09761117818195</v>
      </c>
      <c r="G12" s="581">
        <f t="shared" si="1"/>
        <v>81.897106823278648</v>
      </c>
    </row>
    <row r="13" spans="2:8" ht="15" customHeight="1" thickBot="1">
      <c r="B13" s="577" t="s">
        <v>638</v>
      </c>
      <c r="C13" s="578">
        <f>SUM(C14:C16)</f>
        <v>680</v>
      </c>
      <c r="D13" s="579">
        <f>SUM(D14:D16)</f>
        <v>777.5</v>
      </c>
      <c r="E13" s="578">
        <f>SUM(E14:E16)</f>
        <v>730.5</v>
      </c>
      <c r="F13" s="580">
        <f t="shared" si="0"/>
        <v>107.42647058823529</v>
      </c>
      <c r="G13" s="581">
        <f t="shared" si="1"/>
        <v>93.954983922829584</v>
      </c>
    </row>
    <row r="14" spans="2:8" ht="15" customHeight="1">
      <c r="B14" s="612" t="s">
        <v>605</v>
      </c>
      <c r="C14" s="597">
        <v>330</v>
      </c>
      <c r="D14" s="598">
        <v>417.5</v>
      </c>
      <c r="E14" s="597">
        <v>384.5</v>
      </c>
      <c r="F14" s="599">
        <f t="shared" si="0"/>
        <v>116.5151515151515</v>
      </c>
      <c r="G14" s="600">
        <f t="shared" si="1"/>
        <v>92.095808383233532</v>
      </c>
    </row>
    <row r="15" spans="2:8" ht="18.75" customHeight="1">
      <c r="B15" s="590" t="s">
        <v>647</v>
      </c>
      <c r="C15" s="582">
        <v>50</v>
      </c>
      <c r="D15" s="583">
        <v>60</v>
      </c>
      <c r="E15" s="582">
        <v>60.8</v>
      </c>
      <c r="F15" s="584">
        <f t="shared" si="0"/>
        <v>121.6</v>
      </c>
      <c r="G15" s="585">
        <f t="shared" si="1"/>
        <v>101.33333333333331</v>
      </c>
    </row>
    <row r="16" spans="2:8" s="11" customFormat="1" ht="15" customHeight="1" thickBot="1">
      <c r="B16" s="591" t="s">
        <v>11</v>
      </c>
      <c r="C16" s="592">
        <v>300</v>
      </c>
      <c r="D16" s="593">
        <v>300</v>
      </c>
      <c r="E16" s="592">
        <v>285.2</v>
      </c>
      <c r="F16" s="594">
        <f t="shared" si="0"/>
        <v>95.066666666666663</v>
      </c>
      <c r="G16" s="595">
        <f t="shared" si="1"/>
        <v>95.066666666666663</v>
      </c>
      <c r="H16"/>
    </row>
    <row r="17" spans="2:8" ht="15" customHeight="1" thickBot="1">
      <c r="B17" s="577" t="s">
        <v>639</v>
      </c>
      <c r="C17" s="578">
        <f>SUM(C18:C26)</f>
        <v>39256</v>
      </c>
      <c r="D17" s="579">
        <f>SUM(D18:D26)</f>
        <v>64146</v>
      </c>
      <c r="E17" s="578">
        <f>SUM(E18:E26)</f>
        <v>50517.7</v>
      </c>
      <c r="F17" s="580">
        <f t="shared" si="0"/>
        <v>128.68784389647442</v>
      </c>
      <c r="G17" s="581">
        <f t="shared" si="1"/>
        <v>78.754248121472884</v>
      </c>
    </row>
    <row r="18" spans="2:8" ht="15" customHeight="1">
      <c r="B18" s="596" t="s">
        <v>611</v>
      </c>
      <c r="C18" s="597">
        <v>200</v>
      </c>
      <c r="D18" s="598">
        <v>200</v>
      </c>
      <c r="E18" s="597">
        <v>134.9</v>
      </c>
      <c r="F18" s="599">
        <f t="shared" si="0"/>
        <v>67.45</v>
      </c>
      <c r="G18" s="600">
        <f t="shared" si="1"/>
        <v>67.45</v>
      </c>
    </row>
    <row r="19" spans="2:8" ht="15" customHeight="1">
      <c r="B19" s="590" t="s">
        <v>612</v>
      </c>
      <c r="C19" s="582">
        <v>160</v>
      </c>
      <c r="D19" s="583">
        <v>185</v>
      </c>
      <c r="E19" s="582">
        <v>126</v>
      </c>
      <c r="F19" s="584">
        <f t="shared" si="0"/>
        <v>78.75</v>
      </c>
      <c r="G19" s="585">
        <f t="shared" si="1"/>
        <v>68.108108108108112</v>
      </c>
    </row>
    <row r="20" spans="2:8" s="1" customFormat="1" ht="15" customHeight="1">
      <c r="B20" s="589" t="s">
        <v>640</v>
      </c>
      <c r="C20" s="582">
        <v>3100</v>
      </c>
      <c r="D20" s="583">
        <v>2066</v>
      </c>
      <c r="E20" s="582">
        <v>2056</v>
      </c>
      <c r="F20" s="584">
        <f t="shared" si="0"/>
        <v>66.322580645161295</v>
      </c>
      <c r="G20" s="585">
        <f t="shared" si="1"/>
        <v>99.51597289448209</v>
      </c>
      <c r="H20"/>
    </row>
    <row r="21" spans="2:8" ht="15" customHeight="1">
      <c r="B21" s="589" t="s">
        <v>615</v>
      </c>
      <c r="C21" s="582">
        <v>30000</v>
      </c>
      <c r="D21" s="583">
        <v>53126.5</v>
      </c>
      <c r="E21" s="582">
        <v>40651.199999999997</v>
      </c>
      <c r="F21" s="584">
        <f t="shared" si="0"/>
        <v>135.50399999999999</v>
      </c>
      <c r="G21" s="585">
        <f t="shared" si="1"/>
        <v>76.517745381306881</v>
      </c>
    </row>
    <row r="22" spans="2:8" ht="15" customHeight="1">
      <c r="B22" s="590" t="s">
        <v>641</v>
      </c>
      <c r="C22" s="582">
        <v>16</v>
      </c>
      <c r="D22" s="583">
        <v>108</v>
      </c>
      <c r="E22" s="582">
        <v>98.9</v>
      </c>
      <c r="F22" s="584">
        <f t="shared" si="0"/>
        <v>618.125</v>
      </c>
      <c r="G22" s="585">
        <f t="shared" si="1"/>
        <v>91.574074074074076</v>
      </c>
    </row>
    <row r="23" spans="2:8" ht="15" customHeight="1">
      <c r="B23" s="590" t="s">
        <v>617</v>
      </c>
      <c r="C23" s="582">
        <v>5</v>
      </c>
      <c r="D23" s="583">
        <v>6.5</v>
      </c>
      <c r="E23" s="582">
        <v>6.2</v>
      </c>
      <c r="F23" s="584">
        <f t="shared" si="0"/>
        <v>124</v>
      </c>
      <c r="G23" s="585">
        <f t="shared" si="1"/>
        <v>95.384615384615387</v>
      </c>
    </row>
    <row r="24" spans="2:8" ht="15" customHeight="1">
      <c r="B24" s="589" t="s">
        <v>642</v>
      </c>
      <c r="C24" s="582">
        <v>2063</v>
      </c>
      <c r="D24" s="583">
        <v>3510</v>
      </c>
      <c r="E24" s="582">
        <v>3139.1</v>
      </c>
      <c r="F24" s="584">
        <f t="shared" si="0"/>
        <v>152.16190014541928</v>
      </c>
      <c r="G24" s="585">
        <f t="shared" si="1"/>
        <v>89.433048433048441</v>
      </c>
    </row>
    <row r="25" spans="2:8" s="6" customFormat="1" ht="15" customHeight="1">
      <c r="B25" s="589" t="s">
        <v>25</v>
      </c>
      <c r="C25" s="582">
        <v>3300</v>
      </c>
      <c r="D25" s="583">
        <v>4502</v>
      </c>
      <c r="E25" s="582">
        <v>3864.8</v>
      </c>
      <c r="F25" s="584">
        <f>E25/C25*100</f>
        <v>117.11515151515152</v>
      </c>
      <c r="G25" s="585">
        <f>E25/D25*100</f>
        <v>85.846290537538877</v>
      </c>
      <c r="H25"/>
    </row>
    <row r="26" spans="2:8" s="6" customFormat="1" ht="15" customHeight="1" thickBot="1">
      <c r="B26" s="601" t="s">
        <v>649</v>
      </c>
      <c r="C26" s="602">
        <v>412</v>
      </c>
      <c r="D26" s="603">
        <v>442</v>
      </c>
      <c r="E26" s="602">
        <v>440.6</v>
      </c>
      <c r="F26" s="604">
        <f t="shared" si="0"/>
        <v>106.94174757281554</v>
      </c>
      <c r="G26" s="605">
        <f t="shared" si="1"/>
        <v>99.683257918552044</v>
      </c>
      <c r="H26"/>
    </row>
    <row r="27" spans="2:8" s="6" customFormat="1" ht="15" customHeight="1" thickBot="1">
      <c r="B27" s="586" t="s">
        <v>16</v>
      </c>
      <c r="C27" s="578">
        <f>SUM(C28:C32)</f>
        <v>10070</v>
      </c>
      <c r="D27" s="579">
        <f>SUM(D28:D32)</f>
        <v>10938.400000000001</v>
      </c>
      <c r="E27" s="578">
        <f>SUM(E28:E32)</f>
        <v>10857.1</v>
      </c>
      <c r="F27" s="580">
        <f t="shared" si="0"/>
        <v>107.81628599801391</v>
      </c>
      <c r="G27" s="581">
        <f t="shared" si="1"/>
        <v>99.256746873400132</v>
      </c>
      <c r="H27"/>
    </row>
    <row r="28" spans="2:8" ht="15" customHeight="1">
      <c r="B28" s="596" t="s">
        <v>648</v>
      </c>
      <c r="C28" s="597">
        <v>900</v>
      </c>
      <c r="D28" s="598">
        <v>900</v>
      </c>
      <c r="E28" s="597">
        <v>817.1</v>
      </c>
      <c r="F28" s="599">
        <f>E28/C28*100</f>
        <v>90.788888888888891</v>
      </c>
      <c r="G28" s="600">
        <f>E28/D28*100</f>
        <v>90.788888888888891</v>
      </c>
    </row>
    <row r="29" spans="2:8" ht="15" customHeight="1">
      <c r="B29" s="589" t="s">
        <v>672</v>
      </c>
      <c r="C29" s="582">
        <v>6490</v>
      </c>
      <c r="D29" s="583">
        <v>7140.9</v>
      </c>
      <c r="E29" s="582">
        <v>6923.6</v>
      </c>
      <c r="F29" s="584">
        <f t="shared" si="0"/>
        <v>106.68104776579352</v>
      </c>
      <c r="G29" s="585">
        <f t="shared" si="1"/>
        <v>96.956966208741207</v>
      </c>
    </row>
    <row r="30" spans="2:8" ht="15" customHeight="1">
      <c r="B30" s="591" t="s">
        <v>136</v>
      </c>
      <c r="C30" s="592">
        <v>0</v>
      </c>
      <c r="D30" s="593">
        <v>0</v>
      </c>
      <c r="E30" s="592">
        <v>214.9</v>
      </c>
      <c r="F30" s="584">
        <v>0</v>
      </c>
      <c r="G30" s="585">
        <v>0</v>
      </c>
    </row>
    <row r="31" spans="2:8" ht="15" customHeight="1">
      <c r="B31" s="606" t="s">
        <v>646</v>
      </c>
      <c r="C31" s="582">
        <v>2300</v>
      </c>
      <c r="D31" s="593">
        <v>2600.3000000000002</v>
      </c>
      <c r="E31" s="592">
        <v>2604.6</v>
      </c>
      <c r="F31" s="584">
        <f>E31/C31*100</f>
        <v>113.24347826086955</v>
      </c>
      <c r="G31" s="585">
        <f>E31/D31*100</f>
        <v>100.16536553474597</v>
      </c>
    </row>
    <row r="32" spans="2:8" ht="15" customHeight="1" thickBot="1">
      <c r="B32" s="591" t="s">
        <v>135</v>
      </c>
      <c r="C32" s="602">
        <v>380</v>
      </c>
      <c r="D32" s="593">
        <v>297.2</v>
      </c>
      <c r="E32" s="592">
        <v>296.89999999999998</v>
      </c>
      <c r="F32" s="594">
        <f t="shared" si="0"/>
        <v>78.131578947368425</v>
      </c>
      <c r="G32" s="595">
        <f t="shared" si="1"/>
        <v>99.899057873485859</v>
      </c>
    </row>
    <row r="33" spans="2:11" s="1" customFormat="1" ht="15" customHeight="1" thickBot="1">
      <c r="B33" s="613" t="s">
        <v>650</v>
      </c>
      <c r="C33" s="578">
        <v>200</v>
      </c>
      <c r="D33" s="579">
        <v>215</v>
      </c>
      <c r="E33" s="578">
        <v>208.5</v>
      </c>
      <c r="F33" s="580">
        <f>E33/C33*100</f>
        <v>104.25</v>
      </c>
      <c r="G33" s="581">
        <f>E33/D33*100</f>
        <v>96.976744186046517</v>
      </c>
      <c r="H33"/>
    </row>
    <row r="34" spans="2:11" ht="15" customHeight="1" thickBot="1">
      <c r="B34" s="586" t="s">
        <v>643</v>
      </c>
      <c r="C34" s="578">
        <v>150</v>
      </c>
      <c r="D34" s="579">
        <v>193</v>
      </c>
      <c r="E34" s="578">
        <v>85.7</v>
      </c>
      <c r="F34" s="580">
        <f>E34/C34*100</f>
        <v>57.133333333333333</v>
      </c>
      <c r="G34" s="581">
        <f>E34/D34*100</f>
        <v>44.404145077720209</v>
      </c>
    </row>
    <row r="35" spans="2:11" ht="15" customHeight="1" thickBot="1">
      <c r="B35" s="614" t="s">
        <v>54</v>
      </c>
      <c r="C35" s="615">
        <v>171</v>
      </c>
      <c r="D35" s="616">
        <v>293</v>
      </c>
      <c r="E35" s="615">
        <v>303.3</v>
      </c>
      <c r="F35" s="617">
        <f t="shared" si="0"/>
        <v>177.36842105263156</v>
      </c>
      <c r="G35" s="618">
        <f t="shared" si="1"/>
        <v>103.51535836177474</v>
      </c>
    </row>
    <row r="36" spans="2:11" ht="15" customHeight="1" thickBot="1">
      <c r="B36" s="586" t="s">
        <v>21</v>
      </c>
      <c r="C36" s="578">
        <f>C10-C12</f>
        <v>-49000</v>
      </c>
      <c r="D36" s="579">
        <f>D10-D12</f>
        <v>-74790.899999999994</v>
      </c>
      <c r="E36" s="578">
        <f>E10-E12</f>
        <v>-60975.6</v>
      </c>
      <c r="F36" s="580">
        <f t="shared" si="0"/>
        <v>124.44</v>
      </c>
      <c r="G36" s="581">
        <f t="shared" si="1"/>
        <v>81.528100343758396</v>
      </c>
    </row>
    <row r="37" spans="2:11" ht="15" customHeight="1" thickBot="1">
      <c r="B37" s="587" t="s">
        <v>156</v>
      </c>
      <c r="C37" s="588">
        <f>C36*(-1)</f>
        <v>49000</v>
      </c>
      <c r="D37" s="588">
        <f>D36*(-1)</f>
        <v>74790.899999999994</v>
      </c>
      <c r="E37" s="588">
        <v>74791</v>
      </c>
      <c r="F37" s="580">
        <f>E37/C37*100</f>
        <v>152.63469387755103</v>
      </c>
      <c r="G37" s="581">
        <f>E37/D37*100</f>
        <v>100.00013370610597</v>
      </c>
      <c r="K37" s="32" t="s">
        <v>635</v>
      </c>
    </row>
    <row r="38" spans="2:11" ht="15" customHeight="1" thickBot="1">
      <c r="B38" s="586" t="s">
        <v>22</v>
      </c>
      <c r="C38" s="588">
        <f>SUM(C36:C37)</f>
        <v>0</v>
      </c>
      <c r="D38" s="588">
        <f>SUM(D36:D37)</f>
        <v>0</v>
      </c>
      <c r="E38" s="620">
        <f>SUM(E36:E37)</f>
        <v>13815.400000000001</v>
      </c>
      <c r="F38" s="580"/>
      <c r="G38" s="580"/>
    </row>
    <row r="39" spans="2:11" ht="14.1" customHeight="1"/>
    <row r="40" spans="2:11" ht="14.1" customHeight="1"/>
    <row r="41" spans="2:11" ht="14.1" customHeight="1"/>
    <row r="42" spans="2:11" s="7" customFormat="1" ht="14.1" customHeight="1">
      <c r="B42"/>
      <c r="C42"/>
      <c r="D42"/>
      <c r="E42"/>
      <c r="F42"/>
      <c r="G42"/>
      <c r="H42"/>
    </row>
    <row r="43" spans="2:11" ht="14.1" customHeight="1"/>
    <row r="44" spans="2:11" ht="14.1" customHeight="1"/>
    <row r="45" spans="2:11" ht="14.1" customHeight="1"/>
    <row r="46" spans="2:11" ht="14.1" customHeight="1"/>
    <row r="47" spans="2:11" ht="14.1" customHeight="1"/>
    <row r="48" spans="2:11" ht="14.1" customHeight="1"/>
    <row r="61" ht="15.75" customHeight="1"/>
    <row r="62" ht="14.1" customHeight="1"/>
    <row r="63" ht="14.1" customHeight="1"/>
    <row r="64" ht="14.1" customHeight="1"/>
    <row r="65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</sheetData>
  <mergeCells count="9">
    <mergeCell ref="B4:G4"/>
    <mergeCell ref="B5:G5"/>
    <mergeCell ref="E2:G2"/>
    <mergeCell ref="C7:C9"/>
    <mergeCell ref="D7:D9"/>
    <mergeCell ref="E7:E9"/>
    <mergeCell ref="F7:F9"/>
    <mergeCell ref="G7:G9"/>
    <mergeCell ref="B7:B9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T38"/>
  <sheetViews>
    <sheetView topLeftCell="A8" workbookViewId="0">
      <selection activeCell="J18" sqref="J18"/>
    </sheetView>
  </sheetViews>
  <sheetFormatPr defaultRowHeight="12.75"/>
  <cols>
    <col min="1" max="1" width="1.7109375" style="32" customWidth="1"/>
    <col min="2" max="2" width="35.140625" style="621" customWidth="1"/>
    <col min="3" max="3" width="14.140625" style="621" customWidth="1"/>
    <col min="4" max="4" width="14.28515625" style="621" customWidth="1"/>
    <col min="5" max="5" width="13.140625" style="621" customWidth="1"/>
    <col min="6" max="6" width="11.5703125" style="621" customWidth="1"/>
    <col min="7" max="7" width="10.28515625" style="621" customWidth="1"/>
    <col min="8" max="8" width="13.42578125" style="32" customWidth="1"/>
    <col min="9" max="9" width="11.28515625" style="32" bestFit="1" customWidth="1"/>
    <col min="10" max="16384" width="9.140625" style="32"/>
  </cols>
  <sheetData>
    <row r="2" spans="2:20">
      <c r="E2" s="621" t="s">
        <v>671</v>
      </c>
    </row>
    <row r="4" spans="2:20" ht="15">
      <c r="B4" s="1087" t="s">
        <v>652</v>
      </c>
      <c r="C4" s="1088"/>
      <c r="D4" s="1088"/>
      <c r="E4" s="1088"/>
      <c r="F4" s="1088"/>
      <c r="G4" s="1088"/>
    </row>
    <row r="5" spans="2:20" ht="15">
      <c r="B5" s="1087" t="s">
        <v>653</v>
      </c>
      <c r="C5" s="1088"/>
      <c r="D5" s="1088"/>
      <c r="E5" s="1088"/>
      <c r="F5" s="1088"/>
      <c r="G5" s="1088"/>
    </row>
    <row r="6" spans="2:20" ht="13.5" thickBot="1">
      <c r="B6" s="1089" t="s">
        <v>32</v>
      </c>
      <c r="C6" s="1090"/>
      <c r="D6" s="1090"/>
      <c r="E6" s="1090"/>
      <c r="F6" s="1090"/>
      <c r="G6" s="1090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2:20" ht="39" customHeight="1" thickBot="1">
      <c r="B7" s="1042" t="s">
        <v>50</v>
      </c>
      <c r="C7" s="655" t="s">
        <v>657</v>
      </c>
      <c r="D7" s="655" t="s">
        <v>736</v>
      </c>
      <c r="E7" s="656" t="s">
        <v>665</v>
      </c>
      <c r="F7" s="656" t="s">
        <v>631</v>
      </c>
      <c r="G7" s="656" t="s">
        <v>632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2:20" ht="30" customHeight="1" thickBot="1">
      <c r="B8" s="1045" t="s">
        <v>5</v>
      </c>
      <c r="C8" s="624">
        <f>C9+C10</f>
        <v>0</v>
      </c>
      <c r="D8" s="625">
        <f t="shared" ref="D8:E8" si="0">D9+D10</f>
        <v>59.6</v>
      </c>
      <c r="E8" s="624">
        <f t="shared" si="0"/>
        <v>59</v>
      </c>
      <c r="F8" s="626"/>
      <c r="G8" s="627">
        <f>E8/D8*100</f>
        <v>98.993288590604024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2:20" ht="15" customHeight="1">
      <c r="B9" s="1044" t="s">
        <v>666</v>
      </c>
      <c r="C9" s="628">
        <v>0</v>
      </c>
      <c r="D9" s="629">
        <v>58.6</v>
      </c>
      <c r="E9" s="630">
        <v>58</v>
      </c>
      <c r="F9" s="631"/>
      <c r="G9" s="632">
        <f>E9/D9*100</f>
        <v>98.976109215017061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2:20" ht="15" customHeight="1" thickBot="1">
      <c r="B10" s="1046" t="s">
        <v>667</v>
      </c>
      <c r="C10" s="633">
        <v>0</v>
      </c>
      <c r="D10" s="634">
        <v>1</v>
      </c>
      <c r="E10" s="635">
        <v>1</v>
      </c>
      <c r="F10" s="636"/>
      <c r="G10" s="632">
        <f>E10/D10*100</f>
        <v>100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2:20" ht="30" customHeight="1" thickBot="1">
      <c r="B11" s="1045" t="s">
        <v>9</v>
      </c>
      <c r="C11" s="624">
        <f>C12+C15+C20+C27+C29+C32</f>
        <v>1506</v>
      </c>
      <c r="D11" s="625">
        <f>D12+D15+D20+D27+D29+D32</f>
        <v>1629</v>
      </c>
      <c r="E11" s="637">
        <f>E12+E15+E20+E27+E29+E32</f>
        <v>1352</v>
      </c>
      <c r="F11" s="626">
        <f>E11/C11*100</f>
        <v>89.774236387782196</v>
      </c>
      <c r="G11" s="627">
        <f>E11/D11*100</f>
        <v>82.995702885205645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2:20" ht="15" customHeight="1" thickBot="1">
      <c r="B12" s="1047" t="s">
        <v>10</v>
      </c>
      <c r="C12" s="624">
        <f>SUM(C13:C14)</f>
        <v>30</v>
      </c>
      <c r="D12" s="660">
        <f>SUM(D13:D14)</f>
        <v>315</v>
      </c>
      <c r="E12" s="624">
        <f t="shared" ref="E12" si="1">SUM(E13:E14)</f>
        <v>106</v>
      </c>
      <c r="F12" s="661">
        <f>E12/C12*100</f>
        <v>353.33333333333331</v>
      </c>
      <c r="G12" s="662">
        <f>E12/D12*100</f>
        <v>33.650793650793652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2:20" ht="15" customHeight="1">
      <c r="B13" s="1048" t="s">
        <v>658</v>
      </c>
      <c r="C13" s="663">
        <v>20</v>
      </c>
      <c r="D13" s="664">
        <v>250</v>
      </c>
      <c r="E13" s="665">
        <v>95</v>
      </c>
      <c r="F13" s="658">
        <f>E13/C13*100</f>
        <v>475</v>
      </c>
      <c r="G13" s="659">
        <f t="shared" ref="G13:G28" si="2">E13/D13*100</f>
        <v>38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2:20" ht="15" customHeight="1" thickBot="1">
      <c r="B14" s="1049" t="s">
        <v>659</v>
      </c>
      <c r="C14" s="646">
        <v>10</v>
      </c>
      <c r="D14" s="634">
        <v>65</v>
      </c>
      <c r="E14" s="647">
        <v>11</v>
      </c>
      <c r="F14" s="648">
        <f t="shared" ref="F14:F19" si="3">E14/C14*100</f>
        <v>110.00000000000001</v>
      </c>
      <c r="G14" s="649">
        <f t="shared" si="2"/>
        <v>16.923076923076923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2:20" ht="15" customHeight="1" thickBot="1">
      <c r="B15" s="1047" t="s">
        <v>12</v>
      </c>
      <c r="C15" s="624">
        <f>SUM(C16:C19)</f>
        <v>401</v>
      </c>
      <c r="D15" s="660">
        <f>SUM(D16:D19)</f>
        <v>237</v>
      </c>
      <c r="E15" s="624">
        <f>SUM(E16:E19)</f>
        <v>173</v>
      </c>
      <c r="F15" s="661">
        <f t="shared" si="3"/>
        <v>43.142144638403991</v>
      </c>
      <c r="G15" s="662">
        <f t="shared" si="2"/>
        <v>72.995780590717303</v>
      </c>
      <c r="H15" s="34"/>
      <c r="I15" s="34" t="s">
        <v>635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2:20" ht="15" customHeight="1">
      <c r="B16" s="1048" t="s">
        <v>13</v>
      </c>
      <c r="C16" s="663">
        <v>0</v>
      </c>
      <c r="D16" s="664">
        <v>15</v>
      </c>
      <c r="E16" s="665">
        <v>14</v>
      </c>
      <c r="F16" s="658"/>
      <c r="G16" s="659">
        <f>E16/D16*100</f>
        <v>93.333333333333329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2:20" ht="15" customHeight="1">
      <c r="B17" s="1050" t="s">
        <v>616</v>
      </c>
      <c r="C17" s="628">
        <v>2</v>
      </c>
      <c r="D17" s="629">
        <v>2</v>
      </c>
      <c r="E17" s="643">
        <v>0</v>
      </c>
      <c r="F17" s="631">
        <f t="shared" si="3"/>
        <v>0</v>
      </c>
      <c r="G17" s="632">
        <f t="shared" si="2"/>
        <v>0</v>
      </c>
      <c r="H17" s="622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2:20" ht="15" customHeight="1">
      <c r="B18" s="1050" t="s">
        <v>660</v>
      </c>
      <c r="C18" s="628">
        <v>5</v>
      </c>
      <c r="D18" s="629">
        <v>8</v>
      </c>
      <c r="E18" s="643">
        <v>8</v>
      </c>
      <c r="F18" s="631">
        <f t="shared" si="3"/>
        <v>160</v>
      </c>
      <c r="G18" s="632">
        <f t="shared" si="2"/>
        <v>100</v>
      </c>
      <c r="H18" s="622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2:20" ht="15" customHeight="1" thickBot="1">
      <c r="B19" s="1049" t="s">
        <v>29</v>
      </c>
      <c r="C19" s="646">
        <v>394</v>
      </c>
      <c r="D19" s="634">
        <v>212</v>
      </c>
      <c r="E19" s="647">
        <v>151</v>
      </c>
      <c r="F19" s="648">
        <f t="shared" si="3"/>
        <v>38.324873096446701</v>
      </c>
      <c r="G19" s="649">
        <f t="shared" si="2"/>
        <v>71.226415094339629</v>
      </c>
      <c r="H19" s="622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2:20" ht="15" customHeight="1" thickBot="1">
      <c r="B20" s="1047" t="s">
        <v>16</v>
      </c>
      <c r="C20" s="624">
        <f>C21+SUM(C24:C26)</f>
        <v>1073</v>
      </c>
      <c r="D20" s="660">
        <f>D21+SUM(D24:D26)</f>
        <v>1074</v>
      </c>
      <c r="E20" s="624">
        <f>E21+SUM(E24:E26)</f>
        <v>1070</v>
      </c>
      <c r="F20" s="661">
        <f>E20/C20*100</f>
        <v>99.720410065237658</v>
      </c>
      <c r="G20" s="662">
        <f t="shared" si="2"/>
        <v>99.627560521415276</v>
      </c>
      <c r="H20" s="622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2:20" ht="15" customHeight="1">
      <c r="B21" s="1048" t="s">
        <v>654</v>
      </c>
      <c r="C21" s="568">
        <f>SUM(C22:C23)</f>
        <v>799</v>
      </c>
      <c r="D21" s="644">
        <v>797</v>
      </c>
      <c r="E21" s="657">
        <f>SUM(E22:E23)</f>
        <v>796</v>
      </c>
      <c r="F21" s="658">
        <f>E21/C21*100</f>
        <v>99.624530663329153</v>
      </c>
      <c r="G21" s="659">
        <f t="shared" si="2"/>
        <v>99.874529485570889</v>
      </c>
      <c r="H21" s="622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2:20" ht="15" customHeight="1">
      <c r="B22" s="1044" t="s">
        <v>661</v>
      </c>
      <c r="C22" s="645">
        <v>409</v>
      </c>
      <c r="D22" s="629">
        <v>409</v>
      </c>
      <c r="E22" s="643">
        <v>409</v>
      </c>
      <c r="F22" s="631">
        <f>E22/C22*100</f>
        <v>100</v>
      </c>
      <c r="G22" s="632">
        <f t="shared" si="2"/>
        <v>100</v>
      </c>
      <c r="H22" s="622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2:20" ht="15" customHeight="1">
      <c r="B23" s="1044" t="s">
        <v>662</v>
      </c>
      <c r="C23" s="645">
        <v>390</v>
      </c>
      <c r="D23" s="629">
        <v>390</v>
      </c>
      <c r="E23" s="643">
        <v>387</v>
      </c>
      <c r="F23" s="631">
        <f>E23/C23*100</f>
        <v>99.230769230769226</v>
      </c>
      <c r="G23" s="632">
        <f t="shared" si="2"/>
        <v>99.230769230769226</v>
      </c>
      <c r="H23" s="622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2:20" ht="15" customHeight="1">
      <c r="B24" s="1044" t="s">
        <v>646</v>
      </c>
      <c r="C24" s="628">
        <v>272</v>
      </c>
      <c r="D24" s="629">
        <v>272</v>
      </c>
      <c r="E24" s="643">
        <v>269</v>
      </c>
      <c r="F24" s="631">
        <f>E24/C24*100</f>
        <v>98.89705882352942</v>
      </c>
      <c r="G24" s="632">
        <f t="shared" si="2"/>
        <v>98.89705882352942</v>
      </c>
      <c r="H24" s="622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2:20" ht="15" customHeight="1">
      <c r="B25" s="1044" t="s">
        <v>663</v>
      </c>
      <c r="C25" s="628"/>
      <c r="D25" s="629">
        <v>1</v>
      </c>
      <c r="E25" s="643">
        <v>1</v>
      </c>
      <c r="F25" s="631"/>
      <c r="G25" s="632">
        <f t="shared" si="2"/>
        <v>100</v>
      </c>
      <c r="H25" s="622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2:20" ht="15" customHeight="1" thickBot="1">
      <c r="B26" s="1051" t="s">
        <v>664</v>
      </c>
      <c r="C26" s="646">
        <v>2</v>
      </c>
      <c r="D26" s="634">
        <v>4</v>
      </c>
      <c r="E26" s="647">
        <v>4</v>
      </c>
      <c r="F26" s="648">
        <f>E26/C26*100</f>
        <v>200</v>
      </c>
      <c r="G26" s="649">
        <f t="shared" si="2"/>
        <v>100</v>
      </c>
      <c r="H26" s="622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2:20" ht="15" customHeight="1" thickBot="1">
      <c r="B27" s="1047" t="s">
        <v>30</v>
      </c>
      <c r="C27" s="624">
        <f>C28</f>
        <v>2</v>
      </c>
      <c r="D27" s="625">
        <f>D28</f>
        <v>1</v>
      </c>
      <c r="E27" s="637">
        <f t="shared" ref="E27" si="4">E28</f>
        <v>1</v>
      </c>
      <c r="F27" s="661">
        <f>E27/C27*100</f>
        <v>50</v>
      </c>
      <c r="G27" s="662">
        <f t="shared" si="2"/>
        <v>100</v>
      </c>
      <c r="H27" s="622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2:20" ht="15" customHeight="1" thickBot="1">
      <c r="B28" s="1046" t="s">
        <v>668</v>
      </c>
      <c r="C28" s="650">
        <v>2</v>
      </c>
      <c r="D28" s="651">
        <v>1</v>
      </c>
      <c r="E28" s="652">
        <v>1</v>
      </c>
      <c r="F28" s="666">
        <f>E28/C28*100</f>
        <v>50</v>
      </c>
      <c r="G28" s="667">
        <f t="shared" si="2"/>
        <v>100</v>
      </c>
      <c r="H28" s="622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2:20" ht="15" customHeight="1" thickBot="1">
      <c r="B29" s="1047" t="s">
        <v>31</v>
      </c>
      <c r="C29" s="637">
        <f>SUM(C30:C31)</f>
        <v>0</v>
      </c>
      <c r="D29" s="660">
        <f>SUM(D30:D31)</f>
        <v>2</v>
      </c>
      <c r="E29" s="637">
        <f>SUM(E30:E31)</f>
        <v>2</v>
      </c>
      <c r="F29" s="661"/>
      <c r="G29" s="662"/>
      <c r="H29" s="622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2:20" ht="15" customHeight="1">
      <c r="B30" s="1046" t="s">
        <v>669</v>
      </c>
      <c r="C30" s="663">
        <v>0</v>
      </c>
      <c r="D30" s="668">
        <v>1</v>
      </c>
      <c r="E30" s="669">
        <v>1</v>
      </c>
      <c r="F30" s="658"/>
      <c r="G30" s="659">
        <f>E30/D30*100</f>
        <v>100</v>
      </c>
      <c r="H30" s="622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2:20" ht="15" customHeight="1" thickBot="1">
      <c r="B31" s="1051" t="s">
        <v>670</v>
      </c>
      <c r="C31" s="646">
        <v>0</v>
      </c>
      <c r="D31" s="653">
        <v>1</v>
      </c>
      <c r="E31" s="652">
        <v>1</v>
      </c>
      <c r="F31" s="654"/>
      <c r="G31" s="649">
        <f>E31/D31*100</f>
        <v>100</v>
      </c>
      <c r="H31" s="622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2:20" ht="15" customHeight="1" thickBot="1">
      <c r="B32" s="1047" t="s">
        <v>20</v>
      </c>
      <c r="C32" s="670">
        <v>0</v>
      </c>
      <c r="D32" s="671">
        <v>0</v>
      </c>
      <c r="E32" s="637">
        <v>0</v>
      </c>
      <c r="F32" s="661"/>
      <c r="G32" s="662"/>
      <c r="H32" s="622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2:20" ht="15" customHeight="1" thickBot="1">
      <c r="B33" s="1045" t="s">
        <v>21</v>
      </c>
      <c r="C33" s="624">
        <f>C8-C11</f>
        <v>-1506</v>
      </c>
      <c r="D33" s="625">
        <f>D8-D11</f>
        <v>-1569.4</v>
      </c>
      <c r="E33" s="637">
        <f>E8-E11</f>
        <v>-1293</v>
      </c>
      <c r="F33" s="626">
        <f>E33/C33*100</f>
        <v>85.856573705179287</v>
      </c>
      <c r="G33" s="627">
        <f>E33/D33*100</f>
        <v>82.388173824391487</v>
      </c>
      <c r="H33" s="622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2:20" ht="15" customHeight="1" thickBot="1">
      <c r="B34" s="1052" t="s">
        <v>156</v>
      </c>
      <c r="C34" s="638">
        <f>C33*(-1)</f>
        <v>1506</v>
      </c>
      <c r="D34" s="639">
        <f>D33*(-1)</f>
        <v>1569.4</v>
      </c>
      <c r="E34" s="640">
        <v>1570</v>
      </c>
      <c r="F34" s="626">
        <f t="shared" ref="F34" si="5">E34/C34*100</f>
        <v>104.24966799468791</v>
      </c>
      <c r="G34" s="627">
        <f t="shared" ref="G34" si="6">E34/D34*100</f>
        <v>100.03823117114821</v>
      </c>
      <c r="H34" s="623"/>
      <c r="I34" s="622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2:20" ht="15" customHeight="1" thickBot="1">
      <c r="B35" s="1053" t="s">
        <v>22</v>
      </c>
      <c r="C35" s="624">
        <f>SUM(C33:C34)</f>
        <v>0</v>
      </c>
      <c r="D35" s="624">
        <f t="shared" ref="D35:E35" si="7">SUM(D33:D34)</f>
        <v>0</v>
      </c>
      <c r="E35" s="624">
        <f t="shared" si="7"/>
        <v>277</v>
      </c>
      <c r="F35" s="626"/>
      <c r="G35" s="627"/>
      <c r="H35" s="622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2:20">
      <c r="B36" s="641"/>
      <c r="C36" s="641"/>
      <c r="D36" s="641"/>
      <c r="E36" s="642"/>
      <c r="F36" s="642"/>
      <c r="G36" s="642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2:20">
      <c r="B37" s="641" t="s">
        <v>655</v>
      </c>
      <c r="C37" s="641"/>
      <c r="D37" s="641"/>
      <c r="E37" s="641"/>
      <c r="F37" s="641"/>
      <c r="G37" s="641"/>
    </row>
    <row r="38" spans="2:20">
      <c r="B38" s="641" t="s">
        <v>656</v>
      </c>
      <c r="C38" s="641"/>
      <c r="D38" s="641"/>
      <c r="E38" s="641"/>
      <c r="F38" s="641"/>
      <c r="G38" s="641"/>
    </row>
  </sheetData>
  <mergeCells count="3">
    <mergeCell ref="B4:G4"/>
    <mergeCell ref="B5:G5"/>
    <mergeCell ref="B6:G6"/>
  </mergeCells>
  <pageMargins left="0.70866141732283472" right="0.70866141732283472" top="0.78740157480314965" bottom="0.78740157480314965" header="0.31496062992125984" footer="0.31496062992125984"/>
  <pageSetup paperSize="9" scale="8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61"/>
  <sheetViews>
    <sheetView workbookViewId="0">
      <selection activeCell="N18" sqref="N18"/>
    </sheetView>
  </sheetViews>
  <sheetFormatPr defaultRowHeight="12.75"/>
  <cols>
    <col min="1" max="1" width="4.85546875" style="24" customWidth="1"/>
    <col min="2" max="2" width="38.5703125" style="24" customWidth="1"/>
    <col min="3" max="3" width="13.140625" style="24" customWidth="1"/>
    <col min="4" max="4" width="15" style="24" customWidth="1"/>
    <col min="5" max="5" width="11.5703125" style="24" customWidth="1"/>
    <col min="6" max="6" width="10.85546875" style="24" customWidth="1"/>
    <col min="7" max="7" width="12.28515625" style="24" customWidth="1"/>
    <col min="8" max="256" width="9.140625" style="24"/>
    <col min="257" max="257" width="4.85546875" style="24" customWidth="1"/>
    <col min="258" max="258" width="38.5703125" style="24" customWidth="1"/>
    <col min="259" max="259" width="11.28515625" style="24" customWidth="1"/>
    <col min="260" max="261" width="11.5703125" style="24" customWidth="1"/>
    <col min="262" max="512" width="9.140625" style="24"/>
    <col min="513" max="513" width="4.85546875" style="24" customWidth="1"/>
    <col min="514" max="514" width="38.5703125" style="24" customWidth="1"/>
    <col min="515" max="515" width="11.28515625" style="24" customWidth="1"/>
    <col min="516" max="517" width="11.5703125" style="24" customWidth="1"/>
    <col min="518" max="768" width="9.140625" style="24"/>
    <col min="769" max="769" width="4.85546875" style="24" customWidth="1"/>
    <col min="770" max="770" width="38.5703125" style="24" customWidth="1"/>
    <col min="771" max="771" width="11.28515625" style="24" customWidth="1"/>
    <col min="772" max="773" width="11.5703125" style="24" customWidth="1"/>
    <col min="774" max="1024" width="9.140625" style="24"/>
    <col min="1025" max="1025" width="4.85546875" style="24" customWidth="1"/>
    <col min="1026" max="1026" width="38.5703125" style="24" customWidth="1"/>
    <col min="1027" max="1027" width="11.28515625" style="24" customWidth="1"/>
    <col min="1028" max="1029" width="11.5703125" style="24" customWidth="1"/>
    <col min="1030" max="1280" width="9.140625" style="24"/>
    <col min="1281" max="1281" width="4.85546875" style="24" customWidth="1"/>
    <col min="1282" max="1282" width="38.5703125" style="24" customWidth="1"/>
    <col min="1283" max="1283" width="11.28515625" style="24" customWidth="1"/>
    <col min="1284" max="1285" width="11.5703125" style="24" customWidth="1"/>
    <col min="1286" max="1536" width="9.140625" style="24"/>
    <col min="1537" max="1537" width="4.85546875" style="24" customWidth="1"/>
    <col min="1538" max="1538" width="38.5703125" style="24" customWidth="1"/>
    <col min="1539" max="1539" width="11.28515625" style="24" customWidth="1"/>
    <col min="1540" max="1541" width="11.5703125" style="24" customWidth="1"/>
    <col min="1542" max="1792" width="9.140625" style="24"/>
    <col min="1793" max="1793" width="4.85546875" style="24" customWidth="1"/>
    <col min="1794" max="1794" width="38.5703125" style="24" customWidth="1"/>
    <col min="1795" max="1795" width="11.28515625" style="24" customWidth="1"/>
    <col min="1796" max="1797" width="11.5703125" style="24" customWidth="1"/>
    <col min="1798" max="2048" width="9.140625" style="24"/>
    <col min="2049" max="2049" width="4.85546875" style="24" customWidth="1"/>
    <col min="2050" max="2050" width="38.5703125" style="24" customWidth="1"/>
    <col min="2051" max="2051" width="11.28515625" style="24" customWidth="1"/>
    <col min="2052" max="2053" width="11.5703125" style="24" customWidth="1"/>
    <col min="2054" max="2304" width="9.140625" style="24"/>
    <col min="2305" max="2305" width="4.85546875" style="24" customWidth="1"/>
    <col min="2306" max="2306" width="38.5703125" style="24" customWidth="1"/>
    <col min="2307" max="2307" width="11.28515625" style="24" customWidth="1"/>
    <col min="2308" max="2309" width="11.5703125" style="24" customWidth="1"/>
    <col min="2310" max="2560" width="9.140625" style="24"/>
    <col min="2561" max="2561" width="4.85546875" style="24" customWidth="1"/>
    <col min="2562" max="2562" width="38.5703125" style="24" customWidth="1"/>
    <col min="2563" max="2563" width="11.28515625" style="24" customWidth="1"/>
    <col min="2564" max="2565" width="11.5703125" style="24" customWidth="1"/>
    <col min="2566" max="2816" width="9.140625" style="24"/>
    <col min="2817" max="2817" width="4.85546875" style="24" customWidth="1"/>
    <col min="2818" max="2818" width="38.5703125" style="24" customWidth="1"/>
    <col min="2819" max="2819" width="11.28515625" style="24" customWidth="1"/>
    <col min="2820" max="2821" width="11.5703125" style="24" customWidth="1"/>
    <col min="2822" max="3072" width="9.140625" style="24"/>
    <col min="3073" max="3073" width="4.85546875" style="24" customWidth="1"/>
    <col min="3074" max="3074" width="38.5703125" style="24" customWidth="1"/>
    <col min="3075" max="3075" width="11.28515625" style="24" customWidth="1"/>
    <col min="3076" max="3077" width="11.5703125" style="24" customWidth="1"/>
    <col min="3078" max="3328" width="9.140625" style="24"/>
    <col min="3329" max="3329" width="4.85546875" style="24" customWidth="1"/>
    <col min="3330" max="3330" width="38.5703125" style="24" customWidth="1"/>
    <col min="3331" max="3331" width="11.28515625" style="24" customWidth="1"/>
    <col min="3332" max="3333" width="11.5703125" style="24" customWidth="1"/>
    <col min="3334" max="3584" width="9.140625" style="24"/>
    <col min="3585" max="3585" width="4.85546875" style="24" customWidth="1"/>
    <col min="3586" max="3586" width="38.5703125" style="24" customWidth="1"/>
    <col min="3587" max="3587" width="11.28515625" style="24" customWidth="1"/>
    <col min="3588" max="3589" width="11.5703125" style="24" customWidth="1"/>
    <col min="3590" max="3840" width="9.140625" style="24"/>
    <col min="3841" max="3841" width="4.85546875" style="24" customWidth="1"/>
    <col min="3842" max="3842" width="38.5703125" style="24" customWidth="1"/>
    <col min="3843" max="3843" width="11.28515625" style="24" customWidth="1"/>
    <col min="3844" max="3845" width="11.5703125" style="24" customWidth="1"/>
    <col min="3846" max="4096" width="9.140625" style="24"/>
    <col min="4097" max="4097" width="4.85546875" style="24" customWidth="1"/>
    <col min="4098" max="4098" width="38.5703125" style="24" customWidth="1"/>
    <col min="4099" max="4099" width="11.28515625" style="24" customWidth="1"/>
    <col min="4100" max="4101" width="11.5703125" style="24" customWidth="1"/>
    <col min="4102" max="4352" width="9.140625" style="24"/>
    <col min="4353" max="4353" width="4.85546875" style="24" customWidth="1"/>
    <col min="4354" max="4354" width="38.5703125" style="24" customWidth="1"/>
    <col min="4355" max="4355" width="11.28515625" style="24" customWidth="1"/>
    <col min="4356" max="4357" width="11.5703125" style="24" customWidth="1"/>
    <col min="4358" max="4608" width="9.140625" style="24"/>
    <col min="4609" max="4609" width="4.85546875" style="24" customWidth="1"/>
    <col min="4610" max="4610" width="38.5703125" style="24" customWidth="1"/>
    <col min="4611" max="4611" width="11.28515625" style="24" customWidth="1"/>
    <col min="4612" max="4613" width="11.5703125" style="24" customWidth="1"/>
    <col min="4614" max="4864" width="9.140625" style="24"/>
    <col min="4865" max="4865" width="4.85546875" style="24" customWidth="1"/>
    <col min="4866" max="4866" width="38.5703125" style="24" customWidth="1"/>
    <col min="4867" max="4867" width="11.28515625" style="24" customWidth="1"/>
    <col min="4868" max="4869" width="11.5703125" style="24" customWidth="1"/>
    <col min="4870" max="5120" width="9.140625" style="24"/>
    <col min="5121" max="5121" width="4.85546875" style="24" customWidth="1"/>
    <col min="5122" max="5122" width="38.5703125" style="24" customWidth="1"/>
    <col min="5123" max="5123" width="11.28515625" style="24" customWidth="1"/>
    <col min="5124" max="5125" width="11.5703125" style="24" customWidth="1"/>
    <col min="5126" max="5376" width="9.140625" style="24"/>
    <col min="5377" max="5377" width="4.85546875" style="24" customWidth="1"/>
    <col min="5378" max="5378" width="38.5703125" style="24" customWidth="1"/>
    <col min="5379" max="5379" width="11.28515625" style="24" customWidth="1"/>
    <col min="5380" max="5381" width="11.5703125" style="24" customWidth="1"/>
    <col min="5382" max="5632" width="9.140625" style="24"/>
    <col min="5633" max="5633" width="4.85546875" style="24" customWidth="1"/>
    <col min="5634" max="5634" width="38.5703125" style="24" customWidth="1"/>
    <col min="5635" max="5635" width="11.28515625" style="24" customWidth="1"/>
    <col min="5636" max="5637" width="11.5703125" style="24" customWidth="1"/>
    <col min="5638" max="5888" width="9.140625" style="24"/>
    <col min="5889" max="5889" width="4.85546875" style="24" customWidth="1"/>
    <col min="5890" max="5890" width="38.5703125" style="24" customWidth="1"/>
    <col min="5891" max="5891" width="11.28515625" style="24" customWidth="1"/>
    <col min="5892" max="5893" width="11.5703125" style="24" customWidth="1"/>
    <col min="5894" max="6144" width="9.140625" style="24"/>
    <col min="6145" max="6145" width="4.85546875" style="24" customWidth="1"/>
    <col min="6146" max="6146" width="38.5703125" style="24" customWidth="1"/>
    <col min="6147" max="6147" width="11.28515625" style="24" customWidth="1"/>
    <col min="6148" max="6149" width="11.5703125" style="24" customWidth="1"/>
    <col min="6150" max="6400" width="9.140625" style="24"/>
    <col min="6401" max="6401" width="4.85546875" style="24" customWidth="1"/>
    <col min="6402" max="6402" width="38.5703125" style="24" customWidth="1"/>
    <col min="6403" max="6403" width="11.28515625" style="24" customWidth="1"/>
    <col min="6404" max="6405" width="11.5703125" style="24" customWidth="1"/>
    <col min="6406" max="6656" width="9.140625" style="24"/>
    <col min="6657" max="6657" width="4.85546875" style="24" customWidth="1"/>
    <col min="6658" max="6658" width="38.5703125" style="24" customWidth="1"/>
    <col min="6659" max="6659" width="11.28515625" style="24" customWidth="1"/>
    <col min="6660" max="6661" width="11.5703125" style="24" customWidth="1"/>
    <col min="6662" max="6912" width="9.140625" style="24"/>
    <col min="6913" max="6913" width="4.85546875" style="24" customWidth="1"/>
    <col min="6914" max="6914" width="38.5703125" style="24" customWidth="1"/>
    <col min="6915" max="6915" width="11.28515625" style="24" customWidth="1"/>
    <col min="6916" max="6917" width="11.5703125" style="24" customWidth="1"/>
    <col min="6918" max="7168" width="9.140625" style="24"/>
    <col min="7169" max="7169" width="4.85546875" style="24" customWidth="1"/>
    <col min="7170" max="7170" width="38.5703125" style="24" customWidth="1"/>
    <col min="7171" max="7171" width="11.28515625" style="24" customWidth="1"/>
    <col min="7172" max="7173" width="11.5703125" style="24" customWidth="1"/>
    <col min="7174" max="7424" width="9.140625" style="24"/>
    <col min="7425" max="7425" width="4.85546875" style="24" customWidth="1"/>
    <col min="7426" max="7426" width="38.5703125" style="24" customWidth="1"/>
    <col min="7427" max="7427" width="11.28515625" style="24" customWidth="1"/>
    <col min="7428" max="7429" width="11.5703125" style="24" customWidth="1"/>
    <col min="7430" max="7680" width="9.140625" style="24"/>
    <col min="7681" max="7681" width="4.85546875" style="24" customWidth="1"/>
    <col min="7682" max="7682" width="38.5703125" style="24" customWidth="1"/>
    <col min="7683" max="7683" width="11.28515625" style="24" customWidth="1"/>
    <col min="7684" max="7685" width="11.5703125" style="24" customWidth="1"/>
    <col min="7686" max="7936" width="9.140625" style="24"/>
    <col min="7937" max="7937" width="4.85546875" style="24" customWidth="1"/>
    <col min="7938" max="7938" width="38.5703125" style="24" customWidth="1"/>
    <col min="7939" max="7939" width="11.28515625" style="24" customWidth="1"/>
    <col min="7940" max="7941" width="11.5703125" style="24" customWidth="1"/>
    <col min="7942" max="8192" width="9.140625" style="24"/>
    <col min="8193" max="8193" width="4.85546875" style="24" customWidth="1"/>
    <col min="8194" max="8194" width="38.5703125" style="24" customWidth="1"/>
    <col min="8195" max="8195" width="11.28515625" style="24" customWidth="1"/>
    <col min="8196" max="8197" width="11.5703125" style="24" customWidth="1"/>
    <col min="8198" max="8448" width="9.140625" style="24"/>
    <col min="8449" max="8449" width="4.85546875" style="24" customWidth="1"/>
    <col min="8450" max="8450" width="38.5703125" style="24" customWidth="1"/>
    <col min="8451" max="8451" width="11.28515625" style="24" customWidth="1"/>
    <col min="8452" max="8453" width="11.5703125" style="24" customWidth="1"/>
    <col min="8454" max="8704" width="9.140625" style="24"/>
    <col min="8705" max="8705" width="4.85546875" style="24" customWidth="1"/>
    <col min="8706" max="8706" width="38.5703125" style="24" customWidth="1"/>
    <col min="8707" max="8707" width="11.28515625" style="24" customWidth="1"/>
    <col min="8708" max="8709" width="11.5703125" style="24" customWidth="1"/>
    <col min="8710" max="8960" width="9.140625" style="24"/>
    <col min="8961" max="8961" width="4.85546875" style="24" customWidth="1"/>
    <col min="8962" max="8962" width="38.5703125" style="24" customWidth="1"/>
    <col min="8963" max="8963" width="11.28515625" style="24" customWidth="1"/>
    <col min="8964" max="8965" width="11.5703125" style="24" customWidth="1"/>
    <col min="8966" max="9216" width="9.140625" style="24"/>
    <col min="9217" max="9217" width="4.85546875" style="24" customWidth="1"/>
    <col min="9218" max="9218" width="38.5703125" style="24" customWidth="1"/>
    <col min="9219" max="9219" width="11.28515625" style="24" customWidth="1"/>
    <col min="9220" max="9221" width="11.5703125" style="24" customWidth="1"/>
    <col min="9222" max="9472" width="9.140625" style="24"/>
    <col min="9473" max="9473" width="4.85546875" style="24" customWidth="1"/>
    <col min="9474" max="9474" width="38.5703125" style="24" customWidth="1"/>
    <col min="9475" max="9475" width="11.28515625" style="24" customWidth="1"/>
    <col min="9476" max="9477" width="11.5703125" style="24" customWidth="1"/>
    <col min="9478" max="9728" width="9.140625" style="24"/>
    <col min="9729" max="9729" width="4.85546875" style="24" customWidth="1"/>
    <col min="9730" max="9730" width="38.5703125" style="24" customWidth="1"/>
    <col min="9731" max="9731" width="11.28515625" style="24" customWidth="1"/>
    <col min="9732" max="9733" width="11.5703125" style="24" customWidth="1"/>
    <col min="9734" max="9984" width="9.140625" style="24"/>
    <col min="9985" max="9985" width="4.85546875" style="24" customWidth="1"/>
    <col min="9986" max="9986" width="38.5703125" style="24" customWidth="1"/>
    <col min="9987" max="9987" width="11.28515625" style="24" customWidth="1"/>
    <col min="9988" max="9989" width="11.5703125" style="24" customWidth="1"/>
    <col min="9990" max="10240" width="9.140625" style="24"/>
    <col min="10241" max="10241" width="4.85546875" style="24" customWidth="1"/>
    <col min="10242" max="10242" width="38.5703125" style="24" customWidth="1"/>
    <col min="10243" max="10243" width="11.28515625" style="24" customWidth="1"/>
    <col min="10244" max="10245" width="11.5703125" style="24" customWidth="1"/>
    <col min="10246" max="10496" width="9.140625" style="24"/>
    <col min="10497" max="10497" width="4.85546875" style="24" customWidth="1"/>
    <col min="10498" max="10498" width="38.5703125" style="24" customWidth="1"/>
    <col min="10499" max="10499" width="11.28515625" style="24" customWidth="1"/>
    <col min="10500" max="10501" width="11.5703125" style="24" customWidth="1"/>
    <col min="10502" max="10752" width="9.140625" style="24"/>
    <col min="10753" max="10753" width="4.85546875" style="24" customWidth="1"/>
    <col min="10754" max="10754" width="38.5703125" style="24" customWidth="1"/>
    <col min="10755" max="10755" width="11.28515625" style="24" customWidth="1"/>
    <col min="10756" max="10757" width="11.5703125" style="24" customWidth="1"/>
    <col min="10758" max="11008" width="9.140625" style="24"/>
    <col min="11009" max="11009" width="4.85546875" style="24" customWidth="1"/>
    <col min="11010" max="11010" width="38.5703125" style="24" customWidth="1"/>
    <col min="11011" max="11011" width="11.28515625" style="24" customWidth="1"/>
    <col min="11012" max="11013" width="11.5703125" style="24" customWidth="1"/>
    <col min="11014" max="11264" width="9.140625" style="24"/>
    <col min="11265" max="11265" width="4.85546875" style="24" customWidth="1"/>
    <col min="11266" max="11266" width="38.5703125" style="24" customWidth="1"/>
    <col min="11267" max="11267" width="11.28515625" style="24" customWidth="1"/>
    <col min="11268" max="11269" width="11.5703125" style="24" customWidth="1"/>
    <col min="11270" max="11520" width="9.140625" style="24"/>
    <col min="11521" max="11521" width="4.85546875" style="24" customWidth="1"/>
    <col min="11522" max="11522" width="38.5703125" style="24" customWidth="1"/>
    <col min="11523" max="11523" width="11.28515625" style="24" customWidth="1"/>
    <col min="11524" max="11525" width="11.5703125" style="24" customWidth="1"/>
    <col min="11526" max="11776" width="9.140625" style="24"/>
    <col min="11777" max="11777" width="4.85546875" style="24" customWidth="1"/>
    <col min="11778" max="11778" width="38.5703125" style="24" customWidth="1"/>
    <col min="11779" max="11779" width="11.28515625" style="24" customWidth="1"/>
    <col min="11780" max="11781" width="11.5703125" style="24" customWidth="1"/>
    <col min="11782" max="12032" width="9.140625" style="24"/>
    <col min="12033" max="12033" width="4.85546875" style="24" customWidth="1"/>
    <col min="12034" max="12034" width="38.5703125" style="24" customWidth="1"/>
    <col min="12035" max="12035" width="11.28515625" style="24" customWidth="1"/>
    <col min="12036" max="12037" width="11.5703125" style="24" customWidth="1"/>
    <col min="12038" max="12288" width="9.140625" style="24"/>
    <col min="12289" max="12289" width="4.85546875" style="24" customWidth="1"/>
    <col min="12290" max="12290" width="38.5703125" style="24" customWidth="1"/>
    <col min="12291" max="12291" width="11.28515625" style="24" customWidth="1"/>
    <col min="12292" max="12293" width="11.5703125" style="24" customWidth="1"/>
    <col min="12294" max="12544" width="9.140625" style="24"/>
    <col min="12545" max="12545" width="4.85546875" style="24" customWidth="1"/>
    <col min="12546" max="12546" width="38.5703125" style="24" customWidth="1"/>
    <col min="12547" max="12547" width="11.28515625" style="24" customWidth="1"/>
    <col min="12548" max="12549" width="11.5703125" style="24" customWidth="1"/>
    <col min="12550" max="12800" width="9.140625" style="24"/>
    <col min="12801" max="12801" width="4.85546875" style="24" customWidth="1"/>
    <col min="12802" max="12802" width="38.5703125" style="24" customWidth="1"/>
    <col min="12803" max="12803" width="11.28515625" style="24" customWidth="1"/>
    <col min="12804" max="12805" width="11.5703125" style="24" customWidth="1"/>
    <col min="12806" max="13056" width="9.140625" style="24"/>
    <col min="13057" max="13057" width="4.85546875" style="24" customWidth="1"/>
    <col min="13058" max="13058" width="38.5703125" style="24" customWidth="1"/>
    <col min="13059" max="13059" width="11.28515625" style="24" customWidth="1"/>
    <col min="13060" max="13061" width="11.5703125" style="24" customWidth="1"/>
    <col min="13062" max="13312" width="9.140625" style="24"/>
    <col min="13313" max="13313" width="4.85546875" style="24" customWidth="1"/>
    <col min="13314" max="13314" width="38.5703125" style="24" customWidth="1"/>
    <col min="13315" max="13315" width="11.28515625" style="24" customWidth="1"/>
    <col min="13316" max="13317" width="11.5703125" style="24" customWidth="1"/>
    <col min="13318" max="13568" width="9.140625" style="24"/>
    <col min="13569" max="13569" width="4.85546875" style="24" customWidth="1"/>
    <col min="13570" max="13570" width="38.5703125" style="24" customWidth="1"/>
    <col min="13571" max="13571" width="11.28515625" style="24" customWidth="1"/>
    <col min="13572" max="13573" width="11.5703125" style="24" customWidth="1"/>
    <col min="13574" max="13824" width="9.140625" style="24"/>
    <col min="13825" max="13825" width="4.85546875" style="24" customWidth="1"/>
    <col min="13826" max="13826" width="38.5703125" style="24" customWidth="1"/>
    <col min="13827" max="13827" width="11.28515625" style="24" customWidth="1"/>
    <col min="13828" max="13829" width="11.5703125" style="24" customWidth="1"/>
    <col min="13830" max="14080" width="9.140625" style="24"/>
    <col min="14081" max="14081" width="4.85546875" style="24" customWidth="1"/>
    <col min="14082" max="14082" width="38.5703125" style="24" customWidth="1"/>
    <col min="14083" max="14083" width="11.28515625" style="24" customWidth="1"/>
    <col min="14084" max="14085" width="11.5703125" style="24" customWidth="1"/>
    <col min="14086" max="14336" width="9.140625" style="24"/>
    <col min="14337" max="14337" width="4.85546875" style="24" customWidth="1"/>
    <col min="14338" max="14338" width="38.5703125" style="24" customWidth="1"/>
    <col min="14339" max="14339" width="11.28515625" style="24" customWidth="1"/>
    <col min="14340" max="14341" width="11.5703125" style="24" customWidth="1"/>
    <col min="14342" max="14592" width="9.140625" style="24"/>
    <col min="14593" max="14593" width="4.85546875" style="24" customWidth="1"/>
    <col min="14594" max="14594" width="38.5703125" style="24" customWidth="1"/>
    <col min="14595" max="14595" width="11.28515625" style="24" customWidth="1"/>
    <col min="14596" max="14597" width="11.5703125" style="24" customWidth="1"/>
    <col min="14598" max="14848" width="9.140625" style="24"/>
    <col min="14849" max="14849" width="4.85546875" style="24" customWidth="1"/>
    <col min="14850" max="14850" width="38.5703125" style="24" customWidth="1"/>
    <col min="14851" max="14851" width="11.28515625" style="24" customWidth="1"/>
    <col min="14852" max="14853" width="11.5703125" style="24" customWidth="1"/>
    <col min="14854" max="15104" width="9.140625" style="24"/>
    <col min="15105" max="15105" width="4.85546875" style="24" customWidth="1"/>
    <col min="15106" max="15106" width="38.5703125" style="24" customWidth="1"/>
    <col min="15107" max="15107" width="11.28515625" style="24" customWidth="1"/>
    <col min="15108" max="15109" width="11.5703125" style="24" customWidth="1"/>
    <col min="15110" max="15360" width="9.140625" style="24"/>
    <col min="15361" max="15361" width="4.85546875" style="24" customWidth="1"/>
    <col min="15362" max="15362" width="38.5703125" style="24" customWidth="1"/>
    <col min="15363" max="15363" width="11.28515625" style="24" customWidth="1"/>
    <col min="15364" max="15365" width="11.5703125" style="24" customWidth="1"/>
    <col min="15366" max="15616" width="9.140625" style="24"/>
    <col min="15617" max="15617" width="4.85546875" style="24" customWidth="1"/>
    <col min="15618" max="15618" width="38.5703125" style="24" customWidth="1"/>
    <col min="15619" max="15619" width="11.28515625" style="24" customWidth="1"/>
    <col min="15620" max="15621" width="11.5703125" style="24" customWidth="1"/>
    <col min="15622" max="15872" width="9.140625" style="24"/>
    <col min="15873" max="15873" width="4.85546875" style="24" customWidth="1"/>
    <col min="15874" max="15874" width="38.5703125" style="24" customWidth="1"/>
    <col min="15875" max="15875" width="11.28515625" style="24" customWidth="1"/>
    <col min="15876" max="15877" width="11.5703125" style="24" customWidth="1"/>
    <col min="15878" max="16128" width="9.140625" style="24"/>
    <col min="16129" max="16129" width="4.85546875" style="24" customWidth="1"/>
    <col min="16130" max="16130" width="38.5703125" style="24" customWidth="1"/>
    <col min="16131" max="16131" width="11.28515625" style="24" customWidth="1"/>
    <col min="16132" max="16133" width="11.5703125" style="24" customWidth="1"/>
    <col min="16134" max="16384" width="9.140625" style="24"/>
  </cols>
  <sheetData>
    <row r="1" spans="1:7">
      <c r="E1" s="1068" t="s">
        <v>56</v>
      </c>
      <c r="F1" s="1068"/>
      <c r="G1" s="1068"/>
    </row>
    <row r="3" spans="1:7" ht="15">
      <c r="B3" s="25" t="s">
        <v>201</v>
      </c>
      <c r="C3" s="25"/>
      <c r="D3" s="25"/>
      <c r="E3" s="26"/>
      <c r="F3" s="26"/>
    </row>
    <row r="4" spans="1:7" ht="15">
      <c r="C4" s="753" t="s">
        <v>653</v>
      </c>
    </row>
    <row r="5" spans="1:7" ht="13.5" thickBot="1">
      <c r="B5" s="27"/>
      <c r="C5" s="28"/>
      <c r="G5" s="24" t="s">
        <v>32</v>
      </c>
    </row>
    <row r="6" spans="1:7" s="32" customFormat="1" ht="14.1" customHeight="1">
      <c r="A6" s="672"/>
      <c r="B6" s="673"/>
      <c r="C6" s="1056" t="s">
        <v>69</v>
      </c>
      <c r="D6" s="1056" t="s">
        <v>705</v>
      </c>
      <c r="E6" s="1064" t="s">
        <v>735</v>
      </c>
      <c r="F6" s="1064" t="s">
        <v>133</v>
      </c>
      <c r="G6" s="1060" t="s">
        <v>67</v>
      </c>
    </row>
    <row r="7" spans="1:7" s="32" customFormat="1" ht="14.1" customHeight="1">
      <c r="A7" s="674"/>
      <c r="B7" s="1043" t="s">
        <v>50</v>
      </c>
      <c r="C7" s="1055" t="s">
        <v>711</v>
      </c>
      <c r="D7" s="1055" t="s">
        <v>712</v>
      </c>
      <c r="E7" s="1063" t="s">
        <v>673</v>
      </c>
      <c r="F7" s="1063" t="s">
        <v>4</v>
      </c>
      <c r="G7" s="1061" t="s">
        <v>74</v>
      </c>
    </row>
    <row r="8" spans="1:7" s="32" customFormat="1" ht="14.1" customHeight="1" thickBot="1">
      <c r="A8" s="1057"/>
      <c r="B8" s="1058"/>
      <c r="C8" s="1059" t="s">
        <v>713</v>
      </c>
      <c r="D8" s="1059" t="s">
        <v>739</v>
      </c>
      <c r="E8" s="1065"/>
      <c r="F8" s="1065"/>
      <c r="G8" s="1062"/>
    </row>
    <row r="9" spans="1:7" s="32" customFormat="1" ht="15" customHeight="1" thickBot="1">
      <c r="A9" s="748">
        <v>1</v>
      </c>
      <c r="B9" s="749" t="s">
        <v>5</v>
      </c>
      <c r="C9" s="1054">
        <f>C11</f>
        <v>25661</v>
      </c>
      <c r="D9" s="1054">
        <f t="shared" ref="D9:E9" si="0">D11</f>
        <v>27632</v>
      </c>
      <c r="E9" s="1054">
        <f t="shared" si="0"/>
        <v>27835</v>
      </c>
      <c r="F9" s="751">
        <f>(E9/C9)*100</f>
        <v>108.47200031175714</v>
      </c>
      <c r="G9" s="752">
        <f>(E9/D9)*100</f>
        <v>100.73465547191662</v>
      </c>
    </row>
    <row r="10" spans="1:7" s="32" customFormat="1" ht="15" customHeight="1">
      <c r="A10" s="680"/>
      <c r="B10" s="681" t="s">
        <v>6</v>
      </c>
      <c r="C10" s="682"/>
      <c r="D10" s="683"/>
      <c r="E10" s="684"/>
      <c r="F10" s="685"/>
      <c r="G10" s="686"/>
    </row>
    <row r="11" spans="1:7" s="32" customFormat="1" ht="15" customHeight="1">
      <c r="A11" s="687"/>
      <c r="B11" s="688" t="s">
        <v>7</v>
      </c>
      <c r="C11" s="689">
        <f>SUM(C12:C17)</f>
        <v>25661</v>
      </c>
      <c r="D11" s="690">
        <f>SUM(D12:D17)</f>
        <v>27632</v>
      </c>
      <c r="E11" s="689">
        <f>SUM(E12:E17)</f>
        <v>27835</v>
      </c>
      <c r="F11" s="691">
        <f t="shared" ref="F11:F18" si="1">(E11/C11)*100</f>
        <v>108.47200031175714</v>
      </c>
      <c r="G11" s="692">
        <f t="shared" ref="G11:G18" si="2">(E11/D11)*100</f>
        <v>100.73465547191662</v>
      </c>
    </row>
    <row r="12" spans="1:7" s="32" customFormat="1" ht="15" customHeight="1">
      <c r="A12" s="687">
        <v>3</v>
      </c>
      <c r="B12" s="688" t="s">
        <v>8</v>
      </c>
      <c r="C12" s="690">
        <v>17000</v>
      </c>
      <c r="D12" s="690">
        <v>18630</v>
      </c>
      <c r="E12" s="693">
        <v>18626</v>
      </c>
      <c r="F12" s="691">
        <f t="shared" si="1"/>
        <v>109.56470588235294</v>
      </c>
      <c r="G12" s="692">
        <f t="shared" si="2"/>
        <v>99.978529253891566</v>
      </c>
    </row>
    <row r="13" spans="1:7" s="32" customFormat="1" ht="15" customHeight="1">
      <c r="A13" s="687">
        <v>4</v>
      </c>
      <c r="B13" s="688" t="s">
        <v>25</v>
      </c>
      <c r="C13" s="690">
        <v>4400</v>
      </c>
      <c r="D13" s="690">
        <v>4385</v>
      </c>
      <c r="E13" s="693">
        <v>4158</v>
      </c>
      <c r="F13" s="691">
        <f t="shared" si="1"/>
        <v>94.5</v>
      </c>
      <c r="G13" s="692">
        <f t="shared" si="2"/>
        <v>94.823261117445838</v>
      </c>
    </row>
    <row r="14" spans="1:7" s="32" customFormat="1" ht="15" customHeight="1">
      <c r="A14" s="687"/>
      <c r="B14" s="688" t="s">
        <v>674</v>
      </c>
      <c r="C14" s="690">
        <v>800</v>
      </c>
      <c r="D14" s="690">
        <v>822</v>
      </c>
      <c r="E14" s="693">
        <v>822</v>
      </c>
      <c r="F14" s="691">
        <f t="shared" si="1"/>
        <v>102.75000000000001</v>
      </c>
      <c r="G14" s="692">
        <f t="shared" si="2"/>
        <v>100</v>
      </c>
    </row>
    <row r="15" spans="1:7" s="32" customFormat="1" ht="15" customHeight="1">
      <c r="A15" s="687"/>
      <c r="B15" s="688" t="s">
        <v>675</v>
      </c>
      <c r="C15" s="690">
        <v>0</v>
      </c>
      <c r="D15" s="690">
        <v>254</v>
      </c>
      <c r="E15" s="693">
        <v>254</v>
      </c>
      <c r="F15" s="691">
        <v>0</v>
      </c>
      <c r="G15" s="692">
        <f t="shared" si="2"/>
        <v>100</v>
      </c>
    </row>
    <row r="16" spans="1:7" s="32" customFormat="1" ht="15" customHeight="1">
      <c r="A16" s="694">
        <v>5</v>
      </c>
      <c r="B16" s="695" t="s">
        <v>107</v>
      </c>
      <c r="C16" s="690">
        <v>3211</v>
      </c>
      <c r="D16" s="690">
        <v>3211</v>
      </c>
      <c r="E16" s="693">
        <v>3646</v>
      </c>
      <c r="F16" s="696">
        <f t="shared" si="1"/>
        <v>113.54718156337589</v>
      </c>
      <c r="G16" s="697">
        <f t="shared" si="2"/>
        <v>113.54718156337589</v>
      </c>
    </row>
    <row r="17" spans="1:7" s="32" customFormat="1" ht="15" customHeight="1" thickBot="1">
      <c r="A17" s="698"/>
      <c r="B17" s="699" t="s">
        <v>202</v>
      </c>
      <c r="C17" s="700">
        <v>250</v>
      </c>
      <c r="D17" s="700">
        <v>330</v>
      </c>
      <c r="E17" s="701">
        <v>329</v>
      </c>
      <c r="F17" s="702">
        <f t="shared" si="1"/>
        <v>131.6</v>
      </c>
      <c r="G17" s="703">
        <f t="shared" si="2"/>
        <v>99.696969696969688</v>
      </c>
    </row>
    <row r="18" spans="1:7" s="32" customFormat="1" ht="15" customHeight="1" thickBot="1">
      <c r="A18" s="675">
        <v>6</v>
      </c>
      <c r="B18" s="676" t="s">
        <v>9</v>
      </c>
      <c r="C18" s="677">
        <f>C20+C27+C39+C49+C50</f>
        <v>42761</v>
      </c>
      <c r="D18" s="677">
        <f>D20+D27+D39+D49+D50</f>
        <v>44736</v>
      </c>
      <c r="E18" s="677">
        <f>E20+E27+E39+E49+E50</f>
        <v>44860</v>
      </c>
      <c r="F18" s="678">
        <f t="shared" si="1"/>
        <v>104.90867846869811</v>
      </c>
      <c r="G18" s="679">
        <f t="shared" si="2"/>
        <v>100.27718168812589</v>
      </c>
    </row>
    <row r="19" spans="1:7" s="32" customFormat="1" ht="15" customHeight="1">
      <c r="A19" s="704">
        <v>7</v>
      </c>
      <c r="B19" s="705" t="s">
        <v>10</v>
      </c>
      <c r="C19" s="706"/>
      <c r="D19" s="706"/>
      <c r="E19" s="707"/>
      <c r="F19" s="708"/>
      <c r="G19" s="709"/>
    </row>
    <row r="20" spans="1:7" s="32" customFormat="1" ht="15" customHeight="1" thickBot="1">
      <c r="A20" s="710"/>
      <c r="B20" s="711" t="s">
        <v>7</v>
      </c>
      <c r="C20" s="712">
        <f>SUM(C21:C25)</f>
        <v>7240</v>
      </c>
      <c r="D20" s="712">
        <f>SUM(D21:D25)</f>
        <v>7839</v>
      </c>
      <c r="E20" s="712">
        <f>SUM(E21:E25)</f>
        <v>7845</v>
      </c>
      <c r="F20" s="713">
        <f t="shared" ref="F20:F25" si="3">(E20/C20)*100</f>
        <v>108.35635359116023</v>
      </c>
      <c r="G20" s="714">
        <f t="shared" ref="G20:G25" si="4">(E20/D20)*100</f>
        <v>100.07654037504783</v>
      </c>
    </row>
    <row r="21" spans="1:7" s="32" customFormat="1" ht="15" customHeight="1">
      <c r="A21" s="715">
        <v>8</v>
      </c>
      <c r="B21" s="681" t="s">
        <v>203</v>
      </c>
      <c r="C21" s="682">
        <v>240</v>
      </c>
      <c r="D21" s="682">
        <v>194</v>
      </c>
      <c r="E21" s="684">
        <v>190</v>
      </c>
      <c r="F21" s="716">
        <f t="shared" si="3"/>
        <v>79.166666666666657</v>
      </c>
      <c r="G21" s="717">
        <f t="shared" si="4"/>
        <v>97.9381443298969</v>
      </c>
    </row>
    <row r="22" spans="1:7" s="32" customFormat="1" ht="15" customHeight="1">
      <c r="A22" s="687">
        <v>9</v>
      </c>
      <c r="B22" s="688" t="s">
        <v>26</v>
      </c>
      <c r="C22" s="690">
        <v>300</v>
      </c>
      <c r="D22" s="690">
        <v>520</v>
      </c>
      <c r="E22" s="693">
        <v>518</v>
      </c>
      <c r="F22" s="696">
        <f t="shared" si="3"/>
        <v>172.66666666666666</v>
      </c>
      <c r="G22" s="697">
        <f t="shared" si="4"/>
        <v>99.615384615384613</v>
      </c>
    </row>
    <row r="23" spans="1:7" s="32" customFormat="1" ht="15" customHeight="1">
      <c r="A23" s="687">
        <v>10</v>
      </c>
      <c r="B23" s="688" t="s">
        <v>27</v>
      </c>
      <c r="C23" s="690">
        <v>200</v>
      </c>
      <c r="D23" s="690">
        <v>205</v>
      </c>
      <c r="E23" s="693">
        <v>206</v>
      </c>
      <c r="F23" s="696">
        <f t="shared" si="3"/>
        <v>103</v>
      </c>
      <c r="G23" s="697">
        <f t="shared" si="4"/>
        <v>100.48780487804878</v>
      </c>
    </row>
    <row r="24" spans="1:7" s="32" customFormat="1" ht="15" customHeight="1">
      <c r="A24" s="687">
        <v>11</v>
      </c>
      <c r="B24" s="688" t="s">
        <v>11</v>
      </c>
      <c r="C24" s="690">
        <v>2200</v>
      </c>
      <c r="D24" s="690">
        <v>1870</v>
      </c>
      <c r="E24" s="693">
        <v>1877</v>
      </c>
      <c r="F24" s="696">
        <f t="shared" si="3"/>
        <v>85.318181818181813</v>
      </c>
      <c r="G24" s="697">
        <f t="shared" si="4"/>
        <v>100.37433155080213</v>
      </c>
    </row>
    <row r="25" spans="1:7" s="32" customFormat="1" ht="15" customHeight="1" thickBot="1">
      <c r="A25" s="718">
        <v>12</v>
      </c>
      <c r="B25" s="719" t="s">
        <v>24</v>
      </c>
      <c r="C25" s="700">
        <v>4300</v>
      </c>
      <c r="D25" s="700">
        <v>5050</v>
      </c>
      <c r="E25" s="701">
        <v>5054</v>
      </c>
      <c r="F25" s="702">
        <f t="shared" si="3"/>
        <v>117.53488372093024</v>
      </c>
      <c r="G25" s="703">
        <f t="shared" si="4"/>
        <v>100.07920792079207</v>
      </c>
    </row>
    <row r="26" spans="1:7" s="32" customFormat="1" ht="15" customHeight="1">
      <c r="A26" s="704">
        <v>13</v>
      </c>
      <c r="B26" s="705" t="s">
        <v>12</v>
      </c>
      <c r="C26" s="706"/>
      <c r="D26" s="706"/>
      <c r="E26" s="707"/>
      <c r="F26" s="708"/>
      <c r="G26" s="709"/>
    </row>
    <row r="27" spans="1:7" s="32" customFormat="1" ht="15" customHeight="1" thickBot="1">
      <c r="A27" s="710"/>
      <c r="B27" s="711" t="s">
        <v>7</v>
      </c>
      <c r="C27" s="712">
        <f>SUM(C28:C30)</f>
        <v>3550</v>
      </c>
      <c r="D27" s="712">
        <f>SUM(D28:D30)</f>
        <v>4058</v>
      </c>
      <c r="E27" s="712">
        <f>SUM(E28:E30)</f>
        <v>4106</v>
      </c>
      <c r="F27" s="713">
        <f t="shared" ref="F27:F31" si="5">(E27/C27)*100</f>
        <v>115.66197183098592</v>
      </c>
      <c r="G27" s="714">
        <f t="shared" ref="G27:G31" si="6">(E27/D27)*100</f>
        <v>101.1828486939379</v>
      </c>
    </row>
    <row r="28" spans="1:7" s="32" customFormat="1" ht="15" customHeight="1">
      <c r="A28" s="715">
        <v>14</v>
      </c>
      <c r="B28" s="681" t="s">
        <v>13</v>
      </c>
      <c r="C28" s="682">
        <v>500</v>
      </c>
      <c r="D28" s="682">
        <v>810</v>
      </c>
      <c r="E28" s="684">
        <v>817</v>
      </c>
      <c r="F28" s="716">
        <f t="shared" si="5"/>
        <v>163.39999999999998</v>
      </c>
      <c r="G28" s="717">
        <f t="shared" si="6"/>
        <v>100.8641975308642</v>
      </c>
    </row>
    <row r="29" spans="1:7" s="32" customFormat="1" ht="15" customHeight="1">
      <c r="A29" s="687">
        <v>15</v>
      </c>
      <c r="B29" s="688" t="s">
        <v>14</v>
      </c>
      <c r="C29" s="690">
        <v>10</v>
      </c>
      <c r="D29" s="690">
        <v>10</v>
      </c>
      <c r="E29" s="693">
        <v>10</v>
      </c>
      <c r="F29" s="696">
        <f t="shared" si="5"/>
        <v>100</v>
      </c>
      <c r="G29" s="697">
        <f t="shared" si="6"/>
        <v>100</v>
      </c>
    </row>
    <row r="30" spans="1:7" s="32" customFormat="1" ht="15" customHeight="1">
      <c r="A30" s="687">
        <v>16</v>
      </c>
      <c r="B30" s="688" t="s">
        <v>15</v>
      </c>
      <c r="C30" s="690">
        <f>SUM(C31:C37)</f>
        <v>3040</v>
      </c>
      <c r="D30" s="690">
        <f>SUM(D31:D37)</f>
        <v>3238</v>
      </c>
      <c r="E30" s="690">
        <f>SUM(E31:E37)</f>
        <v>3279</v>
      </c>
      <c r="F30" s="696">
        <f t="shared" si="5"/>
        <v>107.86184210526315</v>
      </c>
      <c r="G30" s="697">
        <f t="shared" si="6"/>
        <v>101.266213712168</v>
      </c>
    </row>
    <row r="31" spans="1:7" s="32" customFormat="1" ht="15" customHeight="1">
      <c r="A31" s="687">
        <v>17</v>
      </c>
      <c r="B31" s="720" t="s">
        <v>204</v>
      </c>
      <c r="C31" s="721">
        <v>10</v>
      </c>
      <c r="D31" s="721">
        <v>10</v>
      </c>
      <c r="E31" s="722">
        <v>10</v>
      </c>
      <c r="F31" s="696">
        <f t="shared" si="5"/>
        <v>100</v>
      </c>
      <c r="G31" s="697">
        <f t="shared" si="6"/>
        <v>100</v>
      </c>
    </row>
    <row r="32" spans="1:7" s="32" customFormat="1" ht="15" customHeight="1">
      <c r="A32" s="723">
        <v>18</v>
      </c>
      <c r="B32" s="720" t="s">
        <v>205</v>
      </c>
      <c r="C32" s="721">
        <v>0</v>
      </c>
      <c r="D32" s="721">
        <v>0</v>
      </c>
      <c r="E32" s="721">
        <v>0</v>
      </c>
      <c r="F32" s="696">
        <v>0</v>
      </c>
      <c r="G32" s="697">
        <v>0</v>
      </c>
    </row>
    <row r="33" spans="1:7" s="32" customFormat="1" ht="15" customHeight="1">
      <c r="A33" s="723">
        <v>19</v>
      </c>
      <c r="B33" s="720" t="s">
        <v>206</v>
      </c>
      <c r="C33" s="721">
        <v>300</v>
      </c>
      <c r="D33" s="721">
        <v>300</v>
      </c>
      <c r="E33" s="721">
        <v>303</v>
      </c>
      <c r="F33" s="696">
        <f t="shared" ref="F33:F37" si="7">(E33/C33)*100</f>
        <v>101</v>
      </c>
      <c r="G33" s="697">
        <f t="shared" ref="G33:G37" si="8">(E33/D33)*100</f>
        <v>101</v>
      </c>
    </row>
    <row r="34" spans="1:7" s="32" customFormat="1" ht="15" customHeight="1">
      <c r="A34" s="723">
        <v>20</v>
      </c>
      <c r="B34" s="720" t="s">
        <v>207</v>
      </c>
      <c r="C34" s="721">
        <v>250</v>
      </c>
      <c r="D34" s="721">
        <v>200</v>
      </c>
      <c r="E34" s="721">
        <v>201</v>
      </c>
      <c r="F34" s="696">
        <f t="shared" si="7"/>
        <v>80.400000000000006</v>
      </c>
      <c r="G34" s="697">
        <f t="shared" si="8"/>
        <v>100.49999999999999</v>
      </c>
    </row>
    <row r="35" spans="1:7" s="32" customFormat="1" ht="15" customHeight="1">
      <c r="A35" s="723">
        <v>21</v>
      </c>
      <c r="B35" s="724" t="s">
        <v>28</v>
      </c>
      <c r="C35" s="721">
        <v>550</v>
      </c>
      <c r="D35" s="721">
        <v>540</v>
      </c>
      <c r="E35" s="721">
        <v>543</v>
      </c>
      <c r="F35" s="696">
        <f t="shared" si="7"/>
        <v>98.727272727272734</v>
      </c>
      <c r="G35" s="697">
        <f t="shared" si="8"/>
        <v>100.55555555555556</v>
      </c>
    </row>
    <row r="36" spans="1:7" s="32" customFormat="1" ht="15" customHeight="1">
      <c r="A36" s="723">
        <v>22</v>
      </c>
      <c r="B36" s="724" t="s">
        <v>68</v>
      </c>
      <c r="C36" s="721">
        <v>30</v>
      </c>
      <c r="D36" s="721">
        <v>13</v>
      </c>
      <c r="E36" s="721">
        <v>13</v>
      </c>
      <c r="F36" s="696">
        <f t="shared" si="7"/>
        <v>43.333333333333336</v>
      </c>
      <c r="G36" s="697">
        <f t="shared" si="8"/>
        <v>100</v>
      </c>
    </row>
    <row r="37" spans="1:7" s="32" customFormat="1" ht="15" customHeight="1" thickBot="1">
      <c r="A37" s="718">
        <v>23</v>
      </c>
      <c r="B37" s="725" t="s">
        <v>25</v>
      </c>
      <c r="C37" s="726">
        <v>1900</v>
      </c>
      <c r="D37" s="726">
        <v>2175</v>
      </c>
      <c r="E37" s="726">
        <v>2209</v>
      </c>
      <c r="F37" s="702">
        <f t="shared" si="7"/>
        <v>116.26315789473685</v>
      </c>
      <c r="G37" s="703">
        <f t="shared" si="8"/>
        <v>101.56321839080459</v>
      </c>
    </row>
    <row r="38" spans="1:7" s="32" customFormat="1" ht="15" customHeight="1">
      <c r="A38" s="704">
        <v>24</v>
      </c>
      <c r="B38" s="705" t="s">
        <v>16</v>
      </c>
      <c r="C38" s="706"/>
      <c r="D38" s="706"/>
      <c r="E38" s="707"/>
      <c r="F38" s="708"/>
      <c r="G38" s="709"/>
    </row>
    <row r="39" spans="1:7" s="32" customFormat="1" ht="15" customHeight="1" thickBot="1">
      <c r="A39" s="727"/>
      <c r="B39" s="711" t="s">
        <v>7</v>
      </c>
      <c r="C39" s="712">
        <f>SUM(C40:C48)</f>
        <v>30141</v>
      </c>
      <c r="D39" s="712">
        <f>SUM(D40:D48)</f>
        <v>31084</v>
      </c>
      <c r="E39" s="712">
        <f>SUM(E40:E48)</f>
        <v>31159</v>
      </c>
      <c r="F39" s="713">
        <f t="shared" ref="F39:F40" si="9">(E39/C39)*100</f>
        <v>103.37745927474205</v>
      </c>
      <c r="G39" s="714">
        <f t="shared" ref="G39:G53" si="10">(E39/D39)*100</f>
        <v>100.2412816883284</v>
      </c>
    </row>
    <row r="40" spans="1:7" s="32" customFormat="1" ht="15" customHeight="1">
      <c r="A40" s="715">
        <v>25</v>
      </c>
      <c r="B40" s="681" t="s">
        <v>17</v>
      </c>
      <c r="C40" s="682">
        <v>20770</v>
      </c>
      <c r="D40" s="682">
        <v>20770</v>
      </c>
      <c r="E40" s="684">
        <v>20767</v>
      </c>
      <c r="F40" s="716">
        <f t="shared" si="9"/>
        <v>99.985556090515175</v>
      </c>
      <c r="G40" s="717">
        <f t="shared" si="10"/>
        <v>99.985556090515175</v>
      </c>
    </row>
    <row r="41" spans="1:7" s="32" customFormat="1" ht="15" customHeight="1">
      <c r="A41" s="687" t="s">
        <v>676</v>
      </c>
      <c r="B41" s="688" t="s">
        <v>677</v>
      </c>
      <c r="C41" s="690">
        <v>0</v>
      </c>
      <c r="D41" s="690">
        <v>511</v>
      </c>
      <c r="E41" s="693">
        <v>511</v>
      </c>
      <c r="F41" s="696">
        <v>0</v>
      </c>
      <c r="G41" s="697">
        <f t="shared" si="10"/>
        <v>100</v>
      </c>
    </row>
    <row r="42" spans="1:7" s="32" customFormat="1" ht="15" customHeight="1">
      <c r="A42" s="687" t="s">
        <v>678</v>
      </c>
      <c r="B42" s="688" t="s">
        <v>679</v>
      </c>
      <c r="C42" s="690">
        <v>0</v>
      </c>
      <c r="D42" s="690">
        <v>128</v>
      </c>
      <c r="E42" s="693">
        <v>128</v>
      </c>
      <c r="F42" s="696">
        <v>0</v>
      </c>
      <c r="G42" s="697">
        <f t="shared" si="10"/>
        <v>100</v>
      </c>
    </row>
    <row r="43" spans="1:7" s="32" customFormat="1" ht="15" customHeight="1">
      <c r="A43" s="687">
        <v>26</v>
      </c>
      <c r="B43" s="688" t="s">
        <v>18</v>
      </c>
      <c r="C43" s="690">
        <v>1700</v>
      </c>
      <c r="D43" s="690">
        <v>1790</v>
      </c>
      <c r="E43" s="693">
        <v>1786</v>
      </c>
      <c r="F43" s="696">
        <f t="shared" ref="F43:F44" si="11">(E43/C43)*100</f>
        <v>105.05882352941175</v>
      </c>
      <c r="G43" s="697">
        <f t="shared" si="10"/>
        <v>99.77653631284916</v>
      </c>
    </row>
    <row r="44" spans="1:7" s="32" customFormat="1" ht="15" customHeight="1">
      <c r="A44" s="687">
        <v>27</v>
      </c>
      <c r="B44" s="688" t="s">
        <v>102</v>
      </c>
      <c r="C44" s="690">
        <v>7402</v>
      </c>
      <c r="D44" s="690">
        <v>7402</v>
      </c>
      <c r="E44" s="693">
        <v>7486</v>
      </c>
      <c r="F44" s="696">
        <f t="shared" si="11"/>
        <v>101.13482842475008</v>
      </c>
      <c r="G44" s="697">
        <f t="shared" si="10"/>
        <v>101.13482842475008</v>
      </c>
    </row>
    <row r="45" spans="1:7" s="32" customFormat="1" ht="15" customHeight="1">
      <c r="A45" s="687" t="s">
        <v>103</v>
      </c>
      <c r="B45" s="688" t="s">
        <v>680</v>
      </c>
      <c r="C45" s="690">
        <v>0</v>
      </c>
      <c r="D45" s="690">
        <v>175</v>
      </c>
      <c r="E45" s="693">
        <v>174</v>
      </c>
      <c r="F45" s="696">
        <v>0</v>
      </c>
      <c r="G45" s="697">
        <f t="shared" si="10"/>
        <v>99.428571428571431</v>
      </c>
    </row>
    <row r="46" spans="1:7" s="32" customFormat="1" ht="15" customHeight="1">
      <c r="A46" s="687" t="s">
        <v>681</v>
      </c>
      <c r="B46" s="688" t="s">
        <v>682</v>
      </c>
      <c r="C46" s="690">
        <v>0</v>
      </c>
      <c r="D46" s="690">
        <v>43</v>
      </c>
      <c r="E46" s="693">
        <v>43</v>
      </c>
      <c r="F46" s="696">
        <v>0</v>
      </c>
      <c r="G46" s="697">
        <f t="shared" si="10"/>
        <v>100</v>
      </c>
    </row>
    <row r="47" spans="1:7" s="32" customFormat="1" ht="15" customHeight="1">
      <c r="A47" s="728" t="s">
        <v>683</v>
      </c>
      <c r="B47" s="688" t="s">
        <v>104</v>
      </c>
      <c r="C47" s="690">
        <v>70</v>
      </c>
      <c r="D47" s="690">
        <v>50</v>
      </c>
      <c r="E47" s="693">
        <v>49</v>
      </c>
      <c r="F47" s="696">
        <f t="shared" ref="F47:F53" si="12">(E47/C47)*100</f>
        <v>70</v>
      </c>
      <c r="G47" s="697">
        <f t="shared" si="10"/>
        <v>98</v>
      </c>
    </row>
    <row r="48" spans="1:7" s="32" customFormat="1" ht="15" customHeight="1" thickBot="1">
      <c r="A48" s="718">
        <v>28</v>
      </c>
      <c r="B48" s="719" t="s">
        <v>19</v>
      </c>
      <c r="C48" s="700">
        <v>199</v>
      </c>
      <c r="D48" s="700">
        <v>215</v>
      </c>
      <c r="E48" s="701">
        <v>215</v>
      </c>
      <c r="F48" s="702">
        <f t="shared" si="12"/>
        <v>108.04020100502511</v>
      </c>
      <c r="G48" s="703">
        <f t="shared" si="10"/>
        <v>100</v>
      </c>
    </row>
    <row r="49" spans="1:27" s="32" customFormat="1" ht="15" customHeight="1" thickBot="1">
      <c r="A49" s="729">
        <v>29</v>
      </c>
      <c r="B49" s="730" t="s">
        <v>23</v>
      </c>
      <c r="C49" s="731">
        <v>400</v>
      </c>
      <c r="D49" s="731">
        <v>325</v>
      </c>
      <c r="E49" s="732">
        <v>323</v>
      </c>
      <c r="F49" s="733">
        <f t="shared" si="12"/>
        <v>80.75</v>
      </c>
      <c r="G49" s="734">
        <f t="shared" si="10"/>
        <v>99.384615384615387</v>
      </c>
    </row>
    <row r="50" spans="1:27" s="739" customFormat="1" ht="15" customHeight="1" thickBot="1">
      <c r="A50" s="735">
        <v>30</v>
      </c>
      <c r="B50" s="676" t="s">
        <v>20</v>
      </c>
      <c r="C50" s="677">
        <v>1430</v>
      </c>
      <c r="D50" s="677">
        <v>1430</v>
      </c>
      <c r="E50" s="736">
        <v>1427</v>
      </c>
      <c r="F50" s="737">
        <f t="shared" si="12"/>
        <v>99.790209790209801</v>
      </c>
      <c r="G50" s="738">
        <f t="shared" si="10"/>
        <v>99.790209790209801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1:27" s="32" customFormat="1" ht="15" customHeight="1" thickBot="1">
      <c r="A51" s="675">
        <v>31</v>
      </c>
      <c r="B51" s="676" t="s">
        <v>21</v>
      </c>
      <c r="C51" s="677">
        <f>C9-C18</f>
        <v>-17100</v>
      </c>
      <c r="D51" s="677">
        <f>D9-D18</f>
        <v>-17104</v>
      </c>
      <c r="E51" s="677">
        <f>E9-E18</f>
        <v>-17025</v>
      </c>
      <c r="F51" s="737">
        <f t="shared" si="12"/>
        <v>99.561403508771932</v>
      </c>
      <c r="G51" s="738">
        <f t="shared" si="10"/>
        <v>99.538119738072965</v>
      </c>
    </row>
    <row r="52" spans="1:27" s="32" customFormat="1" ht="15" customHeight="1" thickBot="1">
      <c r="A52" s="740">
        <v>32</v>
      </c>
      <c r="B52" s="741" t="s">
        <v>208</v>
      </c>
      <c r="C52" s="742">
        <v>17100</v>
      </c>
      <c r="D52" s="742">
        <v>17104</v>
      </c>
      <c r="E52" s="743">
        <v>17095</v>
      </c>
      <c r="F52" s="744">
        <f t="shared" si="12"/>
        <v>99.970760233918128</v>
      </c>
      <c r="G52" s="745">
        <f t="shared" si="10"/>
        <v>99.947380729653872</v>
      </c>
    </row>
    <row r="53" spans="1:27" s="32" customFormat="1" ht="15" customHeight="1" thickBot="1">
      <c r="A53" s="675">
        <v>32</v>
      </c>
      <c r="B53" s="676" t="s">
        <v>684</v>
      </c>
      <c r="C53" s="677">
        <v>17100</v>
      </c>
      <c r="D53" s="677">
        <v>17104</v>
      </c>
      <c r="E53" s="736">
        <v>17104</v>
      </c>
      <c r="F53" s="737">
        <f t="shared" si="12"/>
        <v>100.0233918128655</v>
      </c>
      <c r="G53" s="738">
        <f t="shared" si="10"/>
        <v>100</v>
      </c>
    </row>
    <row r="54" spans="1:27" s="32" customFormat="1" ht="15" customHeight="1" thickBot="1">
      <c r="A54" s="675"/>
      <c r="B54" s="676" t="s">
        <v>209</v>
      </c>
      <c r="C54" s="677">
        <v>0</v>
      </c>
      <c r="D54" s="677">
        <v>0</v>
      </c>
      <c r="E54" s="736"/>
      <c r="F54" s="737">
        <v>0</v>
      </c>
      <c r="G54" s="738">
        <v>0</v>
      </c>
    </row>
    <row r="55" spans="1:27" s="32" customFormat="1" ht="15" customHeight="1" thickBot="1">
      <c r="A55" s="675"/>
      <c r="B55" s="676" t="s">
        <v>685</v>
      </c>
      <c r="C55" s="677">
        <v>0</v>
      </c>
      <c r="D55" s="677">
        <v>254</v>
      </c>
      <c r="E55" s="736">
        <v>254</v>
      </c>
      <c r="F55" s="737">
        <v>0</v>
      </c>
      <c r="G55" s="738">
        <f t="shared" ref="G55:G56" si="13">(E55/D55)*100</f>
        <v>100</v>
      </c>
    </row>
    <row r="56" spans="1:27" s="32" customFormat="1" ht="15" customHeight="1" thickBot="1">
      <c r="A56" s="675">
        <v>33</v>
      </c>
      <c r="B56" s="676" t="s">
        <v>210</v>
      </c>
      <c r="C56" s="677">
        <v>800</v>
      </c>
      <c r="D56" s="677">
        <v>822</v>
      </c>
      <c r="E56" s="736">
        <v>752</v>
      </c>
      <c r="F56" s="737">
        <f t="shared" ref="F56" si="14">(E56/C56)*100</f>
        <v>94</v>
      </c>
      <c r="G56" s="738">
        <f t="shared" si="13"/>
        <v>91.484184914841848</v>
      </c>
    </row>
    <row r="57" spans="1:27" s="32" customFormat="1" ht="15" customHeight="1" thickBot="1">
      <c r="A57" s="746">
        <v>34</v>
      </c>
      <c r="B57" s="676" t="s">
        <v>686</v>
      </c>
      <c r="C57" s="677">
        <v>0</v>
      </c>
      <c r="D57" s="677">
        <v>0</v>
      </c>
      <c r="E57" s="736"/>
      <c r="F57" s="737">
        <v>0</v>
      </c>
      <c r="G57" s="738">
        <v>0</v>
      </c>
    </row>
    <row r="58" spans="1:27" s="32" customFormat="1" ht="15" customHeight="1" thickBot="1">
      <c r="A58" s="735">
        <v>35</v>
      </c>
      <c r="B58" s="676" t="s">
        <v>211</v>
      </c>
      <c r="C58" s="677">
        <f>SUM(C53:C57)</f>
        <v>17900</v>
      </c>
      <c r="D58" s="677">
        <f>SUM(D53:D57)</f>
        <v>18180</v>
      </c>
      <c r="E58" s="677">
        <f>E14+E15+E53</f>
        <v>18180</v>
      </c>
      <c r="F58" s="737">
        <f t="shared" ref="F58" si="15">(E58/C58)*100</f>
        <v>101.56424581005588</v>
      </c>
      <c r="G58" s="738">
        <f t="shared" ref="G58" si="16">(E58/D58)*100</f>
        <v>100</v>
      </c>
    </row>
    <row r="59" spans="1:27" s="32" customFormat="1" ht="15" customHeight="1" thickBot="1">
      <c r="A59" s="747">
        <v>36</v>
      </c>
      <c r="B59" s="676" t="s">
        <v>22</v>
      </c>
      <c r="C59" s="677">
        <f>C9-C18+C58</f>
        <v>800</v>
      </c>
      <c r="D59" s="677">
        <f>D9-D18+D58</f>
        <v>1076</v>
      </c>
      <c r="E59" s="677">
        <f>E9-E18+E53</f>
        <v>79</v>
      </c>
      <c r="F59" s="678">
        <v>0</v>
      </c>
      <c r="G59" s="679">
        <v>0</v>
      </c>
    </row>
    <row r="60" spans="1:27" s="32" customFormat="1" ht="15" customHeight="1" thickBot="1">
      <c r="A60" s="675">
        <v>37</v>
      </c>
      <c r="B60" s="676" t="s">
        <v>212</v>
      </c>
      <c r="C60" s="677"/>
      <c r="D60" s="677"/>
      <c r="E60" s="736"/>
      <c r="F60" s="678"/>
      <c r="G60" s="679"/>
    </row>
    <row r="61" spans="1:27" s="32" customFormat="1" ht="15" customHeight="1" thickBot="1">
      <c r="A61" s="748">
        <v>38</v>
      </c>
      <c r="B61" s="749" t="s">
        <v>213</v>
      </c>
      <c r="C61" s="750">
        <f>C58+C60</f>
        <v>17900</v>
      </c>
      <c r="D61" s="750">
        <f>D58+D60</f>
        <v>18180</v>
      </c>
      <c r="E61" s="750">
        <f>E58+E60</f>
        <v>18180</v>
      </c>
      <c r="F61" s="751">
        <f t="shared" ref="F61" si="17">(E61/C61)*100</f>
        <v>101.56424581005588</v>
      </c>
      <c r="G61" s="752">
        <f t="shared" ref="G61" si="18">(E61/D61)*100</f>
        <v>100</v>
      </c>
    </row>
  </sheetData>
  <mergeCells count="1">
    <mergeCell ref="E1:G1"/>
  </mergeCells>
  <pageMargins left="0.39370078740157483" right="0" top="0.98425196850393704" bottom="0" header="0" footer="0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5"/>
  <sheetViews>
    <sheetView workbookViewId="0">
      <selection activeCell="D5" sqref="D5:D7"/>
    </sheetView>
  </sheetViews>
  <sheetFormatPr defaultRowHeight="12.75"/>
  <cols>
    <col min="1" max="1" width="5.140625" style="24" customWidth="1"/>
    <col min="2" max="2" width="33.5703125" style="24" customWidth="1"/>
    <col min="3" max="3" width="12.28515625" style="24" customWidth="1"/>
    <col min="4" max="4" width="15.140625" style="24" customWidth="1"/>
    <col min="5" max="5" width="12.140625" style="24" customWidth="1"/>
    <col min="6" max="6" width="10.140625" style="24" customWidth="1"/>
    <col min="7" max="7" width="10.7109375" style="24" customWidth="1"/>
    <col min="8" max="256" width="9.140625" style="24"/>
    <col min="257" max="257" width="5.140625" style="24" customWidth="1"/>
    <col min="258" max="258" width="36.42578125" style="24" customWidth="1"/>
    <col min="259" max="259" width="10.5703125" style="24" customWidth="1"/>
    <col min="260" max="260" width="11.7109375" style="24" customWidth="1"/>
    <col min="261" max="261" width="11" style="24" customWidth="1"/>
    <col min="262" max="262" width="10.140625" style="24" customWidth="1"/>
    <col min="263" max="263" width="10.7109375" style="24" customWidth="1"/>
    <col min="264" max="512" width="9.140625" style="24"/>
    <col min="513" max="513" width="5.140625" style="24" customWidth="1"/>
    <col min="514" max="514" width="36.42578125" style="24" customWidth="1"/>
    <col min="515" max="515" width="10.5703125" style="24" customWidth="1"/>
    <col min="516" max="516" width="11.7109375" style="24" customWidth="1"/>
    <col min="517" max="517" width="11" style="24" customWidth="1"/>
    <col min="518" max="518" width="10.140625" style="24" customWidth="1"/>
    <col min="519" max="519" width="10.7109375" style="24" customWidth="1"/>
    <col min="520" max="768" width="9.140625" style="24"/>
    <col min="769" max="769" width="5.140625" style="24" customWidth="1"/>
    <col min="770" max="770" width="36.42578125" style="24" customWidth="1"/>
    <col min="771" max="771" width="10.5703125" style="24" customWidth="1"/>
    <col min="772" max="772" width="11.7109375" style="24" customWidth="1"/>
    <col min="773" max="773" width="11" style="24" customWidth="1"/>
    <col min="774" max="774" width="10.140625" style="24" customWidth="1"/>
    <col min="775" max="775" width="10.7109375" style="24" customWidth="1"/>
    <col min="776" max="1024" width="9.140625" style="24"/>
    <col min="1025" max="1025" width="5.140625" style="24" customWidth="1"/>
    <col min="1026" max="1026" width="36.42578125" style="24" customWidth="1"/>
    <col min="1027" max="1027" width="10.5703125" style="24" customWidth="1"/>
    <col min="1028" max="1028" width="11.7109375" style="24" customWidth="1"/>
    <col min="1029" max="1029" width="11" style="24" customWidth="1"/>
    <col min="1030" max="1030" width="10.140625" style="24" customWidth="1"/>
    <col min="1031" max="1031" width="10.7109375" style="24" customWidth="1"/>
    <col min="1032" max="1280" width="9.140625" style="24"/>
    <col min="1281" max="1281" width="5.140625" style="24" customWidth="1"/>
    <col min="1282" max="1282" width="36.42578125" style="24" customWidth="1"/>
    <col min="1283" max="1283" width="10.5703125" style="24" customWidth="1"/>
    <col min="1284" max="1284" width="11.7109375" style="24" customWidth="1"/>
    <col min="1285" max="1285" width="11" style="24" customWidth="1"/>
    <col min="1286" max="1286" width="10.140625" style="24" customWidth="1"/>
    <col min="1287" max="1287" width="10.7109375" style="24" customWidth="1"/>
    <col min="1288" max="1536" width="9.140625" style="24"/>
    <col min="1537" max="1537" width="5.140625" style="24" customWidth="1"/>
    <col min="1538" max="1538" width="36.42578125" style="24" customWidth="1"/>
    <col min="1539" max="1539" width="10.5703125" style="24" customWidth="1"/>
    <col min="1540" max="1540" width="11.7109375" style="24" customWidth="1"/>
    <col min="1541" max="1541" width="11" style="24" customWidth="1"/>
    <col min="1542" max="1542" width="10.140625" style="24" customWidth="1"/>
    <col min="1543" max="1543" width="10.7109375" style="24" customWidth="1"/>
    <col min="1544" max="1792" width="9.140625" style="24"/>
    <col min="1793" max="1793" width="5.140625" style="24" customWidth="1"/>
    <col min="1794" max="1794" width="36.42578125" style="24" customWidth="1"/>
    <col min="1795" max="1795" width="10.5703125" style="24" customWidth="1"/>
    <col min="1796" max="1796" width="11.7109375" style="24" customWidth="1"/>
    <col min="1797" max="1797" width="11" style="24" customWidth="1"/>
    <col min="1798" max="1798" width="10.140625" style="24" customWidth="1"/>
    <col min="1799" max="1799" width="10.7109375" style="24" customWidth="1"/>
    <col min="1800" max="2048" width="9.140625" style="24"/>
    <col min="2049" max="2049" width="5.140625" style="24" customWidth="1"/>
    <col min="2050" max="2050" width="36.42578125" style="24" customWidth="1"/>
    <col min="2051" max="2051" width="10.5703125" style="24" customWidth="1"/>
    <col min="2052" max="2052" width="11.7109375" style="24" customWidth="1"/>
    <col min="2053" max="2053" width="11" style="24" customWidth="1"/>
    <col min="2054" max="2054" width="10.140625" style="24" customWidth="1"/>
    <col min="2055" max="2055" width="10.7109375" style="24" customWidth="1"/>
    <col min="2056" max="2304" width="9.140625" style="24"/>
    <col min="2305" max="2305" width="5.140625" style="24" customWidth="1"/>
    <col min="2306" max="2306" width="36.42578125" style="24" customWidth="1"/>
    <col min="2307" max="2307" width="10.5703125" style="24" customWidth="1"/>
    <col min="2308" max="2308" width="11.7109375" style="24" customWidth="1"/>
    <col min="2309" max="2309" width="11" style="24" customWidth="1"/>
    <col min="2310" max="2310" width="10.140625" style="24" customWidth="1"/>
    <col min="2311" max="2311" width="10.7109375" style="24" customWidth="1"/>
    <col min="2312" max="2560" width="9.140625" style="24"/>
    <col min="2561" max="2561" width="5.140625" style="24" customWidth="1"/>
    <col min="2562" max="2562" width="36.42578125" style="24" customWidth="1"/>
    <col min="2563" max="2563" width="10.5703125" style="24" customWidth="1"/>
    <col min="2564" max="2564" width="11.7109375" style="24" customWidth="1"/>
    <col min="2565" max="2565" width="11" style="24" customWidth="1"/>
    <col min="2566" max="2566" width="10.140625" style="24" customWidth="1"/>
    <col min="2567" max="2567" width="10.7109375" style="24" customWidth="1"/>
    <col min="2568" max="2816" width="9.140625" style="24"/>
    <col min="2817" max="2817" width="5.140625" style="24" customWidth="1"/>
    <col min="2818" max="2818" width="36.42578125" style="24" customWidth="1"/>
    <col min="2819" max="2819" width="10.5703125" style="24" customWidth="1"/>
    <col min="2820" max="2820" width="11.7109375" style="24" customWidth="1"/>
    <col min="2821" max="2821" width="11" style="24" customWidth="1"/>
    <col min="2822" max="2822" width="10.140625" style="24" customWidth="1"/>
    <col min="2823" max="2823" width="10.7109375" style="24" customWidth="1"/>
    <col min="2824" max="3072" width="9.140625" style="24"/>
    <col min="3073" max="3073" width="5.140625" style="24" customWidth="1"/>
    <col min="3074" max="3074" width="36.42578125" style="24" customWidth="1"/>
    <col min="3075" max="3075" width="10.5703125" style="24" customWidth="1"/>
    <col min="3076" max="3076" width="11.7109375" style="24" customWidth="1"/>
    <col min="3077" max="3077" width="11" style="24" customWidth="1"/>
    <col min="3078" max="3078" width="10.140625" style="24" customWidth="1"/>
    <col min="3079" max="3079" width="10.7109375" style="24" customWidth="1"/>
    <col min="3080" max="3328" width="9.140625" style="24"/>
    <col min="3329" max="3329" width="5.140625" style="24" customWidth="1"/>
    <col min="3330" max="3330" width="36.42578125" style="24" customWidth="1"/>
    <col min="3331" max="3331" width="10.5703125" style="24" customWidth="1"/>
    <col min="3332" max="3332" width="11.7109375" style="24" customWidth="1"/>
    <col min="3333" max="3333" width="11" style="24" customWidth="1"/>
    <col min="3334" max="3334" width="10.140625" style="24" customWidth="1"/>
    <col min="3335" max="3335" width="10.7109375" style="24" customWidth="1"/>
    <col min="3336" max="3584" width="9.140625" style="24"/>
    <col min="3585" max="3585" width="5.140625" style="24" customWidth="1"/>
    <col min="3586" max="3586" width="36.42578125" style="24" customWidth="1"/>
    <col min="3587" max="3587" width="10.5703125" style="24" customWidth="1"/>
    <col min="3588" max="3588" width="11.7109375" style="24" customWidth="1"/>
    <col min="3589" max="3589" width="11" style="24" customWidth="1"/>
    <col min="3590" max="3590" width="10.140625" style="24" customWidth="1"/>
    <col min="3591" max="3591" width="10.7109375" style="24" customWidth="1"/>
    <col min="3592" max="3840" width="9.140625" style="24"/>
    <col min="3841" max="3841" width="5.140625" style="24" customWidth="1"/>
    <col min="3842" max="3842" width="36.42578125" style="24" customWidth="1"/>
    <col min="3843" max="3843" width="10.5703125" style="24" customWidth="1"/>
    <col min="3844" max="3844" width="11.7109375" style="24" customWidth="1"/>
    <col min="3845" max="3845" width="11" style="24" customWidth="1"/>
    <col min="3846" max="3846" width="10.140625" style="24" customWidth="1"/>
    <col min="3847" max="3847" width="10.7109375" style="24" customWidth="1"/>
    <col min="3848" max="4096" width="9.140625" style="24"/>
    <col min="4097" max="4097" width="5.140625" style="24" customWidth="1"/>
    <col min="4098" max="4098" width="36.42578125" style="24" customWidth="1"/>
    <col min="4099" max="4099" width="10.5703125" style="24" customWidth="1"/>
    <col min="4100" max="4100" width="11.7109375" style="24" customWidth="1"/>
    <col min="4101" max="4101" width="11" style="24" customWidth="1"/>
    <col min="4102" max="4102" width="10.140625" style="24" customWidth="1"/>
    <col min="4103" max="4103" width="10.7109375" style="24" customWidth="1"/>
    <col min="4104" max="4352" width="9.140625" style="24"/>
    <col min="4353" max="4353" width="5.140625" style="24" customWidth="1"/>
    <col min="4354" max="4354" width="36.42578125" style="24" customWidth="1"/>
    <col min="4355" max="4355" width="10.5703125" style="24" customWidth="1"/>
    <col min="4356" max="4356" width="11.7109375" style="24" customWidth="1"/>
    <col min="4357" max="4357" width="11" style="24" customWidth="1"/>
    <col min="4358" max="4358" width="10.140625" style="24" customWidth="1"/>
    <col min="4359" max="4359" width="10.7109375" style="24" customWidth="1"/>
    <col min="4360" max="4608" width="9.140625" style="24"/>
    <col min="4609" max="4609" width="5.140625" style="24" customWidth="1"/>
    <col min="4610" max="4610" width="36.42578125" style="24" customWidth="1"/>
    <col min="4611" max="4611" width="10.5703125" style="24" customWidth="1"/>
    <col min="4612" max="4612" width="11.7109375" style="24" customWidth="1"/>
    <col min="4613" max="4613" width="11" style="24" customWidth="1"/>
    <col min="4614" max="4614" width="10.140625" style="24" customWidth="1"/>
    <col min="4615" max="4615" width="10.7109375" style="24" customWidth="1"/>
    <col min="4616" max="4864" width="9.140625" style="24"/>
    <col min="4865" max="4865" width="5.140625" style="24" customWidth="1"/>
    <col min="4866" max="4866" width="36.42578125" style="24" customWidth="1"/>
    <col min="4867" max="4867" width="10.5703125" style="24" customWidth="1"/>
    <col min="4868" max="4868" width="11.7109375" style="24" customWidth="1"/>
    <col min="4869" max="4869" width="11" style="24" customWidth="1"/>
    <col min="4870" max="4870" width="10.140625" style="24" customWidth="1"/>
    <col min="4871" max="4871" width="10.7109375" style="24" customWidth="1"/>
    <col min="4872" max="5120" width="9.140625" style="24"/>
    <col min="5121" max="5121" width="5.140625" style="24" customWidth="1"/>
    <col min="5122" max="5122" width="36.42578125" style="24" customWidth="1"/>
    <col min="5123" max="5123" width="10.5703125" style="24" customWidth="1"/>
    <col min="5124" max="5124" width="11.7109375" style="24" customWidth="1"/>
    <col min="5125" max="5125" width="11" style="24" customWidth="1"/>
    <col min="5126" max="5126" width="10.140625" style="24" customWidth="1"/>
    <col min="5127" max="5127" width="10.7109375" style="24" customWidth="1"/>
    <col min="5128" max="5376" width="9.140625" style="24"/>
    <col min="5377" max="5377" width="5.140625" style="24" customWidth="1"/>
    <col min="5378" max="5378" width="36.42578125" style="24" customWidth="1"/>
    <col min="5379" max="5379" width="10.5703125" style="24" customWidth="1"/>
    <col min="5380" max="5380" width="11.7109375" style="24" customWidth="1"/>
    <col min="5381" max="5381" width="11" style="24" customWidth="1"/>
    <col min="5382" max="5382" width="10.140625" style="24" customWidth="1"/>
    <col min="5383" max="5383" width="10.7109375" style="24" customWidth="1"/>
    <col min="5384" max="5632" width="9.140625" style="24"/>
    <col min="5633" max="5633" width="5.140625" style="24" customWidth="1"/>
    <col min="5634" max="5634" width="36.42578125" style="24" customWidth="1"/>
    <col min="5635" max="5635" width="10.5703125" style="24" customWidth="1"/>
    <col min="5636" max="5636" width="11.7109375" style="24" customWidth="1"/>
    <col min="5637" max="5637" width="11" style="24" customWidth="1"/>
    <col min="5638" max="5638" width="10.140625" style="24" customWidth="1"/>
    <col min="5639" max="5639" width="10.7109375" style="24" customWidth="1"/>
    <col min="5640" max="5888" width="9.140625" style="24"/>
    <col min="5889" max="5889" width="5.140625" style="24" customWidth="1"/>
    <col min="5890" max="5890" width="36.42578125" style="24" customWidth="1"/>
    <col min="5891" max="5891" width="10.5703125" style="24" customWidth="1"/>
    <col min="5892" max="5892" width="11.7109375" style="24" customWidth="1"/>
    <col min="5893" max="5893" width="11" style="24" customWidth="1"/>
    <col min="5894" max="5894" width="10.140625" style="24" customWidth="1"/>
    <col min="5895" max="5895" width="10.7109375" style="24" customWidth="1"/>
    <col min="5896" max="6144" width="9.140625" style="24"/>
    <col min="6145" max="6145" width="5.140625" style="24" customWidth="1"/>
    <col min="6146" max="6146" width="36.42578125" style="24" customWidth="1"/>
    <col min="6147" max="6147" width="10.5703125" style="24" customWidth="1"/>
    <col min="6148" max="6148" width="11.7109375" style="24" customWidth="1"/>
    <col min="6149" max="6149" width="11" style="24" customWidth="1"/>
    <col min="6150" max="6150" width="10.140625" style="24" customWidth="1"/>
    <col min="6151" max="6151" width="10.7109375" style="24" customWidth="1"/>
    <col min="6152" max="6400" width="9.140625" style="24"/>
    <col min="6401" max="6401" width="5.140625" style="24" customWidth="1"/>
    <col min="6402" max="6402" width="36.42578125" style="24" customWidth="1"/>
    <col min="6403" max="6403" width="10.5703125" style="24" customWidth="1"/>
    <col min="6404" max="6404" width="11.7109375" style="24" customWidth="1"/>
    <col min="6405" max="6405" width="11" style="24" customWidth="1"/>
    <col min="6406" max="6406" width="10.140625" style="24" customWidth="1"/>
    <col min="6407" max="6407" width="10.7109375" style="24" customWidth="1"/>
    <col min="6408" max="6656" width="9.140625" style="24"/>
    <col min="6657" max="6657" width="5.140625" style="24" customWidth="1"/>
    <col min="6658" max="6658" width="36.42578125" style="24" customWidth="1"/>
    <col min="6659" max="6659" width="10.5703125" style="24" customWidth="1"/>
    <col min="6660" max="6660" width="11.7109375" style="24" customWidth="1"/>
    <col min="6661" max="6661" width="11" style="24" customWidth="1"/>
    <col min="6662" max="6662" width="10.140625" style="24" customWidth="1"/>
    <col min="6663" max="6663" width="10.7109375" style="24" customWidth="1"/>
    <col min="6664" max="6912" width="9.140625" style="24"/>
    <col min="6913" max="6913" width="5.140625" style="24" customWidth="1"/>
    <col min="6914" max="6914" width="36.42578125" style="24" customWidth="1"/>
    <col min="6915" max="6915" width="10.5703125" style="24" customWidth="1"/>
    <col min="6916" max="6916" width="11.7109375" style="24" customWidth="1"/>
    <col min="6917" max="6917" width="11" style="24" customWidth="1"/>
    <col min="6918" max="6918" width="10.140625" style="24" customWidth="1"/>
    <col min="6919" max="6919" width="10.7109375" style="24" customWidth="1"/>
    <col min="6920" max="7168" width="9.140625" style="24"/>
    <col min="7169" max="7169" width="5.140625" style="24" customWidth="1"/>
    <col min="7170" max="7170" width="36.42578125" style="24" customWidth="1"/>
    <col min="7171" max="7171" width="10.5703125" style="24" customWidth="1"/>
    <col min="7172" max="7172" width="11.7109375" style="24" customWidth="1"/>
    <col min="7173" max="7173" width="11" style="24" customWidth="1"/>
    <col min="7174" max="7174" width="10.140625" style="24" customWidth="1"/>
    <col min="7175" max="7175" width="10.7109375" style="24" customWidth="1"/>
    <col min="7176" max="7424" width="9.140625" style="24"/>
    <col min="7425" max="7425" width="5.140625" style="24" customWidth="1"/>
    <col min="7426" max="7426" width="36.42578125" style="24" customWidth="1"/>
    <col min="7427" max="7427" width="10.5703125" style="24" customWidth="1"/>
    <col min="7428" max="7428" width="11.7109375" style="24" customWidth="1"/>
    <col min="7429" max="7429" width="11" style="24" customWidth="1"/>
    <col min="7430" max="7430" width="10.140625" style="24" customWidth="1"/>
    <col min="7431" max="7431" width="10.7109375" style="24" customWidth="1"/>
    <col min="7432" max="7680" width="9.140625" style="24"/>
    <col min="7681" max="7681" width="5.140625" style="24" customWidth="1"/>
    <col min="7682" max="7682" width="36.42578125" style="24" customWidth="1"/>
    <col min="7683" max="7683" width="10.5703125" style="24" customWidth="1"/>
    <col min="7684" max="7684" width="11.7109375" style="24" customWidth="1"/>
    <col min="7685" max="7685" width="11" style="24" customWidth="1"/>
    <col min="7686" max="7686" width="10.140625" style="24" customWidth="1"/>
    <col min="7687" max="7687" width="10.7109375" style="24" customWidth="1"/>
    <col min="7688" max="7936" width="9.140625" style="24"/>
    <col min="7937" max="7937" width="5.140625" style="24" customWidth="1"/>
    <col min="7938" max="7938" width="36.42578125" style="24" customWidth="1"/>
    <col min="7939" max="7939" width="10.5703125" style="24" customWidth="1"/>
    <col min="7940" max="7940" width="11.7109375" style="24" customWidth="1"/>
    <col min="7941" max="7941" width="11" style="24" customWidth="1"/>
    <col min="7942" max="7942" width="10.140625" style="24" customWidth="1"/>
    <col min="7943" max="7943" width="10.7109375" style="24" customWidth="1"/>
    <col min="7944" max="8192" width="9.140625" style="24"/>
    <col min="8193" max="8193" width="5.140625" style="24" customWidth="1"/>
    <col min="8194" max="8194" width="36.42578125" style="24" customWidth="1"/>
    <col min="8195" max="8195" width="10.5703125" style="24" customWidth="1"/>
    <col min="8196" max="8196" width="11.7109375" style="24" customWidth="1"/>
    <col min="8197" max="8197" width="11" style="24" customWidth="1"/>
    <col min="8198" max="8198" width="10.140625" style="24" customWidth="1"/>
    <col min="8199" max="8199" width="10.7109375" style="24" customWidth="1"/>
    <col min="8200" max="8448" width="9.140625" style="24"/>
    <col min="8449" max="8449" width="5.140625" style="24" customWidth="1"/>
    <col min="8450" max="8450" width="36.42578125" style="24" customWidth="1"/>
    <col min="8451" max="8451" width="10.5703125" style="24" customWidth="1"/>
    <col min="8452" max="8452" width="11.7109375" style="24" customWidth="1"/>
    <col min="8453" max="8453" width="11" style="24" customWidth="1"/>
    <col min="8454" max="8454" width="10.140625" style="24" customWidth="1"/>
    <col min="8455" max="8455" width="10.7109375" style="24" customWidth="1"/>
    <col min="8456" max="8704" width="9.140625" style="24"/>
    <col min="8705" max="8705" width="5.140625" style="24" customWidth="1"/>
    <col min="8706" max="8706" width="36.42578125" style="24" customWidth="1"/>
    <col min="8707" max="8707" width="10.5703125" style="24" customWidth="1"/>
    <col min="8708" max="8708" width="11.7109375" style="24" customWidth="1"/>
    <col min="8709" max="8709" width="11" style="24" customWidth="1"/>
    <col min="8710" max="8710" width="10.140625" style="24" customWidth="1"/>
    <col min="8711" max="8711" width="10.7109375" style="24" customWidth="1"/>
    <col min="8712" max="8960" width="9.140625" style="24"/>
    <col min="8961" max="8961" width="5.140625" style="24" customWidth="1"/>
    <col min="8962" max="8962" width="36.42578125" style="24" customWidth="1"/>
    <col min="8963" max="8963" width="10.5703125" style="24" customWidth="1"/>
    <col min="8964" max="8964" width="11.7109375" style="24" customWidth="1"/>
    <col min="8965" max="8965" width="11" style="24" customWidth="1"/>
    <col min="8966" max="8966" width="10.140625" style="24" customWidth="1"/>
    <col min="8967" max="8967" width="10.7109375" style="24" customWidth="1"/>
    <col min="8968" max="9216" width="9.140625" style="24"/>
    <col min="9217" max="9217" width="5.140625" style="24" customWidth="1"/>
    <col min="9218" max="9218" width="36.42578125" style="24" customWidth="1"/>
    <col min="9219" max="9219" width="10.5703125" style="24" customWidth="1"/>
    <col min="9220" max="9220" width="11.7109375" style="24" customWidth="1"/>
    <col min="9221" max="9221" width="11" style="24" customWidth="1"/>
    <col min="9222" max="9222" width="10.140625" style="24" customWidth="1"/>
    <col min="9223" max="9223" width="10.7109375" style="24" customWidth="1"/>
    <col min="9224" max="9472" width="9.140625" style="24"/>
    <col min="9473" max="9473" width="5.140625" style="24" customWidth="1"/>
    <col min="9474" max="9474" width="36.42578125" style="24" customWidth="1"/>
    <col min="9475" max="9475" width="10.5703125" style="24" customWidth="1"/>
    <col min="9476" max="9476" width="11.7109375" style="24" customWidth="1"/>
    <col min="9477" max="9477" width="11" style="24" customWidth="1"/>
    <col min="9478" max="9478" width="10.140625" style="24" customWidth="1"/>
    <col min="9479" max="9479" width="10.7109375" style="24" customWidth="1"/>
    <col min="9480" max="9728" width="9.140625" style="24"/>
    <col min="9729" max="9729" width="5.140625" style="24" customWidth="1"/>
    <col min="9730" max="9730" width="36.42578125" style="24" customWidth="1"/>
    <col min="9731" max="9731" width="10.5703125" style="24" customWidth="1"/>
    <col min="9732" max="9732" width="11.7109375" style="24" customWidth="1"/>
    <col min="9733" max="9733" width="11" style="24" customWidth="1"/>
    <col min="9734" max="9734" width="10.140625" style="24" customWidth="1"/>
    <col min="9735" max="9735" width="10.7109375" style="24" customWidth="1"/>
    <col min="9736" max="9984" width="9.140625" style="24"/>
    <col min="9985" max="9985" width="5.140625" style="24" customWidth="1"/>
    <col min="9986" max="9986" width="36.42578125" style="24" customWidth="1"/>
    <col min="9987" max="9987" width="10.5703125" style="24" customWidth="1"/>
    <col min="9988" max="9988" width="11.7109375" style="24" customWidth="1"/>
    <col min="9989" max="9989" width="11" style="24" customWidth="1"/>
    <col min="9990" max="9990" width="10.140625" style="24" customWidth="1"/>
    <col min="9991" max="9991" width="10.7109375" style="24" customWidth="1"/>
    <col min="9992" max="10240" width="9.140625" style="24"/>
    <col min="10241" max="10241" width="5.140625" style="24" customWidth="1"/>
    <col min="10242" max="10242" width="36.42578125" style="24" customWidth="1"/>
    <col min="10243" max="10243" width="10.5703125" style="24" customWidth="1"/>
    <col min="10244" max="10244" width="11.7109375" style="24" customWidth="1"/>
    <col min="10245" max="10245" width="11" style="24" customWidth="1"/>
    <col min="10246" max="10246" width="10.140625" style="24" customWidth="1"/>
    <col min="10247" max="10247" width="10.7109375" style="24" customWidth="1"/>
    <col min="10248" max="10496" width="9.140625" style="24"/>
    <col min="10497" max="10497" width="5.140625" style="24" customWidth="1"/>
    <col min="10498" max="10498" width="36.42578125" style="24" customWidth="1"/>
    <col min="10499" max="10499" width="10.5703125" style="24" customWidth="1"/>
    <col min="10500" max="10500" width="11.7109375" style="24" customWidth="1"/>
    <col min="10501" max="10501" width="11" style="24" customWidth="1"/>
    <col min="10502" max="10502" width="10.140625" style="24" customWidth="1"/>
    <col min="10503" max="10503" width="10.7109375" style="24" customWidth="1"/>
    <col min="10504" max="10752" width="9.140625" style="24"/>
    <col min="10753" max="10753" width="5.140625" style="24" customWidth="1"/>
    <col min="10754" max="10754" width="36.42578125" style="24" customWidth="1"/>
    <col min="10755" max="10755" width="10.5703125" style="24" customWidth="1"/>
    <col min="10756" max="10756" width="11.7109375" style="24" customWidth="1"/>
    <col min="10757" max="10757" width="11" style="24" customWidth="1"/>
    <col min="10758" max="10758" width="10.140625" style="24" customWidth="1"/>
    <col min="10759" max="10759" width="10.7109375" style="24" customWidth="1"/>
    <col min="10760" max="11008" width="9.140625" style="24"/>
    <col min="11009" max="11009" width="5.140625" style="24" customWidth="1"/>
    <col min="11010" max="11010" width="36.42578125" style="24" customWidth="1"/>
    <col min="11011" max="11011" width="10.5703125" style="24" customWidth="1"/>
    <col min="11012" max="11012" width="11.7109375" style="24" customWidth="1"/>
    <col min="11013" max="11013" width="11" style="24" customWidth="1"/>
    <col min="11014" max="11014" width="10.140625" style="24" customWidth="1"/>
    <col min="11015" max="11015" width="10.7109375" style="24" customWidth="1"/>
    <col min="11016" max="11264" width="9.140625" style="24"/>
    <col min="11265" max="11265" width="5.140625" style="24" customWidth="1"/>
    <col min="11266" max="11266" width="36.42578125" style="24" customWidth="1"/>
    <col min="11267" max="11267" width="10.5703125" style="24" customWidth="1"/>
    <col min="11268" max="11268" width="11.7109375" style="24" customWidth="1"/>
    <col min="11269" max="11269" width="11" style="24" customWidth="1"/>
    <col min="11270" max="11270" width="10.140625" style="24" customWidth="1"/>
    <col min="11271" max="11271" width="10.7109375" style="24" customWidth="1"/>
    <col min="11272" max="11520" width="9.140625" style="24"/>
    <col min="11521" max="11521" width="5.140625" style="24" customWidth="1"/>
    <col min="11522" max="11522" width="36.42578125" style="24" customWidth="1"/>
    <col min="11523" max="11523" width="10.5703125" style="24" customWidth="1"/>
    <col min="11524" max="11524" width="11.7109375" style="24" customWidth="1"/>
    <col min="11525" max="11525" width="11" style="24" customWidth="1"/>
    <col min="11526" max="11526" width="10.140625" style="24" customWidth="1"/>
    <col min="11527" max="11527" width="10.7109375" style="24" customWidth="1"/>
    <col min="11528" max="11776" width="9.140625" style="24"/>
    <col min="11777" max="11777" width="5.140625" style="24" customWidth="1"/>
    <col min="11778" max="11778" width="36.42578125" style="24" customWidth="1"/>
    <col min="11779" max="11779" width="10.5703125" style="24" customWidth="1"/>
    <col min="11780" max="11780" width="11.7109375" style="24" customWidth="1"/>
    <col min="11781" max="11781" width="11" style="24" customWidth="1"/>
    <col min="11782" max="11782" width="10.140625" style="24" customWidth="1"/>
    <col min="11783" max="11783" width="10.7109375" style="24" customWidth="1"/>
    <col min="11784" max="12032" width="9.140625" style="24"/>
    <col min="12033" max="12033" width="5.140625" style="24" customWidth="1"/>
    <col min="12034" max="12034" width="36.42578125" style="24" customWidth="1"/>
    <col min="12035" max="12035" width="10.5703125" style="24" customWidth="1"/>
    <col min="12036" max="12036" width="11.7109375" style="24" customWidth="1"/>
    <col min="12037" max="12037" width="11" style="24" customWidth="1"/>
    <col min="12038" max="12038" width="10.140625" style="24" customWidth="1"/>
    <col min="12039" max="12039" width="10.7109375" style="24" customWidth="1"/>
    <col min="12040" max="12288" width="9.140625" style="24"/>
    <col min="12289" max="12289" width="5.140625" style="24" customWidth="1"/>
    <col min="12290" max="12290" width="36.42578125" style="24" customWidth="1"/>
    <col min="12291" max="12291" width="10.5703125" style="24" customWidth="1"/>
    <col min="12292" max="12292" width="11.7109375" style="24" customWidth="1"/>
    <col min="12293" max="12293" width="11" style="24" customWidth="1"/>
    <col min="12294" max="12294" width="10.140625" style="24" customWidth="1"/>
    <col min="12295" max="12295" width="10.7109375" style="24" customWidth="1"/>
    <col min="12296" max="12544" width="9.140625" style="24"/>
    <col min="12545" max="12545" width="5.140625" style="24" customWidth="1"/>
    <col min="12546" max="12546" width="36.42578125" style="24" customWidth="1"/>
    <col min="12547" max="12547" width="10.5703125" style="24" customWidth="1"/>
    <col min="12548" max="12548" width="11.7109375" style="24" customWidth="1"/>
    <col min="12549" max="12549" width="11" style="24" customWidth="1"/>
    <col min="12550" max="12550" width="10.140625" style="24" customWidth="1"/>
    <col min="12551" max="12551" width="10.7109375" style="24" customWidth="1"/>
    <col min="12552" max="12800" width="9.140625" style="24"/>
    <col min="12801" max="12801" width="5.140625" style="24" customWidth="1"/>
    <col min="12802" max="12802" width="36.42578125" style="24" customWidth="1"/>
    <col min="12803" max="12803" width="10.5703125" style="24" customWidth="1"/>
    <col min="12804" max="12804" width="11.7109375" style="24" customWidth="1"/>
    <col min="12805" max="12805" width="11" style="24" customWidth="1"/>
    <col min="12806" max="12806" width="10.140625" style="24" customWidth="1"/>
    <col min="12807" max="12807" width="10.7109375" style="24" customWidth="1"/>
    <col min="12808" max="13056" width="9.140625" style="24"/>
    <col min="13057" max="13057" width="5.140625" style="24" customWidth="1"/>
    <col min="13058" max="13058" width="36.42578125" style="24" customWidth="1"/>
    <col min="13059" max="13059" width="10.5703125" style="24" customWidth="1"/>
    <col min="13060" max="13060" width="11.7109375" style="24" customWidth="1"/>
    <col min="13061" max="13061" width="11" style="24" customWidth="1"/>
    <col min="13062" max="13062" width="10.140625" style="24" customWidth="1"/>
    <col min="13063" max="13063" width="10.7109375" style="24" customWidth="1"/>
    <col min="13064" max="13312" width="9.140625" style="24"/>
    <col min="13313" max="13313" width="5.140625" style="24" customWidth="1"/>
    <col min="13314" max="13314" width="36.42578125" style="24" customWidth="1"/>
    <col min="13315" max="13315" width="10.5703125" style="24" customWidth="1"/>
    <col min="13316" max="13316" width="11.7109375" style="24" customWidth="1"/>
    <col min="13317" max="13317" width="11" style="24" customWidth="1"/>
    <col min="13318" max="13318" width="10.140625" style="24" customWidth="1"/>
    <col min="13319" max="13319" width="10.7109375" style="24" customWidth="1"/>
    <col min="13320" max="13568" width="9.140625" style="24"/>
    <col min="13569" max="13569" width="5.140625" style="24" customWidth="1"/>
    <col min="13570" max="13570" width="36.42578125" style="24" customWidth="1"/>
    <col min="13571" max="13571" width="10.5703125" style="24" customWidth="1"/>
    <col min="13572" max="13572" width="11.7109375" style="24" customWidth="1"/>
    <col min="13573" max="13573" width="11" style="24" customWidth="1"/>
    <col min="13574" max="13574" width="10.140625" style="24" customWidth="1"/>
    <col min="13575" max="13575" width="10.7109375" style="24" customWidth="1"/>
    <col min="13576" max="13824" width="9.140625" style="24"/>
    <col min="13825" max="13825" width="5.140625" style="24" customWidth="1"/>
    <col min="13826" max="13826" width="36.42578125" style="24" customWidth="1"/>
    <col min="13827" max="13827" width="10.5703125" style="24" customWidth="1"/>
    <col min="13828" max="13828" width="11.7109375" style="24" customWidth="1"/>
    <col min="13829" max="13829" width="11" style="24" customWidth="1"/>
    <col min="13830" max="13830" width="10.140625" style="24" customWidth="1"/>
    <col min="13831" max="13831" width="10.7109375" style="24" customWidth="1"/>
    <col min="13832" max="14080" width="9.140625" style="24"/>
    <col min="14081" max="14081" width="5.140625" style="24" customWidth="1"/>
    <col min="14082" max="14082" width="36.42578125" style="24" customWidth="1"/>
    <col min="14083" max="14083" width="10.5703125" style="24" customWidth="1"/>
    <col min="14084" max="14084" width="11.7109375" style="24" customWidth="1"/>
    <col min="14085" max="14085" width="11" style="24" customWidth="1"/>
    <col min="14086" max="14086" width="10.140625" style="24" customWidth="1"/>
    <col min="14087" max="14087" width="10.7109375" style="24" customWidth="1"/>
    <col min="14088" max="14336" width="9.140625" style="24"/>
    <col min="14337" max="14337" width="5.140625" style="24" customWidth="1"/>
    <col min="14338" max="14338" width="36.42578125" style="24" customWidth="1"/>
    <col min="14339" max="14339" width="10.5703125" style="24" customWidth="1"/>
    <col min="14340" max="14340" width="11.7109375" style="24" customWidth="1"/>
    <col min="14341" max="14341" width="11" style="24" customWidth="1"/>
    <col min="14342" max="14342" width="10.140625" style="24" customWidth="1"/>
    <col min="14343" max="14343" width="10.7109375" style="24" customWidth="1"/>
    <col min="14344" max="14592" width="9.140625" style="24"/>
    <col min="14593" max="14593" width="5.140625" style="24" customWidth="1"/>
    <col min="14594" max="14594" width="36.42578125" style="24" customWidth="1"/>
    <col min="14595" max="14595" width="10.5703125" style="24" customWidth="1"/>
    <col min="14596" max="14596" width="11.7109375" style="24" customWidth="1"/>
    <col min="14597" max="14597" width="11" style="24" customWidth="1"/>
    <col min="14598" max="14598" width="10.140625" style="24" customWidth="1"/>
    <col min="14599" max="14599" width="10.7109375" style="24" customWidth="1"/>
    <col min="14600" max="14848" width="9.140625" style="24"/>
    <col min="14849" max="14849" width="5.140625" style="24" customWidth="1"/>
    <col min="14850" max="14850" width="36.42578125" style="24" customWidth="1"/>
    <col min="14851" max="14851" width="10.5703125" style="24" customWidth="1"/>
    <col min="14852" max="14852" width="11.7109375" style="24" customWidth="1"/>
    <col min="14853" max="14853" width="11" style="24" customWidth="1"/>
    <col min="14854" max="14854" width="10.140625" style="24" customWidth="1"/>
    <col min="14855" max="14855" width="10.7109375" style="24" customWidth="1"/>
    <col min="14856" max="15104" width="9.140625" style="24"/>
    <col min="15105" max="15105" width="5.140625" style="24" customWidth="1"/>
    <col min="15106" max="15106" width="36.42578125" style="24" customWidth="1"/>
    <col min="15107" max="15107" width="10.5703125" style="24" customWidth="1"/>
    <col min="15108" max="15108" width="11.7109375" style="24" customWidth="1"/>
    <col min="15109" max="15109" width="11" style="24" customWidth="1"/>
    <col min="15110" max="15110" width="10.140625" style="24" customWidth="1"/>
    <col min="15111" max="15111" width="10.7109375" style="24" customWidth="1"/>
    <col min="15112" max="15360" width="9.140625" style="24"/>
    <col min="15361" max="15361" width="5.140625" style="24" customWidth="1"/>
    <col min="15362" max="15362" width="36.42578125" style="24" customWidth="1"/>
    <col min="15363" max="15363" width="10.5703125" style="24" customWidth="1"/>
    <col min="15364" max="15364" width="11.7109375" style="24" customWidth="1"/>
    <col min="15365" max="15365" width="11" style="24" customWidth="1"/>
    <col min="15366" max="15366" width="10.140625" style="24" customWidth="1"/>
    <col min="15367" max="15367" width="10.7109375" style="24" customWidth="1"/>
    <col min="15368" max="15616" width="9.140625" style="24"/>
    <col min="15617" max="15617" width="5.140625" style="24" customWidth="1"/>
    <col min="15618" max="15618" width="36.42578125" style="24" customWidth="1"/>
    <col min="15619" max="15619" width="10.5703125" style="24" customWidth="1"/>
    <col min="15620" max="15620" width="11.7109375" style="24" customWidth="1"/>
    <col min="15621" max="15621" width="11" style="24" customWidth="1"/>
    <col min="15622" max="15622" width="10.140625" style="24" customWidth="1"/>
    <col min="15623" max="15623" width="10.7109375" style="24" customWidth="1"/>
    <col min="15624" max="15872" width="9.140625" style="24"/>
    <col min="15873" max="15873" width="5.140625" style="24" customWidth="1"/>
    <col min="15874" max="15874" width="36.42578125" style="24" customWidth="1"/>
    <col min="15875" max="15875" width="10.5703125" style="24" customWidth="1"/>
    <col min="15876" max="15876" width="11.7109375" style="24" customWidth="1"/>
    <col min="15877" max="15877" width="11" style="24" customWidth="1"/>
    <col min="15878" max="15878" width="10.140625" style="24" customWidth="1"/>
    <col min="15879" max="15879" width="10.7109375" style="24" customWidth="1"/>
    <col min="15880" max="16128" width="9.140625" style="24"/>
    <col min="16129" max="16129" width="5.140625" style="24" customWidth="1"/>
    <col min="16130" max="16130" width="36.42578125" style="24" customWidth="1"/>
    <col min="16131" max="16131" width="10.5703125" style="24" customWidth="1"/>
    <col min="16132" max="16132" width="11.7109375" style="24" customWidth="1"/>
    <col min="16133" max="16133" width="11" style="24" customWidth="1"/>
    <col min="16134" max="16134" width="10.140625" style="24" customWidth="1"/>
    <col min="16135" max="16135" width="10.7109375" style="24" customWidth="1"/>
    <col min="16136" max="16384" width="9.140625" style="24"/>
  </cols>
  <sheetData>
    <row r="1" spans="1:7">
      <c r="E1" s="1068" t="s">
        <v>132</v>
      </c>
      <c r="F1" s="1068"/>
      <c r="G1" s="1068"/>
    </row>
    <row r="2" spans="1:7" ht="15" customHeight="1">
      <c r="B2" s="949" t="s">
        <v>734</v>
      </c>
      <c r="C2" s="25"/>
      <c r="D2" s="25"/>
      <c r="E2" s="26"/>
      <c r="F2" s="26"/>
    </row>
    <row r="3" spans="1:7" ht="14.25" customHeight="1">
      <c r="A3" s="25"/>
      <c r="C3" s="753" t="s">
        <v>653</v>
      </c>
    </row>
    <row r="4" spans="1:7" ht="13.5" thickBot="1">
      <c r="G4" s="950" t="s">
        <v>32</v>
      </c>
    </row>
    <row r="5" spans="1:7">
      <c r="A5" s="951"/>
      <c r="B5" s="952"/>
      <c r="C5" s="953" t="s">
        <v>69</v>
      </c>
      <c r="D5" s="954" t="s">
        <v>705</v>
      </c>
      <c r="E5" s="955" t="s">
        <v>33</v>
      </c>
      <c r="F5" s="956" t="s">
        <v>67</v>
      </c>
      <c r="G5" s="954" t="s">
        <v>67</v>
      </c>
    </row>
    <row r="6" spans="1:7">
      <c r="A6" s="957"/>
      <c r="B6" s="958" t="s">
        <v>50</v>
      </c>
      <c r="C6" s="959" t="s">
        <v>711</v>
      </c>
      <c r="D6" s="958" t="s">
        <v>712</v>
      </c>
      <c r="E6" s="960" t="s">
        <v>673</v>
      </c>
      <c r="F6" s="961" t="s">
        <v>4</v>
      </c>
      <c r="G6" s="962" t="s">
        <v>74</v>
      </c>
    </row>
    <row r="7" spans="1:7" ht="13.5" thickBot="1">
      <c r="A7" s="963"/>
      <c r="B7" s="964"/>
      <c r="C7" s="965" t="s">
        <v>713</v>
      </c>
      <c r="D7" s="966" t="s">
        <v>713</v>
      </c>
      <c r="E7" s="967"/>
      <c r="F7" s="968"/>
      <c r="G7" s="969"/>
    </row>
    <row r="8" spans="1:7" ht="13.5" thickBot="1">
      <c r="A8" s="970">
        <v>1</v>
      </c>
      <c r="B8" s="971" t="s">
        <v>5</v>
      </c>
      <c r="C8" s="972">
        <v>20451</v>
      </c>
      <c r="D8" s="972">
        <v>20451</v>
      </c>
      <c r="E8" s="972">
        <v>19965</v>
      </c>
      <c r="F8" s="973">
        <v>97.62358808860202</v>
      </c>
      <c r="G8" s="974">
        <v>97.62358808860202</v>
      </c>
    </row>
    <row r="9" spans="1:7">
      <c r="A9" s="975">
        <v>2</v>
      </c>
      <c r="B9" s="976" t="s">
        <v>6</v>
      </c>
      <c r="C9" s="977"/>
      <c r="D9" s="978"/>
      <c r="E9" s="978"/>
      <c r="F9" s="979"/>
      <c r="G9" s="980"/>
    </row>
    <row r="10" spans="1:7">
      <c r="A10" s="981"/>
      <c r="B10" s="982" t="s">
        <v>7</v>
      </c>
      <c r="C10" s="983">
        <v>17835</v>
      </c>
      <c r="D10" s="983">
        <v>17835</v>
      </c>
      <c r="E10" s="983">
        <v>19283</v>
      </c>
      <c r="F10" s="984">
        <v>108.1188673955705</v>
      </c>
      <c r="G10" s="985">
        <v>108.1188673955705</v>
      </c>
    </row>
    <row r="11" spans="1:7">
      <c r="A11" s="986">
        <v>3</v>
      </c>
      <c r="B11" s="987" t="s">
        <v>714</v>
      </c>
      <c r="C11" s="988">
        <v>3000</v>
      </c>
      <c r="D11" s="989">
        <v>3160</v>
      </c>
      <c r="E11" s="989">
        <v>3879</v>
      </c>
      <c r="F11" s="990">
        <v>129.29999999999998</v>
      </c>
      <c r="G11" s="991">
        <v>122.75316455696203</v>
      </c>
    </row>
    <row r="12" spans="1:7">
      <c r="A12" s="986">
        <v>4</v>
      </c>
      <c r="B12" s="987" t="s">
        <v>715</v>
      </c>
      <c r="C12" s="988">
        <v>2380</v>
      </c>
      <c r="D12" s="989">
        <v>2380</v>
      </c>
      <c r="E12" s="989">
        <v>2489</v>
      </c>
      <c r="F12" s="990">
        <v>104.57983193277312</v>
      </c>
      <c r="G12" s="991">
        <v>104.57983193277312</v>
      </c>
    </row>
    <row r="13" spans="1:7">
      <c r="A13" s="986">
        <v>5</v>
      </c>
      <c r="B13" s="987" t="s">
        <v>716</v>
      </c>
      <c r="C13" s="988">
        <v>9256</v>
      </c>
      <c r="D13" s="989">
        <v>9256</v>
      </c>
      <c r="E13" s="989">
        <v>9757</v>
      </c>
      <c r="F13" s="990">
        <v>105.41270527225583</v>
      </c>
      <c r="G13" s="991">
        <v>105.41270527225583</v>
      </c>
    </row>
    <row r="14" spans="1:7">
      <c r="A14" s="986"/>
      <c r="B14" s="992" t="s">
        <v>76</v>
      </c>
      <c r="C14" s="989">
        <v>3861</v>
      </c>
      <c r="D14" s="989">
        <v>3861</v>
      </c>
      <c r="E14" s="989">
        <v>4316</v>
      </c>
      <c r="F14" s="990">
        <v>111.78451178451179</v>
      </c>
      <c r="G14" s="991">
        <v>111.78451178451179</v>
      </c>
    </row>
    <row r="15" spans="1:7">
      <c r="A15" s="986"/>
      <c r="B15" s="987" t="s">
        <v>717</v>
      </c>
      <c r="C15" s="989">
        <v>5395</v>
      </c>
      <c r="D15" s="989">
        <v>5395</v>
      </c>
      <c r="E15" s="989">
        <v>5441</v>
      </c>
      <c r="F15" s="990">
        <v>100.85264133456904</v>
      </c>
      <c r="G15" s="991">
        <v>100.85264133456904</v>
      </c>
    </row>
    <row r="16" spans="1:7">
      <c r="A16" s="986">
        <v>6</v>
      </c>
      <c r="B16" s="987" t="s">
        <v>718</v>
      </c>
      <c r="C16" s="988">
        <v>440</v>
      </c>
      <c r="D16" s="989">
        <v>380</v>
      </c>
      <c r="E16" s="989">
        <v>384</v>
      </c>
      <c r="F16" s="990">
        <v>87.272727272727266</v>
      </c>
      <c r="G16" s="991">
        <v>101.05263157894737</v>
      </c>
    </row>
    <row r="17" spans="1:7">
      <c r="A17" s="986">
        <v>7</v>
      </c>
      <c r="B17" s="987" t="s">
        <v>719</v>
      </c>
      <c r="C17" s="988">
        <v>2260</v>
      </c>
      <c r="D17" s="989">
        <v>2260</v>
      </c>
      <c r="E17" s="989">
        <v>2375</v>
      </c>
      <c r="F17" s="990">
        <v>105.08849557522124</v>
      </c>
      <c r="G17" s="991">
        <v>105.08849557522124</v>
      </c>
    </row>
    <row r="18" spans="1:7">
      <c r="A18" s="986"/>
      <c r="B18" s="992" t="s">
        <v>134</v>
      </c>
      <c r="C18" s="989">
        <v>1995</v>
      </c>
      <c r="D18" s="989">
        <v>1995</v>
      </c>
      <c r="E18" s="989">
        <v>2142</v>
      </c>
      <c r="F18" s="990">
        <v>107.36842105263158</v>
      </c>
      <c r="G18" s="991">
        <v>107.36842105263158</v>
      </c>
    </row>
    <row r="19" spans="1:7">
      <c r="A19" s="986"/>
      <c r="B19" s="987" t="s">
        <v>717</v>
      </c>
      <c r="C19" s="989">
        <v>265</v>
      </c>
      <c r="D19" s="989">
        <v>265</v>
      </c>
      <c r="E19" s="989">
        <v>233</v>
      </c>
      <c r="F19" s="990">
        <v>87.924528301886795</v>
      </c>
      <c r="G19" s="991">
        <v>87.924528301886795</v>
      </c>
    </row>
    <row r="20" spans="1:7">
      <c r="A20" s="986">
        <v>8</v>
      </c>
      <c r="B20" s="987" t="s">
        <v>720</v>
      </c>
      <c r="C20" s="988">
        <v>499</v>
      </c>
      <c r="D20" s="989">
        <v>399</v>
      </c>
      <c r="E20" s="989">
        <v>399</v>
      </c>
      <c r="F20" s="990">
        <v>79.959919839679358</v>
      </c>
      <c r="G20" s="991">
        <v>100</v>
      </c>
    </row>
    <row r="21" spans="1:7">
      <c r="A21" s="986"/>
      <c r="B21" s="987" t="s">
        <v>721</v>
      </c>
      <c r="C21" s="989"/>
      <c r="D21" s="989"/>
      <c r="E21" s="989"/>
      <c r="F21" s="990"/>
      <c r="G21" s="991"/>
    </row>
    <row r="22" spans="1:7">
      <c r="A22" s="986"/>
      <c r="B22" s="987" t="s">
        <v>721</v>
      </c>
      <c r="C22" s="989"/>
      <c r="D22" s="989"/>
      <c r="E22" s="989"/>
      <c r="F22" s="990"/>
      <c r="G22" s="991"/>
    </row>
    <row r="23" spans="1:7">
      <c r="A23" s="986">
        <v>9</v>
      </c>
      <c r="B23" s="992" t="s">
        <v>722</v>
      </c>
      <c r="C23" s="989">
        <v>150</v>
      </c>
      <c r="D23" s="989">
        <v>150</v>
      </c>
      <c r="E23" s="989">
        <v>151</v>
      </c>
      <c r="F23" s="990">
        <v>100.66666666666666</v>
      </c>
      <c r="G23" s="991">
        <v>100.66666666666666</v>
      </c>
    </row>
    <row r="24" spans="1:7" ht="13.5" thickBot="1">
      <c r="A24" s="993">
        <v>10</v>
      </c>
      <c r="B24" s="994" t="s">
        <v>723</v>
      </c>
      <c r="C24" s="995">
        <v>2466</v>
      </c>
      <c r="D24" s="995">
        <v>2466</v>
      </c>
      <c r="E24" s="995">
        <v>531</v>
      </c>
      <c r="F24" s="990">
        <v>21.532846715328464</v>
      </c>
      <c r="G24" s="991">
        <v>21.532846715328464</v>
      </c>
    </row>
    <row r="25" spans="1:7" ht="13.5" thickBot="1">
      <c r="A25" s="970">
        <v>11</v>
      </c>
      <c r="B25" s="971" t="s">
        <v>9</v>
      </c>
      <c r="C25" s="972">
        <v>66058</v>
      </c>
      <c r="D25" s="972">
        <v>70117</v>
      </c>
      <c r="E25" s="972">
        <v>69588</v>
      </c>
      <c r="F25" s="973">
        <v>105.34378879166792</v>
      </c>
      <c r="G25" s="974">
        <v>99.245546729038608</v>
      </c>
    </row>
    <row r="26" spans="1:7">
      <c r="A26" s="996">
        <v>12</v>
      </c>
      <c r="B26" s="997" t="s">
        <v>10</v>
      </c>
      <c r="C26" s="998"/>
      <c r="D26" s="999"/>
      <c r="E26" s="999"/>
      <c r="F26" s="1000"/>
      <c r="G26" s="1001"/>
    </row>
    <row r="27" spans="1:7" ht="13.5" thickBot="1">
      <c r="A27" s="1002"/>
      <c r="B27" s="1003" t="s">
        <v>7</v>
      </c>
      <c r="C27" s="1004">
        <v>4787</v>
      </c>
      <c r="D27" s="1004">
        <v>6483</v>
      </c>
      <c r="E27" s="1004">
        <v>6497</v>
      </c>
      <c r="F27" s="1005">
        <v>135.72174639649052</v>
      </c>
      <c r="G27" s="1006">
        <v>100.21594940613913</v>
      </c>
    </row>
    <row r="28" spans="1:7">
      <c r="A28" s="1007">
        <v>13</v>
      </c>
      <c r="B28" s="1008" t="s">
        <v>658</v>
      </c>
      <c r="C28" s="1009">
        <v>2675</v>
      </c>
      <c r="D28" s="1009">
        <v>4271</v>
      </c>
      <c r="E28" s="1009">
        <v>4220</v>
      </c>
      <c r="F28" s="1010">
        <v>157.75700934579439</v>
      </c>
      <c r="G28" s="1011">
        <v>98.805900257550931</v>
      </c>
    </row>
    <row r="29" spans="1:7" ht="13.5" thickBot="1">
      <c r="A29" s="1012">
        <v>14</v>
      </c>
      <c r="B29" s="1013" t="s">
        <v>659</v>
      </c>
      <c r="C29" s="995">
        <v>2112</v>
      </c>
      <c r="D29" s="995">
        <v>2212</v>
      </c>
      <c r="E29" s="995">
        <v>2277</v>
      </c>
      <c r="F29" s="1014">
        <v>107.8125</v>
      </c>
      <c r="G29" s="1015">
        <v>102.93851717902352</v>
      </c>
    </row>
    <row r="30" spans="1:7">
      <c r="A30" s="996">
        <v>15</v>
      </c>
      <c r="B30" s="997" t="s">
        <v>12</v>
      </c>
      <c r="C30" s="1016"/>
      <c r="D30" s="1016"/>
      <c r="E30" s="1016"/>
      <c r="F30" s="979"/>
      <c r="G30" s="980"/>
    </row>
    <row r="31" spans="1:7" ht="13.5" thickBot="1">
      <c r="A31" s="1002"/>
      <c r="B31" s="1003" t="s">
        <v>7</v>
      </c>
      <c r="C31" s="1004">
        <v>9616</v>
      </c>
      <c r="D31" s="1004">
        <v>9590</v>
      </c>
      <c r="E31" s="1004">
        <v>9271</v>
      </c>
      <c r="F31" s="1005">
        <v>96.41222961730449</v>
      </c>
      <c r="G31" s="1006">
        <v>96.673618352450475</v>
      </c>
    </row>
    <row r="32" spans="1:7">
      <c r="A32" s="1007">
        <v>16</v>
      </c>
      <c r="B32" s="1008" t="s">
        <v>615</v>
      </c>
      <c r="C32" s="1009">
        <v>716</v>
      </c>
      <c r="D32" s="1009">
        <v>544</v>
      </c>
      <c r="E32" s="1009">
        <v>544</v>
      </c>
      <c r="F32" s="1010">
        <v>75.977653631284909</v>
      </c>
      <c r="G32" s="1011">
        <v>100</v>
      </c>
    </row>
    <row r="33" spans="1:7">
      <c r="A33" s="1017">
        <v>17</v>
      </c>
      <c r="B33" s="1018" t="s">
        <v>616</v>
      </c>
      <c r="C33" s="989">
        <v>305</v>
      </c>
      <c r="D33" s="989">
        <v>305</v>
      </c>
      <c r="E33" s="989">
        <v>292</v>
      </c>
      <c r="F33" s="990">
        <v>95.73770491803279</v>
      </c>
      <c r="G33" s="991">
        <v>95.73770491803279</v>
      </c>
    </row>
    <row r="34" spans="1:7">
      <c r="A34" s="1017">
        <v>18</v>
      </c>
      <c r="B34" s="1018" t="s">
        <v>660</v>
      </c>
      <c r="C34" s="989">
        <v>25</v>
      </c>
      <c r="D34" s="989">
        <v>25</v>
      </c>
      <c r="E34" s="989">
        <v>28</v>
      </c>
      <c r="F34" s="990">
        <v>112.00000000000001</v>
      </c>
      <c r="G34" s="991">
        <v>112.00000000000001</v>
      </c>
    </row>
    <row r="35" spans="1:7">
      <c r="A35" s="1017">
        <v>19</v>
      </c>
      <c r="B35" s="1018" t="s">
        <v>29</v>
      </c>
      <c r="C35" s="989">
        <v>8570</v>
      </c>
      <c r="D35" s="989">
        <v>8716</v>
      </c>
      <c r="E35" s="989">
        <v>8407</v>
      </c>
      <c r="F35" s="990">
        <v>98.098016336056006</v>
      </c>
      <c r="G35" s="991">
        <v>96.454795777879767</v>
      </c>
    </row>
    <row r="36" spans="1:7" ht="13.5" thickBot="1">
      <c r="A36" s="1012"/>
      <c r="B36" s="1019" t="s">
        <v>75</v>
      </c>
      <c r="C36" s="995">
        <v>5660</v>
      </c>
      <c r="D36" s="995">
        <v>5660</v>
      </c>
      <c r="E36" s="995">
        <v>5674</v>
      </c>
      <c r="F36" s="1014">
        <v>100.24734982332156</v>
      </c>
      <c r="G36" s="1015">
        <v>100.24734982332156</v>
      </c>
    </row>
    <row r="37" spans="1:7">
      <c r="A37" s="996">
        <v>20</v>
      </c>
      <c r="B37" s="997" t="s">
        <v>16</v>
      </c>
      <c r="C37" s="1016"/>
      <c r="D37" s="1016"/>
      <c r="E37" s="1016"/>
      <c r="F37" s="979"/>
      <c r="G37" s="980"/>
    </row>
    <row r="38" spans="1:7" ht="13.5" thickBot="1">
      <c r="A38" s="1020"/>
      <c r="B38" s="1003" t="s">
        <v>7</v>
      </c>
      <c r="C38" s="1004">
        <v>50557</v>
      </c>
      <c r="D38" s="1004">
        <v>52946</v>
      </c>
      <c r="E38" s="1004">
        <v>52674</v>
      </c>
      <c r="F38" s="1005">
        <v>104.18735288881855</v>
      </c>
      <c r="G38" s="1006">
        <v>99.486269028821823</v>
      </c>
    </row>
    <row r="39" spans="1:7">
      <c r="A39" s="1007">
        <v>21</v>
      </c>
      <c r="B39" s="1008" t="s">
        <v>654</v>
      </c>
      <c r="C39" s="1021">
        <v>36245</v>
      </c>
      <c r="D39" s="1021">
        <v>38254</v>
      </c>
      <c r="E39" s="1021">
        <v>38162</v>
      </c>
      <c r="F39" s="1010">
        <v>105.28900538005242</v>
      </c>
      <c r="G39" s="1011">
        <v>99.759502274271966</v>
      </c>
    </row>
    <row r="40" spans="1:7">
      <c r="A40" s="1017">
        <v>22</v>
      </c>
      <c r="B40" s="987" t="s">
        <v>661</v>
      </c>
      <c r="C40" s="989">
        <v>35505</v>
      </c>
      <c r="D40" s="989">
        <v>35505</v>
      </c>
      <c r="E40" s="989">
        <v>35503</v>
      </c>
      <c r="F40" s="990">
        <v>99.994366990564714</v>
      </c>
      <c r="G40" s="991">
        <v>99.994366990564714</v>
      </c>
    </row>
    <row r="41" spans="1:7">
      <c r="A41" s="1017"/>
      <c r="B41" s="987" t="s">
        <v>724</v>
      </c>
      <c r="C41" s="989"/>
      <c r="D41" s="989"/>
      <c r="E41" s="989"/>
      <c r="F41" s="990"/>
      <c r="G41" s="991"/>
    </row>
    <row r="42" spans="1:7">
      <c r="A42" s="1017"/>
      <c r="B42" s="987" t="s">
        <v>725</v>
      </c>
      <c r="C42" s="989">
        <v>0</v>
      </c>
      <c r="D42" s="989">
        <v>1991</v>
      </c>
      <c r="E42" s="989">
        <v>1991</v>
      </c>
      <c r="F42" s="990">
        <v>0</v>
      </c>
      <c r="G42" s="991">
        <v>100</v>
      </c>
    </row>
    <row r="43" spans="1:7">
      <c r="A43" s="1017">
        <v>23</v>
      </c>
      <c r="B43" s="987" t="s">
        <v>726</v>
      </c>
      <c r="C43" s="989">
        <v>740</v>
      </c>
      <c r="D43" s="989">
        <v>758</v>
      </c>
      <c r="E43" s="989">
        <v>668</v>
      </c>
      <c r="F43" s="990">
        <v>90.270270270270274</v>
      </c>
      <c r="G43" s="991">
        <v>88.126649076517154</v>
      </c>
    </row>
    <row r="44" spans="1:7">
      <c r="A44" s="1017">
        <v>24</v>
      </c>
      <c r="B44" s="987" t="s">
        <v>646</v>
      </c>
      <c r="C44" s="989">
        <v>12195</v>
      </c>
      <c r="D44" s="989">
        <v>12875</v>
      </c>
      <c r="E44" s="989">
        <v>12889</v>
      </c>
      <c r="F44" s="990">
        <v>105.69085690856907</v>
      </c>
      <c r="G44" s="991">
        <v>100.10873786407768</v>
      </c>
    </row>
    <row r="45" spans="1:7">
      <c r="A45" s="1017"/>
      <c r="B45" s="987" t="s">
        <v>727</v>
      </c>
      <c r="C45" s="989"/>
      <c r="D45" s="989"/>
      <c r="E45" s="989"/>
      <c r="F45" s="990"/>
      <c r="G45" s="991"/>
    </row>
    <row r="46" spans="1:7">
      <c r="A46" s="1022" t="s">
        <v>105</v>
      </c>
      <c r="B46" s="987" t="s">
        <v>728</v>
      </c>
      <c r="C46" s="989">
        <v>359</v>
      </c>
      <c r="D46" s="989">
        <v>359</v>
      </c>
      <c r="E46" s="989">
        <v>166</v>
      </c>
      <c r="F46" s="990">
        <v>46.239554317548745</v>
      </c>
      <c r="G46" s="991">
        <v>46.239554317548745</v>
      </c>
    </row>
    <row r="47" spans="1:7">
      <c r="A47" s="1017">
        <v>25</v>
      </c>
      <c r="B47" s="987" t="s">
        <v>664</v>
      </c>
      <c r="C47" s="989">
        <v>1710</v>
      </c>
      <c r="D47" s="989">
        <v>1410</v>
      </c>
      <c r="E47" s="989">
        <v>1409</v>
      </c>
      <c r="F47" s="990">
        <v>82.397660818713447</v>
      </c>
      <c r="G47" s="991">
        <v>99.929078014184398</v>
      </c>
    </row>
    <row r="48" spans="1:7" ht="13.5" thickBot="1">
      <c r="A48" s="1023"/>
      <c r="B48" s="1024" t="s">
        <v>729</v>
      </c>
      <c r="C48" s="995">
        <v>48</v>
      </c>
      <c r="D48" s="995">
        <v>48</v>
      </c>
      <c r="E48" s="995">
        <v>48</v>
      </c>
      <c r="F48" s="1014">
        <v>100</v>
      </c>
      <c r="G48" s="1015">
        <v>100</v>
      </c>
    </row>
    <row r="49" spans="1:7" ht="13.5" thickBot="1">
      <c r="A49" s="970">
        <v>26</v>
      </c>
      <c r="B49" s="971" t="s">
        <v>30</v>
      </c>
      <c r="C49" s="972">
        <v>7</v>
      </c>
      <c r="D49" s="972">
        <v>7</v>
      </c>
      <c r="E49" s="972">
        <v>7</v>
      </c>
      <c r="F49" s="973">
        <v>100</v>
      </c>
      <c r="G49" s="974">
        <v>100</v>
      </c>
    </row>
    <row r="50" spans="1:7" ht="13.5" thickBot="1">
      <c r="A50" s="1025">
        <v>27</v>
      </c>
      <c r="B50" s="1026" t="s">
        <v>668</v>
      </c>
      <c r="C50" s="1027">
        <v>7</v>
      </c>
      <c r="D50" s="1027">
        <v>7</v>
      </c>
      <c r="E50" s="1027">
        <v>7</v>
      </c>
      <c r="F50" s="1028">
        <v>100</v>
      </c>
      <c r="G50" s="1029">
        <v>100</v>
      </c>
    </row>
    <row r="51" spans="1:7" ht="13.5" thickBot="1">
      <c r="A51" s="1020">
        <v>28</v>
      </c>
      <c r="B51" s="1003" t="s">
        <v>31</v>
      </c>
      <c r="C51" s="972">
        <v>552</v>
      </c>
      <c r="D51" s="972">
        <v>552</v>
      </c>
      <c r="E51" s="972">
        <v>597</v>
      </c>
      <c r="F51" s="973">
        <v>108.15217391304348</v>
      </c>
      <c r="G51" s="974">
        <v>108.15217391304348</v>
      </c>
    </row>
    <row r="52" spans="1:7">
      <c r="A52" s="1030">
        <v>29</v>
      </c>
      <c r="B52" s="1024" t="s">
        <v>730</v>
      </c>
      <c r="C52" s="989">
        <v>5</v>
      </c>
      <c r="D52" s="989">
        <v>5</v>
      </c>
      <c r="E52" s="989">
        <v>0</v>
      </c>
      <c r="F52" s="1010">
        <v>0</v>
      </c>
      <c r="G52" s="1011">
        <v>0</v>
      </c>
    </row>
    <row r="53" spans="1:7">
      <c r="A53" s="1031">
        <v>30</v>
      </c>
      <c r="B53" s="1032" t="s">
        <v>669</v>
      </c>
      <c r="C53" s="989">
        <v>148</v>
      </c>
      <c r="D53" s="989">
        <v>148</v>
      </c>
      <c r="E53" s="989">
        <v>149</v>
      </c>
      <c r="F53" s="990">
        <v>100.67567567567568</v>
      </c>
      <c r="G53" s="991">
        <v>100.67567567567568</v>
      </c>
    </row>
    <row r="54" spans="1:7" ht="13.5" thickBot="1">
      <c r="A54" s="1031">
        <v>31</v>
      </c>
      <c r="B54" s="1032" t="s">
        <v>670</v>
      </c>
      <c r="C54" s="995">
        <v>399</v>
      </c>
      <c r="D54" s="995">
        <v>399</v>
      </c>
      <c r="E54" s="995">
        <v>448</v>
      </c>
      <c r="F54" s="1014">
        <v>112.28070175438596</v>
      </c>
      <c r="G54" s="1015">
        <v>112.28070175438596</v>
      </c>
    </row>
    <row r="55" spans="1:7" ht="13.5" thickBot="1">
      <c r="A55" s="970">
        <v>32</v>
      </c>
      <c r="B55" s="971" t="s">
        <v>731</v>
      </c>
      <c r="C55" s="1033">
        <v>539</v>
      </c>
      <c r="D55" s="1033">
        <v>539</v>
      </c>
      <c r="E55" s="1033">
        <v>542</v>
      </c>
      <c r="F55" s="1034">
        <v>100.55658627087199</v>
      </c>
      <c r="G55" s="1035">
        <v>100.55658627087199</v>
      </c>
    </row>
    <row r="56" spans="1:7" ht="13.5" thickBot="1">
      <c r="A56" s="970">
        <v>33</v>
      </c>
      <c r="B56" s="971" t="s">
        <v>21</v>
      </c>
      <c r="C56" s="972">
        <v>-45607</v>
      </c>
      <c r="D56" s="972">
        <v>-49666</v>
      </c>
      <c r="E56" s="972">
        <v>-49623</v>
      </c>
      <c r="F56" s="973">
        <v>108.80566579691715</v>
      </c>
      <c r="G56" s="974">
        <v>99.913421656666529</v>
      </c>
    </row>
    <row r="57" spans="1:7" ht="13.5" thickBot="1">
      <c r="A57" s="970">
        <v>34</v>
      </c>
      <c r="B57" s="971" t="s">
        <v>706</v>
      </c>
      <c r="C57" s="1036">
        <v>45607</v>
      </c>
      <c r="D57" s="1036">
        <v>46477</v>
      </c>
      <c r="E57" s="1036">
        <v>46477</v>
      </c>
      <c r="F57" s="973">
        <v>101.90760190321662</v>
      </c>
      <c r="G57" s="974">
        <v>100</v>
      </c>
    </row>
    <row r="58" spans="1:7" ht="13.5" thickBot="1">
      <c r="A58" s="970"/>
      <c r="B58" s="971" t="s">
        <v>732</v>
      </c>
      <c r="C58" s="1036">
        <v>45607</v>
      </c>
      <c r="D58" s="1036">
        <v>46477</v>
      </c>
      <c r="E58" s="1036">
        <v>46477</v>
      </c>
      <c r="F58" s="973">
        <v>0</v>
      </c>
      <c r="G58" s="974">
        <v>0</v>
      </c>
    </row>
    <row r="59" spans="1:7" ht="13.5" thickBot="1">
      <c r="A59" s="970"/>
      <c r="B59" s="971" t="s">
        <v>733</v>
      </c>
      <c r="C59" s="1036">
        <v>0</v>
      </c>
      <c r="D59" s="1036">
        <v>2718</v>
      </c>
      <c r="E59" s="1036">
        <v>2718</v>
      </c>
      <c r="F59" s="973">
        <v>0</v>
      </c>
      <c r="G59" s="974">
        <v>100</v>
      </c>
    </row>
    <row r="60" spans="1:7" ht="13.5" thickBot="1">
      <c r="A60" s="970">
        <v>36</v>
      </c>
      <c r="B60" s="971" t="s">
        <v>707</v>
      </c>
      <c r="C60" s="1036">
        <v>0</v>
      </c>
      <c r="D60" s="1036">
        <v>471</v>
      </c>
      <c r="E60" s="1036">
        <v>429</v>
      </c>
      <c r="F60" s="973">
        <v>0</v>
      </c>
      <c r="G60" s="974">
        <v>91.082802547770697</v>
      </c>
    </row>
    <row r="61" spans="1:7" ht="13.5" thickBot="1">
      <c r="A61" s="970">
        <v>37</v>
      </c>
      <c r="B61" s="971" t="s">
        <v>211</v>
      </c>
      <c r="C61" s="972">
        <v>45607</v>
      </c>
      <c r="D61" s="972">
        <v>49666</v>
      </c>
      <c r="E61" s="972">
        <v>49624</v>
      </c>
      <c r="F61" s="973">
        <v>108.80785844278292</v>
      </c>
      <c r="G61" s="974">
        <v>99.915435106511495</v>
      </c>
    </row>
    <row r="62" spans="1:7" ht="13.5" thickBot="1">
      <c r="A62" s="970">
        <v>38</v>
      </c>
      <c r="B62" s="971" t="s">
        <v>708</v>
      </c>
      <c r="C62" s="1037">
        <v>0</v>
      </c>
      <c r="D62" s="1037">
        <v>0</v>
      </c>
      <c r="E62" s="1033">
        <v>42</v>
      </c>
      <c r="F62" s="1038">
        <v>0</v>
      </c>
      <c r="G62" s="1039">
        <v>0</v>
      </c>
    </row>
    <row r="63" spans="1:7" ht="13.5" thickBot="1">
      <c r="A63" s="970"/>
      <c r="B63" s="971" t="s">
        <v>22</v>
      </c>
      <c r="C63" s="1037">
        <v>0</v>
      </c>
      <c r="D63" s="1037">
        <v>0</v>
      </c>
      <c r="E63" s="1033">
        <v>3146</v>
      </c>
      <c r="F63" s="1038">
        <v>0</v>
      </c>
      <c r="G63" s="1039">
        <v>0</v>
      </c>
    </row>
    <row r="64" spans="1:7" ht="13.5" thickBot="1">
      <c r="A64" s="975">
        <v>39</v>
      </c>
      <c r="B64" s="976" t="s">
        <v>709</v>
      </c>
      <c r="C64" s="978">
        <v>0</v>
      </c>
      <c r="D64" s="978">
        <v>0</v>
      </c>
      <c r="E64" s="978">
        <v>0</v>
      </c>
      <c r="F64" s="993">
        <v>0</v>
      </c>
      <c r="G64" s="1040">
        <v>0</v>
      </c>
    </row>
    <row r="65" spans="1:7" ht="13.5" thickBot="1">
      <c r="A65" s="970">
        <v>40</v>
      </c>
      <c r="B65" s="971" t="s">
        <v>213</v>
      </c>
      <c r="C65" s="1041">
        <v>45607</v>
      </c>
      <c r="D65" s="1041">
        <v>49666</v>
      </c>
      <c r="E65" s="1041">
        <v>49624</v>
      </c>
      <c r="F65" s="973">
        <v>0</v>
      </c>
      <c r="G65" s="974">
        <v>99.915435106511495</v>
      </c>
    </row>
  </sheetData>
  <mergeCells count="1">
    <mergeCell ref="E1:G1"/>
  </mergeCells>
  <pageMargins left="0.78740157480314965" right="0" top="0.98425196850393704" bottom="0.19685039370078741" header="0" footer="0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activeCell="J1" sqref="J1:L1"/>
    </sheetView>
  </sheetViews>
  <sheetFormatPr defaultRowHeight="15"/>
  <cols>
    <col min="1" max="1" width="32.42578125" style="16" customWidth="1"/>
    <col min="2" max="2" width="11" style="16" customWidth="1"/>
    <col min="3" max="3" width="10" style="16" customWidth="1"/>
    <col min="4" max="4" width="7.28515625" style="16" customWidth="1"/>
    <col min="5" max="5" width="7.85546875" style="16" customWidth="1"/>
    <col min="6" max="6" width="7.28515625" style="16" customWidth="1"/>
    <col min="7" max="7" width="8.140625" style="16" customWidth="1"/>
    <col min="8" max="8" width="8.7109375" style="16" customWidth="1"/>
    <col min="9" max="9" width="9.85546875" style="16" customWidth="1"/>
    <col min="10" max="10" width="8.7109375" style="16" customWidth="1"/>
    <col min="11" max="11" width="7.7109375" style="16" customWidth="1"/>
    <col min="12" max="12" width="8.28515625" style="16" customWidth="1"/>
    <col min="13" max="13" width="8" style="16" customWidth="1"/>
    <col min="14" max="256" width="9.140625" style="16"/>
    <col min="257" max="257" width="32.42578125" style="16" customWidth="1"/>
    <col min="258" max="258" width="11" style="16" customWidth="1"/>
    <col min="259" max="259" width="10" style="16" customWidth="1"/>
    <col min="260" max="260" width="7.28515625" style="16" customWidth="1"/>
    <col min="261" max="261" width="7.85546875" style="16" customWidth="1"/>
    <col min="262" max="262" width="7.28515625" style="16" customWidth="1"/>
    <col min="263" max="263" width="8.140625" style="16" customWidth="1"/>
    <col min="264" max="264" width="8.7109375" style="16" customWidth="1"/>
    <col min="265" max="265" width="9.85546875" style="16" customWidth="1"/>
    <col min="266" max="266" width="8.7109375" style="16" customWidth="1"/>
    <col min="267" max="267" width="7.7109375" style="16" customWidth="1"/>
    <col min="268" max="268" width="8.28515625" style="16" customWidth="1"/>
    <col min="269" max="269" width="8" style="16" customWidth="1"/>
    <col min="270" max="512" width="9.140625" style="16"/>
    <col min="513" max="513" width="32.42578125" style="16" customWidth="1"/>
    <col min="514" max="514" width="11" style="16" customWidth="1"/>
    <col min="515" max="515" width="10" style="16" customWidth="1"/>
    <col min="516" max="516" width="7.28515625" style="16" customWidth="1"/>
    <col min="517" max="517" width="7.85546875" style="16" customWidth="1"/>
    <col min="518" max="518" width="7.28515625" style="16" customWidth="1"/>
    <col min="519" max="519" width="8.140625" style="16" customWidth="1"/>
    <col min="520" max="520" width="8.7109375" style="16" customWidth="1"/>
    <col min="521" max="521" width="9.85546875" style="16" customWidth="1"/>
    <col min="522" max="522" width="8.7109375" style="16" customWidth="1"/>
    <col min="523" max="523" width="7.7109375" style="16" customWidth="1"/>
    <col min="524" max="524" width="8.28515625" style="16" customWidth="1"/>
    <col min="525" max="525" width="8" style="16" customWidth="1"/>
    <col min="526" max="768" width="9.140625" style="16"/>
    <col min="769" max="769" width="32.42578125" style="16" customWidth="1"/>
    <col min="770" max="770" width="11" style="16" customWidth="1"/>
    <col min="771" max="771" width="10" style="16" customWidth="1"/>
    <col min="772" max="772" width="7.28515625" style="16" customWidth="1"/>
    <col min="773" max="773" width="7.85546875" style="16" customWidth="1"/>
    <col min="774" max="774" width="7.28515625" style="16" customWidth="1"/>
    <col min="775" max="775" width="8.140625" style="16" customWidth="1"/>
    <col min="776" max="776" width="8.7109375" style="16" customWidth="1"/>
    <col min="777" max="777" width="9.85546875" style="16" customWidth="1"/>
    <col min="778" max="778" width="8.7109375" style="16" customWidth="1"/>
    <col min="779" max="779" width="7.7109375" style="16" customWidth="1"/>
    <col min="780" max="780" width="8.28515625" style="16" customWidth="1"/>
    <col min="781" max="781" width="8" style="16" customWidth="1"/>
    <col min="782" max="1024" width="9.140625" style="16"/>
    <col min="1025" max="1025" width="32.42578125" style="16" customWidth="1"/>
    <col min="1026" max="1026" width="11" style="16" customWidth="1"/>
    <col min="1027" max="1027" width="10" style="16" customWidth="1"/>
    <col min="1028" max="1028" width="7.28515625" style="16" customWidth="1"/>
    <col min="1029" max="1029" width="7.85546875" style="16" customWidth="1"/>
    <col min="1030" max="1030" width="7.28515625" style="16" customWidth="1"/>
    <col min="1031" max="1031" width="8.140625" style="16" customWidth="1"/>
    <col min="1032" max="1032" width="8.7109375" style="16" customWidth="1"/>
    <col min="1033" max="1033" width="9.85546875" style="16" customWidth="1"/>
    <col min="1034" max="1034" width="8.7109375" style="16" customWidth="1"/>
    <col min="1035" max="1035" width="7.7109375" style="16" customWidth="1"/>
    <col min="1036" max="1036" width="8.28515625" style="16" customWidth="1"/>
    <col min="1037" max="1037" width="8" style="16" customWidth="1"/>
    <col min="1038" max="1280" width="9.140625" style="16"/>
    <col min="1281" max="1281" width="32.42578125" style="16" customWidth="1"/>
    <col min="1282" max="1282" width="11" style="16" customWidth="1"/>
    <col min="1283" max="1283" width="10" style="16" customWidth="1"/>
    <col min="1284" max="1284" width="7.28515625" style="16" customWidth="1"/>
    <col min="1285" max="1285" width="7.85546875" style="16" customWidth="1"/>
    <col min="1286" max="1286" width="7.28515625" style="16" customWidth="1"/>
    <col min="1287" max="1287" width="8.140625" style="16" customWidth="1"/>
    <col min="1288" max="1288" width="8.7109375" style="16" customWidth="1"/>
    <col min="1289" max="1289" width="9.85546875" style="16" customWidth="1"/>
    <col min="1290" max="1290" width="8.7109375" style="16" customWidth="1"/>
    <col min="1291" max="1291" width="7.7109375" style="16" customWidth="1"/>
    <col min="1292" max="1292" width="8.28515625" style="16" customWidth="1"/>
    <col min="1293" max="1293" width="8" style="16" customWidth="1"/>
    <col min="1294" max="1536" width="9.140625" style="16"/>
    <col min="1537" max="1537" width="32.42578125" style="16" customWidth="1"/>
    <col min="1538" max="1538" width="11" style="16" customWidth="1"/>
    <col min="1539" max="1539" width="10" style="16" customWidth="1"/>
    <col min="1540" max="1540" width="7.28515625" style="16" customWidth="1"/>
    <col min="1541" max="1541" width="7.85546875" style="16" customWidth="1"/>
    <col min="1542" max="1542" width="7.28515625" style="16" customWidth="1"/>
    <col min="1543" max="1543" width="8.140625" style="16" customWidth="1"/>
    <col min="1544" max="1544" width="8.7109375" style="16" customWidth="1"/>
    <col min="1545" max="1545" width="9.85546875" style="16" customWidth="1"/>
    <col min="1546" max="1546" width="8.7109375" style="16" customWidth="1"/>
    <col min="1547" max="1547" width="7.7109375" style="16" customWidth="1"/>
    <col min="1548" max="1548" width="8.28515625" style="16" customWidth="1"/>
    <col min="1549" max="1549" width="8" style="16" customWidth="1"/>
    <col min="1550" max="1792" width="9.140625" style="16"/>
    <col min="1793" max="1793" width="32.42578125" style="16" customWidth="1"/>
    <col min="1794" max="1794" width="11" style="16" customWidth="1"/>
    <col min="1795" max="1795" width="10" style="16" customWidth="1"/>
    <col min="1796" max="1796" width="7.28515625" style="16" customWidth="1"/>
    <col min="1797" max="1797" width="7.85546875" style="16" customWidth="1"/>
    <col min="1798" max="1798" width="7.28515625" style="16" customWidth="1"/>
    <col min="1799" max="1799" width="8.140625" style="16" customWidth="1"/>
    <col min="1800" max="1800" width="8.7109375" style="16" customWidth="1"/>
    <col min="1801" max="1801" width="9.85546875" style="16" customWidth="1"/>
    <col min="1802" max="1802" width="8.7109375" style="16" customWidth="1"/>
    <col min="1803" max="1803" width="7.7109375" style="16" customWidth="1"/>
    <col min="1804" max="1804" width="8.28515625" style="16" customWidth="1"/>
    <col min="1805" max="1805" width="8" style="16" customWidth="1"/>
    <col min="1806" max="2048" width="9.140625" style="16"/>
    <col min="2049" max="2049" width="32.42578125" style="16" customWidth="1"/>
    <col min="2050" max="2050" width="11" style="16" customWidth="1"/>
    <col min="2051" max="2051" width="10" style="16" customWidth="1"/>
    <col min="2052" max="2052" width="7.28515625" style="16" customWidth="1"/>
    <col min="2053" max="2053" width="7.85546875" style="16" customWidth="1"/>
    <col min="2054" max="2054" width="7.28515625" style="16" customWidth="1"/>
    <col min="2055" max="2055" width="8.140625" style="16" customWidth="1"/>
    <col min="2056" max="2056" width="8.7109375" style="16" customWidth="1"/>
    <col min="2057" max="2057" width="9.85546875" style="16" customWidth="1"/>
    <col min="2058" max="2058" width="8.7109375" style="16" customWidth="1"/>
    <col min="2059" max="2059" width="7.7109375" style="16" customWidth="1"/>
    <col min="2060" max="2060" width="8.28515625" style="16" customWidth="1"/>
    <col min="2061" max="2061" width="8" style="16" customWidth="1"/>
    <col min="2062" max="2304" width="9.140625" style="16"/>
    <col min="2305" max="2305" width="32.42578125" style="16" customWidth="1"/>
    <col min="2306" max="2306" width="11" style="16" customWidth="1"/>
    <col min="2307" max="2307" width="10" style="16" customWidth="1"/>
    <col min="2308" max="2308" width="7.28515625" style="16" customWidth="1"/>
    <col min="2309" max="2309" width="7.85546875" style="16" customWidth="1"/>
    <col min="2310" max="2310" width="7.28515625" style="16" customWidth="1"/>
    <col min="2311" max="2311" width="8.140625" style="16" customWidth="1"/>
    <col min="2312" max="2312" width="8.7109375" style="16" customWidth="1"/>
    <col min="2313" max="2313" width="9.85546875" style="16" customWidth="1"/>
    <col min="2314" max="2314" width="8.7109375" style="16" customWidth="1"/>
    <col min="2315" max="2315" width="7.7109375" style="16" customWidth="1"/>
    <col min="2316" max="2316" width="8.28515625" style="16" customWidth="1"/>
    <col min="2317" max="2317" width="8" style="16" customWidth="1"/>
    <col min="2318" max="2560" width="9.140625" style="16"/>
    <col min="2561" max="2561" width="32.42578125" style="16" customWidth="1"/>
    <col min="2562" max="2562" width="11" style="16" customWidth="1"/>
    <col min="2563" max="2563" width="10" style="16" customWidth="1"/>
    <col min="2564" max="2564" width="7.28515625" style="16" customWidth="1"/>
    <col min="2565" max="2565" width="7.85546875" style="16" customWidth="1"/>
    <col min="2566" max="2566" width="7.28515625" style="16" customWidth="1"/>
    <col min="2567" max="2567" width="8.140625" style="16" customWidth="1"/>
    <col min="2568" max="2568" width="8.7109375" style="16" customWidth="1"/>
    <col min="2569" max="2569" width="9.85546875" style="16" customWidth="1"/>
    <col min="2570" max="2570" width="8.7109375" style="16" customWidth="1"/>
    <col min="2571" max="2571" width="7.7109375" style="16" customWidth="1"/>
    <col min="2572" max="2572" width="8.28515625" style="16" customWidth="1"/>
    <col min="2573" max="2573" width="8" style="16" customWidth="1"/>
    <col min="2574" max="2816" width="9.140625" style="16"/>
    <col min="2817" max="2817" width="32.42578125" style="16" customWidth="1"/>
    <col min="2818" max="2818" width="11" style="16" customWidth="1"/>
    <col min="2819" max="2819" width="10" style="16" customWidth="1"/>
    <col min="2820" max="2820" width="7.28515625" style="16" customWidth="1"/>
    <col min="2821" max="2821" width="7.85546875" style="16" customWidth="1"/>
    <col min="2822" max="2822" width="7.28515625" style="16" customWidth="1"/>
    <col min="2823" max="2823" width="8.140625" style="16" customWidth="1"/>
    <col min="2824" max="2824" width="8.7109375" style="16" customWidth="1"/>
    <col min="2825" max="2825" width="9.85546875" style="16" customWidth="1"/>
    <col min="2826" max="2826" width="8.7109375" style="16" customWidth="1"/>
    <col min="2827" max="2827" width="7.7109375" style="16" customWidth="1"/>
    <col min="2828" max="2828" width="8.28515625" style="16" customWidth="1"/>
    <col min="2829" max="2829" width="8" style="16" customWidth="1"/>
    <col min="2830" max="3072" width="9.140625" style="16"/>
    <col min="3073" max="3073" width="32.42578125" style="16" customWidth="1"/>
    <col min="3074" max="3074" width="11" style="16" customWidth="1"/>
    <col min="3075" max="3075" width="10" style="16" customWidth="1"/>
    <col min="3076" max="3076" width="7.28515625" style="16" customWidth="1"/>
    <col min="3077" max="3077" width="7.85546875" style="16" customWidth="1"/>
    <col min="3078" max="3078" width="7.28515625" style="16" customWidth="1"/>
    <col min="3079" max="3079" width="8.140625" style="16" customWidth="1"/>
    <col min="3080" max="3080" width="8.7109375" style="16" customWidth="1"/>
    <col min="3081" max="3081" width="9.85546875" style="16" customWidth="1"/>
    <col min="3082" max="3082" width="8.7109375" style="16" customWidth="1"/>
    <col min="3083" max="3083" width="7.7109375" style="16" customWidth="1"/>
    <col min="3084" max="3084" width="8.28515625" style="16" customWidth="1"/>
    <col min="3085" max="3085" width="8" style="16" customWidth="1"/>
    <col min="3086" max="3328" width="9.140625" style="16"/>
    <col min="3329" max="3329" width="32.42578125" style="16" customWidth="1"/>
    <col min="3330" max="3330" width="11" style="16" customWidth="1"/>
    <col min="3331" max="3331" width="10" style="16" customWidth="1"/>
    <col min="3332" max="3332" width="7.28515625" style="16" customWidth="1"/>
    <col min="3333" max="3333" width="7.85546875" style="16" customWidth="1"/>
    <col min="3334" max="3334" width="7.28515625" style="16" customWidth="1"/>
    <col min="3335" max="3335" width="8.140625" style="16" customWidth="1"/>
    <col min="3336" max="3336" width="8.7109375" style="16" customWidth="1"/>
    <col min="3337" max="3337" width="9.85546875" style="16" customWidth="1"/>
    <col min="3338" max="3338" width="8.7109375" style="16" customWidth="1"/>
    <col min="3339" max="3339" width="7.7109375" style="16" customWidth="1"/>
    <col min="3340" max="3340" width="8.28515625" style="16" customWidth="1"/>
    <col min="3341" max="3341" width="8" style="16" customWidth="1"/>
    <col min="3342" max="3584" width="9.140625" style="16"/>
    <col min="3585" max="3585" width="32.42578125" style="16" customWidth="1"/>
    <col min="3586" max="3586" width="11" style="16" customWidth="1"/>
    <col min="3587" max="3587" width="10" style="16" customWidth="1"/>
    <col min="3588" max="3588" width="7.28515625" style="16" customWidth="1"/>
    <col min="3589" max="3589" width="7.85546875" style="16" customWidth="1"/>
    <col min="3590" max="3590" width="7.28515625" style="16" customWidth="1"/>
    <col min="3591" max="3591" width="8.140625" style="16" customWidth="1"/>
    <col min="3592" max="3592" width="8.7109375" style="16" customWidth="1"/>
    <col min="3593" max="3593" width="9.85546875" style="16" customWidth="1"/>
    <col min="3594" max="3594" width="8.7109375" style="16" customWidth="1"/>
    <col min="3595" max="3595" width="7.7109375" style="16" customWidth="1"/>
    <col min="3596" max="3596" width="8.28515625" style="16" customWidth="1"/>
    <col min="3597" max="3597" width="8" style="16" customWidth="1"/>
    <col min="3598" max="3840" width="9.140625" style="16"/>
    <col min="3841" max="3841" width="32.42578125" style="16" customWidth="1"/>
    <col min="3842" max="3842" width="11" style="16" customWidth="1"/>
    <col min="3843" max="3843" width="10" style="16" customWidth="1"/>
    <col min="3844" max="3844" width="7.28515625" style="16" customWidth="1"/>
    <col min="3845" max="3845" width="7.85546875" style="16" customWidth="1"/>
    <col min="3846" max="3846" width="7.28515625" style="16" customWidth="1"/>
    <col min="3847" max="3847" width="8.140625" style="16" customWidth="1"/>
    <col min="3848" max="3848" width="8.7109375" style="16" customWidth="1"/>
    <col min="3849" max="3849" width="9.85546875" style="16" customWidth="1"/>
    <col min="3850" max="3850" width="8.7109375" style="16" customWidth="1"/>
    <col min="3851" max="3851" width="7.7109375" style="16" customWidth="1"/>
    <col min="3852" max="3852" width="8.28515625" style="16" customWidth="1"/>
    <col min="3853" max="3853" width="8" style="16" customWidth="1"/>
    <col min="3854" max="4096" width="9.140625" style="16"/>
    <col min="4097" max="4097" width="32.42578125" style="16" customWidth="1"/>
    <col min="4098" max="4098" width="11" style="16" customWidth="1"/>
    <col min="4099" max="4099" width="10" style="16" customWidth="1"/>
    <col min="4100" max="4100" width="7.28515625" style="16" customWidth="1"/>
    <col min="4101" max="4101" width="7.85546875" style="16" customWidth="1"/>
    <col min="4102" max="4102" width="7.28515625" style="16" customWidth="1"/>
    <col min="4103" max="4103" width="8.140625" style="16" customWidth="1"/>
    <col min="4104" max="4104" width="8.7109375" style="16" customWidth="1"/>
    <col min="4105" max="4105" width="9.85546875" style="16" customWidth="1"/>
    <col min="4106" max="4106" width="8.7109375" style="16" customWidth="1"/>
    <col min="4107" max="4107" width="7.7109375" style="16" customWidth="1"/>
    <col min="4108" max="4108" width="8.28515625" style="16" customWidth="1"/>
    <col min="4109" max="4109" width="8" style="16" customWidth="1"/>
    <col min="4110" max="4352" width="9.140625" style="16"/>
    <col min="4353" max="4353" width="32.42578125" style="16" customWidth="1"/>
    <col min="4354" max="4354" width="11" style="16" customWidth="1"/>
    <col min="4355" max="4355" width="10" style="16" customWidth="1"/>
    <col min="4356" max="4356" width="7.28515625" style="16" customWidth="1"/>
    <col min="4357" max="4357" width="7.85546875" style="16" customWidth="1"/>
    <col min="4358" max="4358" width="7.28515625" style="16" customWidth="1"/>
    <col min="4359" max="4359" width="8.140625" style="16" customWidth="1"/>
    <col min="4360" max="4360" width="8.7109375" style="16" customWidth="1"/>
    <col min="4361" max="4361" width="9.85546875" style="16" customWidth="1"/>
    <col min="4362" max="4362" width="8.7109375" style="16" customWidth="1"/>
    <col min="4363" max="4363" width="7.7109375" style="16" customWidth="1"/>
    <col min="4364" max="4364" width="8.28515625" style="16" customWidth="1"/>
    <col min="4365" max="4365" width="8" style="16" customWidth="1"/>
    <col min="4366" max="4608" width="9.140625" style="16"/>
    <col min="4609" max="4609" width="32.42578125" style="16" customWidth="1"/>
    <col min="4610" max="4610" width="11" style="16" customWidth="1"/>
    <col min="4611" max="4611" width="10" style="16" customWidth="1"/>
    <col min="4612" max="4612" width="7.28515625" style="16" customWidth="1"/>
    <col min="4613" max="4613" width="7.85546875" style="16" customWidth="1"/>
    <col min="4614" max="4614" width="7.28515625" style="16" customWidth="1"/>
    <col min="4615" max="4615" width="8.140625" style="16" customWidth="1"/>
    <col min="4616" max="4616" width="8.7109375" style="16" customWidth="1"/>
    <col min="4617" max="4617" width="9.85546875" style="16" customWidth="1"/>
    <col min="4618" max="4618" width="8.7109375" style="16" customWidth="1"/>
    <col min="4619" max="4619" width="7.7109375" style="16" customWidth="1"/>
    <col min="4620" max="4620" width="8.28515625" style="16" customWidth="1"/>
    <col min="4621" max="4621" width="8" style="16" customWidth="1"/>
    <col min="4622" max="4864" width="9.140625" style="16"/>
    <col min="4865" max="4865" width="32.42578125" style="16" customWidth="1"/>
    <col min="4866" max="4866" width="11" style="16" customWidth="1"/>
    <col min="4867" max="4867" width="10" style="16" customWidth="1"/>
    <col min="4868" max="4868" width="7.28515625" style="16" customWidth="1"/>
    <col min="4869" max="4869" width="7.85546875" style="16" customWidth="1"/>
    <col min="4870" max="4870" width="7.28515625" style="16" customWidth="1"/>
    <col min="4871" max="4871" width="8.140625" style="16" customWidth="1"/>
    <col min="4872" max="4872" width="8.7109375" style="16" customWidth="1"/>
    <col min="4873" max="4873" width="9.85546875" style="16" customWidth="1"/>
    <col min="4874" max="4874" width="8.7109375" style="16" customWidth="1"/>
    <col min="4875" max="4875" width="7.7109375" style="16" customWidth="1"/>
    <col min="4876" max="4876" width="8.28515625" style="16" customWidth="1"/>
    <col min="4877" max="4877" width="8" style="16" customWidth="1"/>
    <col min="4878" max="5120" width="9.140625" style="16"/>
    <col min="5121" max="5121" width="32.42578125" style="16" customWidth="1"/>
    <col min="5122" max="5122" width="11" style="16" customWidth="1"/>
    <col min="5123" max="5123" width="10" style="16" customWidth="1"/>
    <col min="5124" max="5124" width="7.28515625" style="16" customWidth="1"/>
    <col min="5125" max="5125" width="7.85546875" style="16" customWidth="1"/>
    <col min="5126" max="5126" width="7.28515625" style="16" customWidth="1"/>
    <col min="5127" max="5127" width="8.140625" style="16" customWidth="1"/>
    <col min="5128" max="5128" width="8.7109375" style="16" customWidth="1"/>
    <col min="5129" max="5129" width="9.85546875" style="16" customWidth="1"/>
    <col min="5130" max="5130" width="8.7109375" style="16" customWidth="1"/>
    <col min="5131" max="5131" width="7.7109375" style="16" customWidth="1"/>
    <col min="5132" max="5132" width="8.28515625" style="16" customWidth="1"/>
    <col min="5133" max="5133" width="8" style="16" customWidth="1"/>
    <col min="5134" max="5376" width="9.140625" style="16"/>
    <col min="5377" max="5377" width="32.42578125" style="16" customWidth="1"/>
    <col min="5378" max="5378" width="11" style="16" customWidth="1"/>
    <col min="5379" max="5379" width="10" style="16" customWidth="1"/>
    <col min="5380" max="5380" width="7.28515625" style="16" customWidth="1"/>
    <col min="5381" max="5381" width="7.85546875" style="16" customWidth="1"/>
    <col min="5382" max="5382" width="7.28515625" style="16" customWidth="1"/>
    <col min="5383" max="5383" width="8.140625" style="16" customWidth="1"/>
    <col min="5384" max="5384" width="8.7109375" style="16" customWidth="1"/>
    <col min="5385" max="5385" width="9.85546875" style="16" customWidth="1"/>
    <col min="5386" max="5386" width="8.7109375" style="16" customWidth="1"/>
    <col min="5387" max="5387" width="7.7109375" style="16" customWidth="1"/>
    <col min="5388" max="5388" width="8.28515625" style="16" customWidth="1"/>
    <col min="5389" max="5389" width="8" style="16" customWidth="1"/>
    <col min="5390" max="5632" width="9.140625" style="16"/>
    <col min="5633" max="5633" width="32.42578125" style="16" customWidth="1"/>
    <col min="5634" max="5634" width="11" style="16" customWidth="1"/>
    <col min="5635" max="5635" width="10" style="16" customWidth="1"/>
    <col min="5636" max="5636" width="7.28515625" style="16" customWidth="1"/>
    <col min="5637" max="5637" width="7.85546875" style="16" customWidth="1"/>
    <col min="5638" max="5638" width="7.28515625" style="16" customWidth="1"/>
    <col min="5639" max="5639" width="8.140625" style="16" customWidth="1"/>
    <col min="5640" max="5640" width="8.7109375" style="16" customWidth="1"/>
    <col min="5641" max="5641" width="9.85546875" style="16" customWidth="1"/>
    <col min="5642" max="5642" width="8.7109375" style="16" customWidth="1"/>
    <col min="5643" max="5643" width="7.7109375" style="16" customWidth="1"/>
    <col min="5644" max="5644" width="8.28515625" style="16" customWidth="1"/>
    <col min="5645" max="5645" width="8" style="16" customWidth="1"/>
    <col min="5646" max="5888" width="9.140625" style="16"/>
    <col min="5889" max="5889" width="32.42578125" style="16" customWidth="1"/>
    <col min="5890" max="5890" width="11" style="16" customWidth="1"/>
    <col min="5891" max="5891" width="10" style="16" customWidth="1"/>
    <col min="5892" max="5892" width="7.28515625" style="16" customWidth="1"/>
    <col min="5893" max="5893" width="7.85546875" style="16" customWidth="1"/>
    <col min="5894" max="5894" width="7.28515625" style="16" customWidth="1"/>
    <col min="5895" max="5895" width="8.140625" style="16" customWidth="1"/>
    <col min="5896" max="5896" width="8.7109375" style="16" customWidth="1"/>
    <col min="5897" max="5897" width="9.85546875" style="16" customWidth="1"/>
    <col min="5898" max="5898" width="8.7109375" style="16" customWidth="1"/>
    <col min="5899" max="5899" width="7.7109375" style="16" customWidth="1"/>
    <col min="5900" max="5900" width="8.28515625" style="16" customWidth="1"/>
    <col min="5901" max="5901" width="8" style="16" customWidth="1"/>
    <col min="5902" max="6144" width="9.140625" style="16"/>
    <col min="6145" max="6145" width="32.42578125" style="16" customWidth="1"/>
    <col min="6146" max="6146" width="11" style="16" customWidth="1"/>
    <col min="6147" max="6147" width="10" style="16" customWidth="1"/>
    <col min="6148" max="6148" width="7.28515625" style="16" customWidth="1"/>
    <col min="6149" max="6149" width="7.85546875" style="16" customWidth="1"/>
    <col min="6150" max="6150" width="7.28515625" style="16" customWidth="1"/>
    <col min="6151" max="6151" width="8.140625" style="16" customWidth="1"/>
    <col min="6152" max="6152" width="8.7109375" style="16" customWidth="1"/>
    <col min="6153" max="6153" width="9.85546875" style="16" customWidth="1"/>
    <col min="6154" max="6154" width="8.7109375" style="16" customWidth="1"/>
    <col min="6155" max="6155" width="7.7109375" style="16" customWidth="1"/>
    <col min="6156" max="6156" width="8.28515625" style="16" customWidth="1"/>
    <col min="6157" max="6157" width="8" style="16" customWidth="1"/>
    <col min="6158" max="6400" width="9.140625" style="16"/>
    <col min="6401" max="6401" width="32.42578125" style="16" customWidth="1"/>
    <col min="6402" max="6402" width="11" style="16" customWidth="1"/>
    <col min="6403" max="6403" width="10" style="16" customWidth="1"/>
    <col min="6404" max="6404" width="7.28515625" style="16" customWidth="1"/>
    <col min="6405" max="6405" width="7.85546875" style="16" customWidth="1"/>
    <col min="6406" max="6406" width="7.28515625" style="16" customWidth="1"/>
    <col min="6407" max="6407" width="8.140625" style="16" customWidth="1"/>
    <col min="6408" max="6408" width="8.7109375" style="16" customWidth="1"/>
    <col min="6409" max="6409" width="9.85546875" style="16" customWidth="1"/>
    <col min="6410" max="6410" width="8.7109375" style="16" customWidth="1"/>
    <col min="6411" max="6411" width="7.7109375" style="16" customWidth="1"/>
    <col min="6412" max="6412" width="8.28515625" style="16" customWidth="1"/>
    <col min="6413" max="6413" width="8" style="16" customWidth="1"/>
    <col min="6414" max="6656" width="9.140625" style="16"/>
    <col min="6657" max="6657" width="32.42578125" style="16" customWidth="1"/>
    <col min="6658" max="6658" width="11" style="16" customWidth="1"/>
    <col min="6659" max="6659" width="10" style="16" customWidth="1"/>
    <col min="6660" max="6660" width="7.28515625" style="16" customWidth="1"/>
    <col min="6661" max="6661" width="7.85546875" style="16" customWidth="1"/>
    <col min="6662" max="6662" width="7.28515625" style="16" customWidth="1"/>
    <col min="6663" max="6663" width="8.140625" style="16" customWidth="1"/>
    <col min="6664" max="6664" width="8.7109375" style="16" customWidth="1"/>
    <col min="6665" max="6665" width="9.85546875" style="16" customWidth="1"/>
    <col min="6666" max="6666" width="8.7109375" style="16" customWidth="1"/>
    <col min="6667" max="6667" width="7.7109375" style="16" customWidth="1"/>
    <col min="6668" max="6668" width="8.28515625" style="16" customWidth="1"/>
    <col min="6669" max="6669" width="8" style="16" customWidth="1"/>
    <col min="6670" max="6912" width="9.140625" style="16"/>
    <col min="6913" max="6913" width="32.42578125" style="16" customWidth="1"/>
    <col min="6914" max="6914" width="11" style="16" customWidth="1"/>
    <col min="6915" max="6915" width="10" style="16" customWidth="1"/>
    <col min="6916" max="6916" width="7.28515625" style="16" customWidth="1"/>
    <col min="6917" max="6917" width="7.85546875" style="16" customWidth="1"/>
    <col min="6918" max="6918" width="7.28515625" style="16" customWidth="1"/>
    <col min="6919" max="6919" width="8.140625" style="16" customWidth="1"/>
    <col min="6920" max="6920" width="8.7109375" style="16" customWidth="1"/>
    <col min="6921" max="6921" width="9.85546875" style="16" customWidth="1"/>
    <col min="6922" max="6922" width="8.7109375" style="16" customWidth="1"/>
    <col min="6923" max="6923" width="7.7109375" style="16" customWidth="1"/>
    <col min="6924" max="6924" width="8.28515625" style="16" customWidth="1"/>
    <col min="6925" max="6925" width="8" style="16" customWidth="1"/>
    <col min="6926" max="7168" width="9.140625" style="16"/>
    <col min="7169" max="7169" width="32.42578125" style="16" customWidth="1"/>
    <col min="7170" max="7170" width="11" style="16" customWidth="1"/>
    <col min="7171" max="7171" width="10" style="16" customWidth="1"/>
    <col min="7172" max="7172" width="7.28515625" style="16" customWidth="1"/>
    <col min="7173" max="7173" width="7.85546875" style="16" customWidth="1"/>
    <col min="7174" max="7174" width="7.28515625" style="16" customWidth="1"/>
    <col min="7175" max="7175" width="8.140625" style="16" customWidth="1"/>
    <col min="7176" max="7176" width="8.7109375" style="16" customWidth="1"/>
    <col min="7177" max="7177" width="9.85546875" style="16" customWidth="1"/>
    <col min="7178" max="7178" width="8.7109375" style="16" customWidth="1"/>
    <col min="7179" max="7179" width="7.7109375" style="16" customWidth="1"/>
    <col min="7180" max="7180" width="8.28515625" style="16" customWidth="1"/>
    <col min="7181" max="7181" width="8" style="16" customWidth="1"/>
    <col min="7182" max="7424" width="9.140625" style="16"/>
    <col min="7425" max="7425" width="32.42578125" style="16" customWidth="1"/>
    <col min="7426" max="7426" width="11" style="16" customWidth="1"/>
    <col min="7427" max="7427" width="10" style="16" customWidth="1"/>
    <col min="7428" max="7428" width="7.28515625" style="16" customWidth="1"/>
    <col min="7429" max="7429" width="7.85546875" style="16" customWidth="1"/>
    <col min="7430" max="7430" width="7.28515625" style="16" customWidth="1"/>
    <col min="7431" max="7431" width="8.140625" style="16" customWidth="1"/>
    <col min="7432" max="7432" width="8.7109375" style="16" customWidth="1"/>
    <col min="7433" max="7433" width="9.85546875" style="16" customWidth="1"/>
    <col min="7434" max="7434" width="8.7109375" style="16" customWidth="1"/>
    <col min="7435" max="7435" width="7.7109375" style="16" customWidth="1"/>
    <col min="7436" max="7436" width="8.28515625" style="16" customWidth="1"/>
    <col min="7437" max="7437" width="8" style="16" customWidth="1"/>
    <col min="7438" max="7680" width="9.140625" style="16"/>
    <col min="7681" max="7681" width="32.42578125" style="16" customWidth="1"/>
    <col min="7682" max="7682" width="11" style="16" customWidth="1"/>
    <col min="7683" max="7683" width="10" style="16" customWidth="1"/>
    <col min="7684" max="7684" width="7.28515625" style="16" customWidth="1"/>
    <col min="7685" max="7685" width="7.85546875" style="16" customWidth="1"/>
    <col min="7686" max="7686" width="7.28515625" style="16" customWidth="1"/>
    <col min="7687" max="7687" width="8.140625" style="16" customWidth="1"/>
    <col min="7688" max="7688" width="8.7109375" style="16" customWidth="1"/>
    <col min="7689" max="7689" width="9.85546875" style="16" customWidth="1"/>
    <col min="7690" max="7690" width="8.7109375" style="16" customWidth="1"/>
    <col min="7691" max="7691" width="7.7109375" style="16" customWidth="1"/>
    <col min="7692" max="7692" width="8.28515625" style="16" customWidth="1"/>
    <col min="7693" max="7693" width="8" style="16" customWidth="1"/>
    <col min="7694" max="7936" width="9.140625" style="16"/>
    <col min="7937" max="7937" width="32.42578125" style="16" customWidth="1"/>
    <col min="7938" max="7938" width="11" style="16" customWidth="1"/>
    <col min="7939" max="7939" width="10" style="16" customWidth="1"/>
    <col min="7940" max="7940" width="7.28515625" style="16" customWidth="1"/>
    <col min="7941" max="7941" width="7.85546875" style="16" customWidth="1"/>
    <col min="7942" max="7942" width="7.28515625" style="16" customWidth="1"/>
    <col min="7943" max="7943" width="8.140625" style="16" customWidth="1"/>
    <col min="7944" max="7944" width="8.7109375" style="16" customWidth="1"/>
    <col min="7945" max="7945" width="9.85546875" style="16" customWidth="1"/>
    <col min="7946" max="7946" width="8.7109375" style="16" customWidth="1"/>
    <col min="7947" max="7947" width="7.7109375" style="16" customWidth="1"/>
    <col min="7948" max="7948" width="8.28515625" style="16" customWidth="1"/>
    <col min="7949" max="7949" width="8" style="16" customWidth="1"/>
    <col min="7950" max="8192" width="9.140625" style="16"/>
    <col min="8193" max="8193" width="32.42578125" style="16" customWidth="1"/>
    <col min="8194" max="8194" width="11" style="16" customWidth="1"/>
    <col min="8195" max="8195" width="10" style="16" customWidth="1"/>
    <col min="8196" max="8196" width="7.28515625" style="16" customWidth="1"/>
    <col min="8197" max="8197" width="7.85546875" style="16" customWidth="1"/>
    <col min="8198" max="8198" width="7.28515625" style="16" customWidth="1"/>
    <col min="8199" max="8199" width="8.140625" style="16" customWidth="1"/>
    <col min="8200" max="8200" width="8.7109375" style="16" customWidth="1"/>
    <col min="8201" max="8201" width="9.85546875" style="16" customWidth="1"/>
    <col min="8202" max="8202" width="8.7109375" style="16" customWidth="1"/>
    <col min="8203" max="8203" width="7.7109375" style="16" customWidth="1"/>
    <col min="8204" max="8204" width="8.28515625" style="16" customWidth="1"/>
    <col min="8205" max="8205" width="8" style="16" customWidth="1"/>
    <col min="8206" max="8448" width="9.140625" style="16"/>
    <col min="8449" max="8449" width="32.42578125" style="16" customWidth="1"/>
    <col min="8450" max="8450" width="11" style="16" customWidth="1"/>
    <col min="8451" max="8451" width="10" style="16" customWidth="1"/>
    <col min="8452" max="8452" width="7.28515625" style="16" customWidth="1"/>
    <col min="8453" max="8453" width="7.85546875" style="16" customWidth="1"/>
    <col min="8454" max="8454" width="7.28515625" style="16" customWidth="1"/>
    <col min="8455" max="8455" width="8.140625" style="16" customWidth="1"/>
    <col min="8456" max="8456" width="8.7109375" style="16" customWidth="1"/>
    <col min="8457" max="8457" width="9.85546875" style="16" customWidth="1"/>
    <col min="8458" max="8458" width="8.7109375" style="16" customWidth="1"/>
    <col min="8459" max="8459" width="7.7109375" style="16" customWidth="1"/>
    <col min="8460" max="8460" width="8.28515625" style="16" customWidth="1"/>
    <col min="8461" max="8461" width="8" style="16" customWidth="1"/>
    <col min="8462" max="8704" width="9.140625" style="16"/>
    <col min="8705" max="8705" width="32.42578125" style="16" customWidth="1"/>
    <col min="8706" max="8706" width="11" style="16" customWidth="1"/>
    <col min="8707" max="8707" width="10" style="16" customWidth="1"/>
    <col min="8708" max="8708" width="7.28515625" style="16" customWidth="1"/>
    <col min="8709" max="8709" width="7.85546875" style="16" customWidth="1"/>
    <col min="8710" max="8710" width="7.28515625" style="16" customWidth="1"/>
    <col min="8711" max="8711" width="8.140625" style="16" customWidth="1"/>
    <col min="8712" max="8712" width="8.7109375" style="16" customWidth="1"/>
    <col min="8713" max="8713" width="9.85546875" style="16" customWidth="1"/>
    <col min="8714" max="8714" width="8.7109375" style="16" customWidth="1"/>
    <col min="8715" max="8715" width="7.7109375" style="16" customWidth="1"/>
    <col min="8716" max="8716" width="8.28515625" style="16" customWidth="1"/>
    <col min="8717" max="8717" width="8" style="16" customWidth="1"/>
    <col min="8718" max="8960" width="9.140625" style="16"/>
    <col min="8961" max="8961" width="32.42578125" style="16" customWidth="1"/>
    <col min="8962" max="8962" width="11" style="16" customWidth="1"/>
    <col min="8963" max="8963" width="10" style="16" customWidth="1"/>
    <col min="8964" max="8964" width="7.28515625" style="16" customWidth="1"/>
    <col min="8965" max="8965" width="7.85546875" style="16" customWidth="1"/>
    <col min="8966" max="8966" width="7.28515625" style="16" customWidth="1"/>
    <col min="8967" max="8967" width="8.140625" style="16" customWidth="1"/>
    <col min="8968" max="8968" width="8.7109375" style="16" customWidth="1"/>
    <col min="8969" max="8969" width="9.85546875" style="16" customWidth="1"/>
    <col min="8970" max="8970" width="8.7109375" style="16" customWidth="1"/>
    <col min="8971" max="8971" width="7.7109375" style="16" customWidth="1"/>
    <col min="8972" max="8972" width="8.28515625" style="16" customWidth="1"/>
    <col min="8973" max="8973" width="8" style="16" customWidth="1"/>
    <col min="8974" max="9216" width="9.140625" style="16"/>
    <col min="9217" max="9217" width="32.42578125" style="16" customWidth="1"/>
    <col min="9218" max="9218" width="11" style="16" customWidth="1"/>
    <col min="9219" max="9219" width="10" style="16" customWidth="1"/>
    <col min="9220" max="9220" width="7.28515625" style="16" customWidth="1"/>
    <col min="9221" max="9221" width="7.85546875" style="16" customWidth="1"/>
    <col min="9222" max="9222" width="7.28515625" style="16" customWidth="1"/>
    <col min="9223" max="9223" width="8.140625" style="16" customWidth="1"/>
    <col min="9224" max="9224" width="8.7109375" style="16" customWidth="1"/>
    <col min="9225" max="9225" width="9.85546875" style="16" customWidth="1"/>
    <col min="9226" max="9226" width="8.7109375" style="16" customWidth="1"/>
    <col min="9227" max="9227" width="7.7109375" style="16" customWidth="1"/>
    <col min="9228" max="9228" width="8.28515625" style="16" customWidth="1"/>
    <col min="9229" max="9229" width="8" style="16" customWidth="1"/>
    <col min="9230" max="9472" width="9.140625" style="16"/>
    <col min="9473" max="9473" width="32.42578125" style="16" customWidth="1"/>
    <col min="9474" max="9474" width="11" style="16" customWidth="1"/>
    <col min="9475" max="9475" width="10" style="16" customWidth="1"/>
    <col min="9476" max="9476" width="7.28515625" style="16" customWidth="1"/>
    <col min="9477" max="9477" width="7.85546875" style="16" customWidth="1"/>
    <col min="9478" max="9478" width="7.28515625" style="16" customWidth="1"/>
    <col min="9479" max="9479" width="8.140625" style="16" customWidth="1"/>
    <col min="9480" max="9480" width="8.7109375" style="16" customWidth="1"/>
    <col min="9481" max="9481" width="9.85546875" style="16" customWidth="1"/>
    <col min="9482" max="9482" width="8.7109375" style="16" customWidth="1"/>
    <col min="9483" max="9483" width="7.7109375" style="16" customWidth="1"/>
    <col min="9484" max="9484" width="8.28515625" style="16" customWidth="1"/>
    <col min="9485" max="9485" width="8" style="16" customWidth="1"/>
    <col min="9486" max="9728" width="9.140625" style="16"/>
    <col min="9729" max="9729" width="32.42578125" style="16" customWidth="1"/>
    <col min="9730" max="9730" width="11" style="16" customWidth="1"/>
    <col min="9731" max="9731" width="10" style="16" customWidth="1"/>
    <col min="9732" max="9732" width="7.28515625" style="16" customWidth="1"/>
    <col min="9733" max="9733" width="7.85546875" style="16" customWidth="1"/>
    <col min="9734" max="9734" width="7.28515625" style="16" customWidth="1"/>
    <col min="9735" max="9735" width="8.140625" style="16" customWidth="1"/>
    <col min="9736" max="9736" width="8.7109375" style="16" customWidth="1"/>
    <col min="9737" max="9737" width="9.85546875" style="16" customWidth="1"/>
    <col min="9738" max="9738" width="8.7109375" style="16" customWidth="1"/>
    <col min="9739" max="9739" width="7.7109375" style="16" customWidth="1"/>
    <col min="9740" max="9740" width="8.28515625" style="16" customWidth="1"/>
    <col min="9741" max="9741" width="8" style="16" customWidth="1"/>
    <col min="9742" max="9984" width="9.140625" style="16"/>
    <col min="9985" max="9985" width="32.42578125" style="16" customWidth="1"/>
    <col min="9986" max="9986" width="11" style="16" customWidth="1"/>
    <col min="9987" max="9987" width="10" style="16" customWidth="1"/>
    <col min="9988" max="9988" width="7.28515625" style="16" customWidth="1"/>
    <col min="9989" max="9989" width="7.85546875" style="16" customWidth="1"/>
    <col min="9990" max="9990" width="7.28515625" style="16" customWidth="1"/>
    <col min="9991" max="9991" width="8.140625" style="16" customWidth="1"/>
    <col min="9992" max="9992" width="8.7109375" style="16" customWidth="1"/>
    <col min="9993" max="9993" width="9.85546875" style="16" customWidth="1"/>
    <col min="9994" max="9994" width="8.7109375" style="16" customWidth="1"/>
    <col min="9995" max="9995" width="7.7109375" style="16" customWidth="1"/>
    <col min="9996" max="9996" width="8.28515625" style="16" customWidth="1"/>
    <col min="9997" max="9997" width="8" style="16" customWidth="1"/>
    <col min="9998" max="10240" width="9.140625" style="16"/>
    <col min="10241" max="10241" width="32.42578125" style="16" customWidth="1"/>
    <col min="10242" max="10242" width="11" style="16" customWidth="1"/>
    <col min="10243" max="10243" width="10" style="16" customWidth="1"/>
    <col min="10244" max="10244" width="7.28515625" style="16" customWidth="1"/>
    <col min="10245" max="10245" width="7.85546875" style="16" customWidth="1"/>
    <col min="10246" max="10246" width="7.28515625" style="16" customWidth="1"/>
    <col min="10247" max="10247" width="8.140625" style="16" customWidth="1"/>
    <col min="10248" max="10248" width="8.7109375" style="16" customWidth="1"/>
    <col min="10249" max="10249" width="9.85546875" style="16" customWidth="1"/>
    <col min="10250" max="10250" width="8.7109375" style="16" customWidth="1"/>
    <col min="10251" max="10251" width="7.7109375" style="16" customWidth="1"/>
    <col min="10252" max="10252" width="8.28515625" style="16" customWidth="1"/>
    <col min="10253" max="10253" width="8" style="16" customWidth="1"/>
    <col min="10254" max="10496" width="9.140625" style="16"/>
    <col min="10497" max="10497" width="32.42578125" style="16" customWidth="1"/>
    <col min="10498" max="10498" width="11" style="16" customWidth="1"/>
    <col min="10499" max="10499" width="10" style="16" customWidth="1"/>
    <col min="10500" max="10500" width="7.28515625" style="16" customWidth="1"/>
    <col min="10501" max="10501" width="7.85546875" style="16" customWidth="1"/>
    <col min="10502" max="10502" width="7.28515625" style="16" customWidth="1"/>
    <col min="10503" max="10503" width="8.140625" style="16" customWidth="1"/>
    <col min="10504" max="10504" width="8.7109375" style="16" customWidth="1"/>
    <col min="10505" max="10505" width="9.85546875" style="16" customWidth="1"/>
    <col min="10506" max="10506" width="8.7109375" style="16" customWidth="1"/>
    <col min="10507" max="10507" width="7.7109375" style="16" customWidth="1"/>
    <col min="10508" max="10508" width="8.28515625" style="16" customWidth="1"/>
    <col min="10509" max="10509" width="8" style="16" customWidth="1"/>
    <col min="10510" max="10752" width="9.140625" style="16"/>
    <col min="10753" max="10753" width="32.42578125" style="16" customWidth="1"/>
    <col min="10754" max="10754" width="11" style="16" customWidth="1"/>
    <col min="10755" max="10755" width="10" style="16" customWidth="1"/>
    <col min="10756" max="10756" width="7.28515625" style="16" customWidth="1"/>
    <col min="10757" max="10757" width="7.85546875" style="16" customWidth="1"/>
    <col min="10758" max="10758" width="7.28515625" style="16" customWidth="1"/>
    <col min="10759" max="10759" width="8.140625" style="16" customWidth="1"/>
    <col min="10760" max="10760" width="8.7109375" style="16" customWidth="1"/>
    <col min="10761" max="10761" width="9.85546875" style="16" customWidth="1"/>
    <col min="10762" max="10762" width="8.7109375" style="16" customWidth="1"/>
    <col min="10763" max="10763" width="7.7109375" style="16" customWidth="1"/>
    <col min="10764" max="10764" width="8.28515625" style="16" customWidth="1"/>
    <col min="10765" max="10765" width="8" style="16" customWidth="1"/>
    <col min="10766" max="11008" width="9.140625" style="16"/>
    <col min="11009" max="11009" width="32.42578125" style="16" customWidth="1"/>
    <col min="11010" max="11010" width="11" style="16" customWidth="1"/>
    <col min="11011" max="11011" width="10" style="16" customWidth="1"/>
    <col min="11012" max="11012" width="7.28515625" style="16" customWidth="1"/>
    <col min="11013" max="11013" width="7.85546875" style="16" customWidth="1"/>
    <col min="11014" max="11014" width="7.28515625" style="16" customWidth="1"/>
    <col min="11015" max="11015" width="8.140625" style="16" customWidth="1"/>
    <col min="11016" max="11016" width="8.7109375" style="16" customWidth="1"/>
    <col min="11017" max="11017" width="9.85546875" style="16" customWidth="1"/>
    <col min="11018" max="11018" width="8.7109375" style="16" customWidth="1"/>
    <col min="11019" max="11019" width="7.7109375" style="16" customWidth="1"/>
    <col min="11020" max="11020" width="8.28515625" style="16" customWidth="1"/>
    <col min="11021" max="11021" width="8" style="16" customWidth="1"/>
    <col min="11022" max="11264" width="9.140625" style="16"/>
    <col min="11265" max="11265" width="32.42578125" style="16" customWidth="1"/>
    <col min="11266" max="11266" width="11" style="16" customWidth="1"/>
    <col min="11267" max="11267" width="10" style="16" customWidth="1"/>
    <col min="11268" max="11268" width="7.28515625" style="16" customWidth="1"/>
    <col min="11269" max="11269" width="7.85546875" style="16" customWidth="1"/>
    <col min="11270" max="11270" width="7.28515625" style="16" customWidth="1"/>
    <col min="11271" max="11271" width="8.140625" style="16" customWidth="1"/>
    <col min="11272" max="11272" width="8.7109375" style="16" customWidth="1"/>
    <col min="11273" max="11273" width="9.85546875" style="16" customWidth="1"/>
    <col min="11274" max="11274" width="8.7109375" style="16" customWidth="1"/>
    <col min="11275" max="11275" width="7.7109375" style="16" customWidth="1"/>
    <col min="11276" max="11276" width="8.28515625" style="16" customWidth="1"/>
    <col min="11277" max="11277" width="8" style="16" customWidth="1"/>
    <col min="11278" max="11520" width="9.140625" style="16"/>
    <col min="11521" max="11521" width="32.42578125" style="16" customWidth="1"/>
    <col min="11522" max="11522" width="11" style="16" customWidth="1"/>
    <col min="11523" max="11523" width="10" style="16" customWidth="1"/>
    <col min="11524" max="11524" width="7.28515625" style="16" customWidth="1"/>
    <col min="11525" max="11525" width="7.85546875" style="16" customWidth="1"/>
    <col min="11526" max="11526" width="7.28515625" style="16" customWidth="1"/>
    <col min="11527" max="11527" width="8.140625" style="16" customWidth="1"/>
    <col min="11528" max="11528" width="8.7109375" style="16" customWidth="1"/>
    <col min="11529" max="11529" width="9.85546875" style="16" customWidth="1"/>
    <col min="11530" max="11530" width="8.7109375" style="16" customWidth="1"/>
    <col min="11531" max="11531" width="7.7109375" style="16" customWidth="1"/>
    <col min="11532" max="11532" width="8.28515625" style="16" customWidth="1"/>
    <col min="11533" max="11533" width="8" style="16" customWidth="1"/>
    <col min="11534" max="11776" width="9.140625" style="16"/>
    <col min="11777" max="11777" width="32.42578125" style="16" customWidth="1"/>
    <col min="11778" max="11778" width="11" style="16" customWidth="1"/>
    <col min="11779" max="11779" width="10" style="16" customWidth="1"/>
    <col min="11780" max="11780" width="7.28515625" style="16" customWidth="1"/>
    <col min="11781" max="11781" width="7.85546875" style="16" customWidth="1"/>
    <col min="11782" max="11782" width="7.28515625" style="16" customWidth="1"/>
    <col min="11783" max="11783" width="8.140625" style="16" customWidth="1"/>
    <col min="11784" max="11784" width="8.7109375" style="16" customWidth="1"/>
    <col min="11785" max="11785" width="9.85546875" style="16" customWidth="1"/>
    <col min="11786" max="11786" width="8.7109375" style="16" customWidth="1"/>
    <col min="11787" max="11787" width="7.7109375" style="16" customWidth="1"/>
    <col min="11788" max="11788" width="8.28515625" style="16" customWidth="1"/>
    <col min="11789" max="11789" width="8" style="16" customWidth="1"/>
    <col min="11790" max="12032" width="9.140625" style="16"/>
    <col min="12033" max="12033" width="32.42578125" style="16" customWidth="1"/>
    <col min="12034" max="12034" width="11" style="16" customWidth="1"/>
    <col min="12035" max="12035" width="10" style="16" customWidth="1"/>
    <col min="12036" max="12036" width="7.28515625" style="16" customWidth="1"/>
    <col min="12037" max="12037" width="7.85546875" style="16" customWidth="1"/>
    <col min="12038" max="12038" width="7.28515625" style="16" customWidth="1"/>
    <col min="12039" max="12039" width="8.140625" style="16" customWidth="1"/>
    <col min="12040" max="12040" width="8.7109375" style="16" customWidth="1"/>
    <col min="12041" max="12041" width="9.85546875" style="16" customWidth="1"/>
    <col min="12042" max="12042" width="8.7109375" style="16" customWidth="1"/>
    <col min="12043" max="12043" width="7.7109375" style="16" customWidth="1"/>
    <col min="12044" max="12044" width="8.28515625" style="16" customWidth="1"/>
    <col min="12045" max="12045" width="8" style="16" customWidth="1"/>
    <col min="12046" max="12288" width="9.140625" style="16"/>
    <col min="12289" max="12289" width="32.42578125" style="16" customWidth="1"/>
    <col min="12290" max="12290" width="11" style="16" customWidth="1"/>
    <col min="12291" max="12291" width="10" style="16" customWidth="1"/>
    <col min="12292" max="12292" width="7.28515625" style="16" customWidth="1"/>
    <col min="12293" max="12293" width="7.85546875" style="16" customWidth="1"/>
    <col min="12294" max="12294" width="7.28515625" style="16" customWidth="1"/>
    <col min="12295" max="12295" width="8.140625" style="16" customWidth="1"/>
    <col min="12296" max="12296" width="8.7109375" style="16" customWidth="1"/>
    <col min="12297" max="12297" width="9.85546875" style="16" customWidth="1"/>
    <col min="12298" max="12298" width="8.7109375" style="16" customWidth="1"/>
    <col min="12299" max="12299" width="7.7109375" style="16" customWidth="1"/>
    <col min="12300" max="12300" width="8.28515625" style="16" customWidth="1"/>
    <col min="12301" max="12301" width="8" style="16" customWidth="1"/>
    <col min="12302" max="12544" width="9.140625" style="16"/>
    <col min="12545" max="12545" width="32.42578125" style="16" customWidth="1"/>
    <col min="12546" max="12546" width="11" style="16" customWidth="1"/>
    <col min="12547" max="12547" width="10" style="16" customWidth="1"/>
    <col min="12548" max="12548" width="7.28515625" style="16" customWidth="1"/>
    <col min="12549" max="12549" width="7.85546875" style="16" customWidth="1"/>
    <col min="12550" max="12550" width="7.28515625" style="16" customWidth="1"/>
    <col min="12551" max="12551" width="8.140625" style="16" customWidth="1"/>
    <col min="12552" max="12552" width="8.7109375" style="16" customWidth="1"/>
    <col min="12553" max="12553" width="9.85546875" style="16" customWidth="1"/>
    <col min="12554" max="12554" width="8.7109375" style="16" customWidth="1"/>
    <col min="12555" max="12555" width="7.7109375" style="16" customWidth="1"/>
    <col min="12556" max="12556" width="8.28515625" style="16" customWidth="1"/>
    <col min="12557" max="12557" width="8" style="16" customWidth="1"/>
    <col min="12558" max="12800" width="9.140625" style="16"/>
    <col min="12801" max="12801" width="32.42578125" style="16" customWidth="1"/>
    <col min="12802" max="12802" width="11" style="16" customWidth="1"/>
    <col min="12803" max="12803" width="10" style="16" customWidth="1"/>
    <col min="12804" max="12804" width="7.28515625" style="16" customWidth="1"/>
    <col min="12805" max="12805" width="7.85546875" style="16" customWidth="1"/>
    <col min="12806" max="12806" width="7.28515625" style="16" customWidth="1"/>
    <col min="12807" max="12807" width="8.140625" style="16" customWidth="1"/>
    <col min="12808" max="12808" width="8.7109375" style="16" customWidth="1"/>
    <col min="12809" max="12809" width="9.85546875" style="16" customWidth="1"/>
    <col min="12810" max="12810" width="8.7109375" style="16" customWidth="1"/>
    <col min="12811" max="12811" width="7.7109375" style="16" customWidth="1"/>
    <col min="12812" max="12812" width="8.28515625" style="16" customWidth="1"/>
    <col min="12813" max="12813" width="8" style="16" customWidth="1"/>
    <col min="12814" max="13056" width="9.140625" style="16"/>
    <col min="13057" max="13057" width="32.42578125" style="16" customWidth="1"/>
    <col min="13058" max="13058" width="11" style="16" customWidth="1"/>
    <col min="13059" max="13059" width="10" style="16" customWidth="1"/>
    <col min="13060" max="13060" width="7.28515625" style="16" customWidth="1"/>
    <col min="13061" max="13061" width="7.85546875" style="16" customWidth="1"/>
    <col min="13062" max="13062" width="7.28515625" style="16" customWidth="1"/>
    <col min="13063" max="13063" width="8.140625" style="16" customWidth="1"/>
    <col min="13064" max="13064" width="8.7109375" style="16" customWidth="1"/>
    <col min="13065" max="13065" width="9.85546875" style="16" customWidth="1"/>
    <col min="13066" max="13066" width="8.7109375" style="16" customWidth="1"/>
    <col min="13067" max="13067" width="7.7109375" style="16" customWidth="1"/>
    <col min="13068" max="13068" width="8.28515625" style="16" customWidth="1"/>
    <col min="13069" max="13069" width="8" style="16" customWidth="1"/>
    <col min="13070" max="13312" width="9.140625" style="16"/>
    <col min="13313" max="13313" width="32.42578125" style="16" customWidth="1"/>
    <col min="13314" max="13314" width="11" style="16" customWidth="1"/>
    <col min="13315" max="13315" width="10" style="16" customWidth="1"/>
    <col min="13316" max="13316" width="7.28515625" style="16" customWidth="1"/>
    <col min="13317" max="13317" width="7.85546875" style="16" customWidth="1"/>
    <col min="13318" max="13318" width="7.28515625" style="16" customWidth="1"/>
    <col min="13319" max="13319" width="8.140625" style="16" customWidth="1"/>
    <col min="13320" max="13320" width="8.7109375" style="16" customWidth="1"/>
    <col min="13321" max="13321" width="9.85546875" style="16" customWidth="1"/>
    <col min="13322" max="13322" width="8.7109375" style="16" customWidth="1"/>
    <col min="13323" max="13323" width="7.7109375" style="16" customWidth="1"/>
    <col min="13324" max="13324" width="8.28515625" style="16" customWidth="1"/>
    <col min="13325" max="13325" width="8" style="16" customWidth="1"/>
    <col min="13326" max="13568" width="9.140625" style="16"/>
    <col min="13569" max="13569" width="32.42578125" style="16" customWidth="1"/>
    <col min="13570" max="13570" width="11" style="16" customWidth="1"/>
    <col min="13571" max="13571" width="10" style="16" customWidth="1"/>
    <col min="13572" max="13572" width="7.28515625" style="16" customWidth="1"/>
    <col min="13573" max="13573" width="7.85546875" style="16" customWidth="1"/>
    <col min="13574" max="13574" width="7.28515625" style="16" customWidth="1"/>
    <col min="13575" max="13575" width="8.140625" style="16" customWidth="1"/>
    <col min="13576" max="13576" width="8.7109375" style="16" customWidth="1"/>
    <col min="13577" max="13577" width="9.85546875" style="16" customWidth="1"/>
    <col min="13578" max="13578" width="8.7109375" style="16" customWidth="1"/>
    <col min="13579" max="13579" width="7.7109375" style="16" customWidth="1"/>
    <col min="13580" max="13580" width="8.28515625" style="16" customWidth="1"/>
    <col min="13581" max="13581" width="8" style="16" customWidth="1"/>
    <col min="13582" max="13824" width="9.140625" style="16"/>
    <col min="13825" max="13825" width="32.42578125" style="16" customWidth="1"/>
    <col min="13826" max="13826" width="11" style="16" customWidth="1"/>
    <col min="13827" max="13827" width="10" style="16" customWidth="1"/>
    <col min="13828" max="13828" width="7.28515625" style="16" customWidth="1"/>
    <col min="13829" max="13829" width="7.85546875" style="16" customWidth="1"/>
    <col min="13830" max="13830" width="7.28515625" style="16" customWidth="1"/>
    <col min="13831" max="13831" width="8.140625" style="16" customWidth="1"/>
    <col min="13832" max="13832" width="8.7109375" style="16" customWidth="1"/>
    <col min="13833" max="13833" width="9.85546875" style="16" customWidth="1"/>
    <col min="13834" max="13834" width="8.7109375" style="16" customWidth="1"/>
    <col min="13835" max="13835" width="7.7109375" style="16" customWidth="1"/>
    <col min="13836" max="13836" width="8.28515625" style="16" customWidth="1"/>
    <col min="13837" max="13837" width="8" style="16" customWidth="1"/>
    <col min="13838" max="14080" width="9.140625" style="16"/>
    <col min="14081" max="14081" width="32.42578125" style="16" customWidth="1"/>
    <col min="14082" max="14082" width="11" style="16" customWidth="1"/>
    <col min="14083" max="14083" width="10" style="16" customWidth="1"/>
    <col min="14084" max="14084" width="7.28515625" style="16" customWidth="1"/>
    <col min="14085" max="14085" width="7.85546875" style="16" customWidth="1"/>
    <col min="14086" max="14086" width="7.28515625" style="16" customWidth="1"/>
    <col min="14087" max="14087" width="8.140625" style="16" customWidth="1"/>
    <col min="14088" max="14088" width="8.7109375" style="16" customWidth="1"/>
    <col min="14089" max="14089" width="9.85546875" style="16" customWidth="1"/>
    <col min="14090" max="14090" width="8.7109375" style="16" customWidth="1"/>
    <col min="14091" max="14091" width="7.7109375" style="16" customWidth="1"/>
    <col min="14092" max="14092" width="8.28515625" style="16" customWidth="1"/>
    <col min="14093" max="14093" width="8" style="16" customWidth="1"/>
    <col min="14094" max="14336" width="9.140625" style="16"/>
    <col min="14337" max="14337" width="32.42578125" style="16" customWidth="1"/>
    <col min="14338" max="14338" width="11" style="16" customWidth="1"/>
    <col min="14339" max="14339" width="10" style="16" customWidth="1"/>
    <col min="14340" max="14340" width="7.28515625" style="16" customWidth="1"/>
    <col min="14341" max="14341" width="7.85546875" style="16" customWidth="1"/>
    <col min="14342" max="14342" width="7.28515625" style="16" customWidth="1"/>
    <col min="14343" max="14343" width="8.140625" style="16" customWidth="1"/>
    <col min="14344" max="14344" width="8.7109375" style="16" customWidth="1"/>
    <col min="14345" max="14345" width="9.85546875" style="16" customWidth="1"/>
    <col min="14346" max="14346" width="8.7109375" style="16" customWidth="1"/>
    <col min="14347" max="14347" width="7.7109375" style="16" customWidth="1"/>
    <col min="14348" max="14348" width="8.28515625" style="16" customWidth="1"/>
    <col min="14349" max="14349" width="8" style="16" customWidth="1"/>
    <col min="14350" max="14592" width="9.140625" style="16"/>
    <col min="14593" max="14593" width="32.42578125" style="16" customWidth="1"/>
    <col min="14594" max="14594" width="11" style="16" customWidth="1"/>
    <col min="14595" max="14595" width="10" style="16" customWidth="1"/>
    <col min="14596" max="14596" width="7.28515625" style="16" customWidth="1"/>
    <col min="14597" max="14597" width="7.85546875" style="16" customWidth="1"/>
    <col min="14598" max="14598" width="7.28515625" style="16" customWidth="1"/>
    <col min="14599" max="14599" width="8.140625" style="16" customWidth="1"/>
    <col min="14600" max="14600" width="8.7109375" style="16" customWidth="1"/>
    <col min="14601" max="14601" width="9.85546875" style="16" customWidth="1"/>
    <col min="14602" max="14602" width="8.7109375" style="16" customWidth="1"/>
    <col min="14603" max="14603" width="7.7109375" style="16" customWidth="1"/>
    <col min="14604" max="14604" width="8.28515625" style="16" customWidth="1"/>
    <col min="14605" max="14605" width="8" style="16" customWidth="1"/>
    <col min="14606" max="14848" width="9.140625" style="16"/>
    <col min="14849" max="14849" width="32.42578125" style="16" customWidth="1"/>
    <col min="14850" max="14850" width="11" style="16" customWidth="1"/>
    <col min="14851" max="14851" width="10" style="16" customWidth="1"/>
    <col min="14852" max="14852" width="7.28515625" style="16" customWidth="1"/>
    <col min="14853" max="14853" width="7.85546875" style="16" customWidth="1"/>
    <col min="14854" max="14854" width="7.28515625" style="16" customWidth="1"/>
    <col min="14855" max="14855" width="8.140625" style="16" customWidth="1"/>
    <col min="14856" max="14856" width="8.7109375" style="16" customWidth="1"/>
    <col min="14857" max="14857" width="9.85546875" style="16" customWidth="1"/>
    <col min="14858" max="14858" width="8.7109375" style="16" customWidth="1"/>
    <col min="14859" max="14859" width="7.7109375" style="16" customWidth="1"/>
    <col min="14860" max="14860" width="8.28515625" style="16" customWidth="1"/>
    <col min="14861" max="14861" width="8" style="16" customWidth="1"/>
    <col min="14862" max="15104" width="9.140625" style="16"/>
    <col min="15105" max="15105" width="32.42578125" style="16" customWidth="1"/>
    <col min="15106" max="15106" width="11" style="16" customWidth="1"/>
    <col min="15107" max="15107" width="10" style="16" customWidth="1"/>
    <col min="15108" max="15108" width="7.28515625" style="16" customWidth="1"/>
    <col min="15109" max="15109" width="7.85546875" style="16" customWidth="1"/>
    <col min="15110" max="15110" width="7.28515625" style="16" customWidth="1"/>
    <col min="15111" max="15111" width="8.140625" style="16" customWidth="1"/>
    <col min="15112" max="15112" width="8.7109375" style="16" customWidth="1"/>
    <col min="15113" max="15113" width="9.85546875" style="16" customWidth="1"/>
    <col min="15114" max="15114" width="8.7109375" style="16" customWidth="1"/>
    <col min="15115" max="15115" width="7.7109375" style="16" customWidth="1"/>
    <col min="15116" max="15116" width="8.28515625" style="16" customWidth="1"/>
    <col min="15117" max="15117" width="8" style="16" customWidth="1"/>
    <col min="15118" max="15360" width="9.140625" style="16"/>
    <col min="15361" max="15361" width="32.42578125" style="16" customWidth="1"/>
    <col min="15362" max="15362" width="11" style="16" customWidth="1"/>
    <col min="15363" max="15363" width="10" style="16" customWidth="1"/>
    <col min="15364" max="15364" width="7.28515625" style="16" customWidth="1"/>
    <col min="15365" max="15365" width="7.85546875" style="16" customWidth="1"/>
    <col min="15366" max="15366" width="7.28515625" style="16" customWidth="1"/>
    <col min="15367" max="15367" width="8.140625" style="16" customWidth="1"/>
    <col min="15368" max="15368" width="8.7109375" style="16" customWidth="1"/>
    <col min="15369" max="15369" width="9.85546875" style="16" customWidth="1"/>
    <col min="15370" max="15370" width="8.7109375" style="16" customWidth="1"/>
    <col min="15371" max="15371" width="7.7109375" style="16" customWidth="1"/>
    <col min="15372" max="15372" width="8.28515625" style="16" customWidth="1"/>
    <col min="15373" max="15373" width="8" style="16" customWidth="1"/>
    <col min="15374" max="15616" width="9.140625" style="16"/>
    <col min="15617" max="15617" width="32.42578125" style="16" customWidth="1"/>
    <col min="15618" max="15618" width="11" style="16" customWidth="1"/>
    <col min="15619" max="15619" width="10" style="16" customWidth="1"/>
    <col min="15620" max="15620" width="7.28515625" style="16" customWidth="1"/>
    <col min="15621" max="15621" width="7.85546875" style="16" customWidth="1"/>
    <col min="15622" max="15622" width="7.28515625" style="16" customWidth="1"/>
    <col min="15623" max="15623" width="8.140625" style="16" customWidth="1"/>
    <col min="15624" max="15624" width="8.7109375" style="16" customWidth="1"/>
    <col min="15625" max="15625" width="9.85546875" style="16" customWidth="1"/>
    <col min="15626" max="15626" width="8.7109375" style="16" customWidth="1"/>
    <col min="15627" max="15627" width="7.7109375" style="16" customWidth="1"/>
    <col min="15628" max="15628" width="8.28515625" style="16" customWidth="1"/>
    <col min="15629" max="15629" width="8" style="16" customWidth="1"/>
    <col min="15630" max="15872" width="9.140625" style="16"/>
    <col min="15873" max="15873" width="32.42578125" style="16" customWidth="1"/>
    <col min="15874" max="15874" width="11" style="16" customWidth="1"/>
    <col min="15875" max="15875" width="10" style="16" customWidth="1"/>
    <col min="15876" max="15876" width="7.28515625" style="16" customWidth="1"/>
    <col min="15877" max="15877" width="7.85546875" style="16" customWidth="1"/>
    <col min="15878" max="15878" width="7.28515625" style="16" customWidth="1"/>
    <col min="15879" max="15879" width="8.140625" style="16" customWidth="1"/>
    <col min="15880" max="15880" width="8.7109375" style="16" customWidth="1"/>
    <col min="15881" max="15881" width="9.85546875" style="16" customWidth="1"/>
    <col min="15882" max="15882" width="8.7109375" style="16" customWidth="1"/>
    <col min="15883" max="15883" width="7.7109375" style="16" customWidth="1"/>
    <col min="15884" max="15884" width="8.28515625" style="16" customWidth="1"/>
    <col min="15885" max="15885" width="8" style="16" customWidth="1"/>
    <col min="15886" max="16128" width="9.140625" style="16"/>
    <col min="16129" max="16129" width="32.42578125" style="16" customWidth="1"/>
    <col min="16130" max="16130" width="11" style="16" customWidth="1"/>
    <col min="16131" max="16131" width="10" style="16" customWidth="1"/>
    <col min="16132" max="16132" width="7.28515625" style="16" customWidth="1"/>
    <col min="16133" max="16133" width="7.85546875" style="16" customWidth="1"/>
    <col min="16134" max="16134" width="7.28515625" style="16" customWidth="1"/>
    <col min="16135" max="16135" width="8.140625" style="16" customWidth="1"/>
    <col min="16136" max="16136" width="8.7109375" style="16" customWidth="1"/>
    <col min="16137" max="16137" width="9.85546875" style="16" customWidth="1"/>
    <col min="16138" max="16138" width="8.7109375" style="16" customWidth="1"/>
    <col min="16139" max="16139" width="7.7109375" style="16" customWidth="1"/>
    <col min="16140" max="16140" width="8.28515625" style="16" customWidth="1"/>
    <col min="16141" max="16141" width="8" style="16" customWidth="1"/>
    <col min="16142" max="16384" width="9.140625" style="16"/>
  </cols>
  <sheetData>
    <row r="1" spans="1:14">
      <c r="J1" s="1068" t="s">
        <v>687</v>
      </c>
      <c r="K1" s="1068"/>
      <c r="L1" s="1068"/>
    </row>
    <row r="2" spans="1:14" ht="18">
      <c r="B2" s="17" t="s">
        <v>688</v>
      </c>
      <c r="H2" s="18"/>
    </row>
    <row r="3" spans="1:14" ht="18.75" thickBot="1">
      <c r="D3" s="17"/>
      <c r="E3" s="17"/>
      <c r="F3" s="17"/>
      <c r="G3" s="17"/>
      <c r="L3" s="16" t="s">
        <v>77</v>
      </c>
    </row>
    <row r="4" spans="1:14" ht="15.75" thickBot="1">
      <c r="A4" s="38"/>
      <c r="B4" s="619" t="s">
        <v>64</v>
      </c>
      <c r="C4" s="754"/>
      <c r="D4" s="754"/>
      <c r="E4" s="754"/>
      <c r="F4" s="755"/>
      <c r="G4" s="756"/>
      <c r="H4" s="757"/>
      <c r="I4" s="754" t="s">
        <v>65</v>
      </c>
      <c r="J4" s="754"/>
      <c r="K4" s="754"/>
      <c r="L4" s="754"/>
      <c r="M4" s="755"/>
      <c r="N4" s="19"/>
    </row>
    <row r="5" spans="1:14" ht="15.75">
      <c r="A5" s="758"/>
      <c r="B5" s="759" t="s">
        <v>34</v>
      </c>
      <c r="C5" s="760" t="s">
        <v>1</v>
      </c>
      <c r="D5" s="761" t="s">
        <v>35</v>
      </c>
      <c r="E5" s="761" t="s">
        <v>2</v>
      </c>
      <c r="F5" s="762" t="s">
        <v>36</v>
      </c>
      <c r="G5" s="763" t="s">
        <v>37</v>
      </c>
      <c r="H5" s="764" t="s">
        <v>66</v>
      </c>
      <c r="I5" s="765" t="s">
        <v>1</v>
      </c>
      <c r="J5" s="766" t="s">
        <v>35</v>
      </c>
      <c r="K5" s="767" t="s">
        <v>2</v>
      </c>
      <c r="L5" s="767" t="s">
        <v>35</v>
      </c>
      <c r="M5" s="768" t="s">
        <v>37</v>
      </c>
    </row>
    <row r="6" spans="1:14">
      <c r="A6" s="769" t="s">
        <v>38</v>
      </c>
      <c r="B6" s="764" t="s">
        <v>70</v>
      </c>
      <c r="C6" s="767" t="s">
        <v>70</v>
      </c>
      <c r="D6" s="767">
        <v>2015</v>
      </c>
      <c r="E6" s="770" t="s">
        <v>39</v>
      </c>
      <c r="F6" s="767">
        <v>2014</v>
      </c>
      <c r="G6" s="771" t="s">
        <v>689</v>
      </c>
      <c r="H6" s="772" t="s">
        <v>61</v>
      </c>
      <c r="I6" s="765" t="s">
        <v>66</v>
      </c>
      <c r="J6" s="767">
        <v>2015</v>
      </c>
      <c r="K6" s="770" t="s">
        <v>39</v>
      </c>
      <c r="L6" s="767">
        <v>2014</v>
      </c>
      <c r="M6" s="771" t="s">
        <v>689</v>
      </c>
    </row>
    <row r="7" spans="1:14" ht="15.75" thickBot="1">
      <c r="A7" s="773"/>
      <c r="B7" s="774" t="s">
        <v>690</v>
      </c>
      <c r="C7" s="775" t="s">
        <v>691</v>
      </c>
      <c r="D7" s="775"/>
      <c r="E7" s="775" t="s">
        <v>71</v>
      </c>
      <c r="F7" s="775"/>
      <c r="G7" s="776" t="s">
        <v>40</v>
      </c>
      <c r="H7" s="774">
        <v>2015</v>
      </c>
      <c r="I7" s="775" t="s">
        <v>692</v>
      </c>
      <c r="J7" s="864"/>
      <c r="K7" s="775" t="s">
        <v>71</v>
      </c>
      <c r="L7" s="775"/>
      <c r="M7" s="776" t="s">
        <v>40</v>
      </c>
    </row>
    <row r="8" spans="1:14" ht="15.75" thickBot="1">
      <c r="A8" s="777"/>
      <c r="B8" s="778">
        <v>1</v>
      </c>
      <c r="C8" s="767">
        <v>2</v>
      </c>
      <c r="D8" s="767">
        <v>3</v>
      </c>
      <c r="E8" s="767">
        <v>4</v>
      </c>
      <c r="F8" s="767">
        <v>5</v>
      </c>
      <c r="G8" s="768">
        <v>6</v>
      </c>
      <c r="H8" s="779">
        <v>7</v>
      </c>
      <c r="I8" s="761">
        <v>8</v>
      </c>
      <c r="J8" s="761">
        <v>9</v>
      </c>
      <c r="K8" s="761">
        <v>10</v>
      </c>
      <c r="L8" s="761">
        <v>11</v>
      </c>
      <c r="M8" s="763">
        <v>12</v>
      </c>
    </row>
    <row r="9" spans="1:14">
      <c r="A9" s="780"/>
      <c r="B9" s="781"/>
      <c r="C9" s="782"/>
      <c r="D9" s="783"/>
      <c r="E9" s="782"/>
      <c r="F9" s="782"/>
      <c r="G9" s="783"/>
      <c r="H9" s="784"/>
      <c r="I9" s="782"/>
      <c r="J9" s="782"/>
      <c r="K9" s="782"/>
      <c r="L9" s="782"/>
      <c r="M9" s="785"/>
    </row>
    <row r="10" spans="1:14">
      <c r="A10" s="786" t="s">
        <v>41</v>
      </c>
      <c r="B10" s="787">
        <f>B11+B12</f>
        <v>384</v>
      </c>
      <c r="C10" s="788">
        <f>C11+C12</f>
        <v>367</v>
      </c>
      <c r="D10" s="789">
        <f>D11+D12</f>
        <v>348</v>
      </c>
      <c r="E10" s="788">
        <f>(D10/C10)*100</f>
        <v>94.822888283378745</v>
      </c>
      <c r="F10" s="789">
        <f>F11+F12</f>
        <v>355</v>
      </c>
      <c r="G10" s="790">
        <f>D10/F10*100</f>
        <v>98.028169014084511</v>
      </c>
      <c r="H10" s="787">
        <f>H11+H12</f>
        <v>143560</v>
      </c>
      <c r="I10" s="791">
        <f>I11+I12</f>
        <v>142306</v>
      </c>
      <c r="J10" s="789">
        <f>J11+J12</f>
        <v>129161</v>
      </c>
      <c r="K10" s="788">
        <f>J10/I10*100</f>
        <v>90.762863125939873</v>
      </c>
      <c r="L10" s="792">
        <f>L11+L12</f>
        <v>140208</v>
      </c>
      <c r="M10" s="793">
        <f>J10/L10*100</f>
        <v>92.120991669519569</v>
      </c>
    </row>
    <row r="11" spans="1:14">
      <c r="A11" s="794" t="s">
        <v>79</v>
      </c>
      <c r="B11" s="795">
        <v>365</v>
      </c>
      <c r="C11" s="796">
        <v>348</v>
      </c>
      <c r="D11" s="797">
        <v>330</v>
      </c>
      <c r="E11" s="796">
        <f>(D11/C11)*100</f>
        <v>94.827586206896555</v>
      </c>
      <c r="F11" s="798">
        <v>336</v>
      </c>
      <c r="G11" s="799">
        <f>D11/F11*100</f>
        <v>98.214285714285708</v>
      </c>
      <c r="H11" s="800">
        <v>136700</v>
      </c>
      <c r="I11" s="796">
        <v>135446</v>
      </c>
      <c r="J11" s="798">
        <v>122300</v>
      </c>
      <c r="K11" s="796">
        <f>J11/I11*100</f>
        <v>90.294287022134284</v>
      </c>
      <c r="L11" s="798">
        <v>133592</v>
      </c>
      <c r="M11" s="801">
        <f>J11/L11*100</f>
        <v>91.547398047787283</v>
      </c>
    </row>
    <row r="12" spans="1:14">
      <c r="A12" s="794" t="s">
        <v>80</v>
      </c>
      <c r="B12" s="795">
        <v>19</v>
      </c>
      <c r="C12" s="796">
        <v>19</v>
      </c>
      <c r="D12" s="797">
        <v>18</v>
      </c>
      <c r="E12" s="796">
        <f>(D12/C12)*100</f>
        <v>94.73684210526315</v>
      </c>
      <c r="F12" s="798">
        <v>19</v>
      </c>
      <c r="G12" s="799">
        <f>D12/F12*100</f>
        <v>94.73684210526315</v>
      </c>
      <c r="H12" s="800">
        <v>6860</v>
      </c>
      <c r="I12" s="796">
        <v>6860</v>
      </c>
      <c r="J12" s="798">
        <v>6861</v>
      </c>
      <c r="K12" s="796">
        <f>J12/I12*100</f>
        <v>100.01457725947522</v>
      </c>
      <c r="L12" s="798">
        <v>6616</v>
      </c>
      <c r="M12" s="801">
        <f>J12/L12*100</f>
        <v>103.7031438935913</v>
      </c>
    </row>
    <row r="13" spans="1:14" ht="15.75">
      <c r="A13" s="802"/>
      <c r="B13" s="803"/>
      <c r="C13" s="804"/>
      <c r="D13" s="805"/>
      <c r="E13" s="796"/>
      <c r="F13" s="806"/>
      <c r="G13" s="799"/>
      <c r="H13" s="787"/>
      <c r="I13" s="788"/>
      <c r="J13" s="807"/>
      <c r="K13" s="808"/>
      <c r="L13" s="807"/>
      <c r="M13" s="801"/>
    </row>
    <row r="14" spans="1:14">
      <c r="A14" s="786" t="s">
        <v>42</v>
      </c>
      <c r="B14" s="809"/>
      <c r="C14" s="810"/>
      <c r="D14" s="807"/>
      <c r="E14" s="796"/>
      <c r="F14" s="807"/>
      <c r="G14" s="799"/>
      <c r="H14" s="809"/>
      <c r="I14" s="810"/>
      <c r="J14" s="811"/>
      <c r="K14" s="808"/>
      <c r="L14" s="807"/>
      <c r="M14" s="801"/>
    </row>
    <row r="15" spans="1:14">
      <c r="A15" s="786"/>
      <c r="B15" s="795"/>
      <c r="C15" s="808"/>
      <c r="D15" s="798"/>
      <c r="E15" s="796"/>
      <c r="F15" s="798"/>
      <c r="G15" s="799"/>
      <c r="H15" s="800"/>
      <c r="I15" s="812"/>
      <c r="J15" s="798"/>
      <c r="K15" s="808"/>
      <c r="L15" s="798"/>
      <c r="M15" s="801"/>
    </row>
    <row r="16" spans="1:14">
      <c r="A16" s="813" t="s">
        <v>43</v>
      </c>
      <c r="B16" s="787">
        <f>B18+B20</f>
        <v>214</v>
      </c>
      <c r="C16" s="791">
        <f>C18+C20</f>
        <v>214</v>
      </c>
      <c r="D16" s="792">
        <f>D18+D20</f>
        <v>209</v>
      </c>
      <c r="E16" s="788">
        <f>(D16/C16)*100</f>
        <v>97.663551401869171</v>
      </c>
      <c r="F16" s="807">
        <f>F18+F20</f>
        <v>209</v>
      </c>
      <c r="G16" s="790">
        <f>D16/F16*100</f>
        <v>100</v>
      </c>
      <c r="H16" s="787">
        <f>H18+H20</f>
        <v>56275</v>
      </c>
      <c r="I16" s="788">
        <f>I18+I20</f>
        <v>56275</v>
      </c>
      <c r="J16" s="789">
        <f>J18+J20</f>
        <v>56270</v>
      </c>
      <c r="K16" s="788">
        <f>J16/I16*100</f>
        <v>99.991115059973339</v>
      </c>
      <c r="L16" s="789">
        <f>L18+L20</f>
        <v>50851</v>
      </c>
      <c r="M16" s="793">
        <f>J16/L16*100</f>
        <v>110.65662425517688</v>
      </c>
    </row>
    <row r="17" spans="1:13">
      <c r="A17" s="814"/>
      <c r="B17" s="815"/>
      <c r="C17" s="816"/>
      <c r="D17" s="817"/>
      <c r="E17" s="818"/>
      <c r="F17" s="817"/>
      <c r="G17" s="819"/>
      <c r="H17" s="815"/>
      <c r="I17" s="816"/>
      <c r="J17" s="820"/>
      <c r="K17" s="821"/>
      <c r="L17" s="817"/>
      <c r="M17" s="822"/>
    </row>
    <row r="18" spans="1:13">
      <c r="A18" s="823" t="s">
        <v>72</v>
      </c>
      <c r="B18" s="824">
        <v>141</v>
      </c>
      <c r="C18" s="825">
        <v>141</v>
      </c>
      <c r="D18" s="826">
        <v>137</v>
      </c>
      <c r="E18" s="825">
        <f>(D18/C18)*100</f>
        <v>97.163120567375884</v>
      </c>
      <c r="F18" s="827">
        <v>137</v>
      </c>
      <c r="G18" s="828">
        <f>D18/F18*100</f>
        <v>100</v>
      </c>
      <c r="H18" s="829">
        <v>35505</v>
      </c>
      <c r="I18" s="825">
        <v>35505</v>
      </c>
      <c r="J18" s="827">
        <v>35503</v>
      </c>
      <c r="K18" s="825">
        <f>J18/I18*100</f>
        <v>99.994366990564714</v>
      </c>
      <c r="L18" s="827">
        <v>36279</v>
      </c>
      <c r="M18" s="830">
        <f>J18/L18*100</f>
        <v>97.861021527605502</v>
      </c>
    </row>
    <row r="19" spans="1:13">
      <c r="A19" s="823"/>
      <c r="B19" s="831"/>
      <c r="C19" s="821"/>
      <c r="D19" s="832"/>
      <c r="E19" s="821"/>
      <c r="F19" s="833"/>
      <c r="G19" s="819"/>
      <c r="H19" s="834"/>
      <c r="I19" s="821"/>
      <c r="J19" s="833"/>
      <c r="K19" s="821"/>
      <c r="L19" s="833"/>
      <c r="M19" s="822"/>
    </row>
    <row r="20" spans="1:13">
      <c r="A20" s="835" t="s">
        <v>113</v>
      </c>
      <c r="B20" s="824">
        <v>73</v>
      </c>
      <c r="C20" s="825">
        <v>73</v>
      </c>
      <c r="D20" s="826">
        <v>72</v>
      </c>
      <c r="E20" s="825">
        <f>(D20/C20)*100</f>
        <v>98.630136986301366</v>
      </c>
      <c r="F20" s="827">
        <v>72</v>
      </c>
      <c r="G20" s="828">
        <f>D20/F20*100</f>
        <v>100</v>
      </c>
      <c r="H20" s="829">
        <v>20770</v>
      </c>
      <c r="I20" s="825">
        <v>20770</v>
      </c>
      <c r="J20" s="827">
        <v>20767</v>
      </c>
      <c r="K20" s="825">
        <f>J20/I20*100</f>
        <v>99.985556090515175</v>
      </c>
      <c r="L20" s="827">
        <v>14572</v>
      </c>
      <c r="M20" s="830">
        <f>J20/L20*100</f>
        <v>142.51303870436453</v>
      </c>
    </row>
    <row r="21" spans="1:13">
      <c r="A21" s="836"/>
      <c r="B21" s="837"/>
      <c r="C21" s="838"/>
      <c r="D21" s="839"/>
      <c r="E21" s="838"/>
      <c r="F21" s="840"/>
      <c r="G21" s="841"/>
      <c r="H21" s="842"/>
      <c r="I21" s="838"/>
      <c r="J21" s="840"/>
      <c r="K21" s="838"/>
      <c r="L21" s="840"/>
      <c r="M21" s="843"/>
    </row>
    <row r="22" spans="1:13">
      <c r="A22" s="844"/>
      <c r="B22" s="831"/>
      <c r="C22" s="821"/>
      <c r="D22" s="832"/>
      <c r="E22" s="821"/>
      <c r="F22" s="833"/>
      <c r="G22" s="819"/>
      <c r="H22" s="834"/>
      <c r="I22" s="821"/>
      <c r="J22" s="833"/>
      <c r="K22" s="821"/>
      <c r="L22" s="833"/>
      <c r="M22" s="822"/>
    </row>
    <row r="23" spans="1:13">
      <c r="A23" s="814" t="s">
        <v>693</v>
      </c>
      <c r="B23" s="787">
        <f>B24+B25</f>
        <v>46</v>
      </c>
      <c r="C23" s="788">
        <f>C24+C25</f>
        <v>46</v>
      </c>
      <c r="D23" s="807">
        <f>D24+D25</f>
        <v>46</v>
      </c>
      <c r="E23" s="788">
        <f t="shared" ref="E23:E32" si="0">(D23/C23)*100</f>
        <v>100</v>
      </c>
      <c r="F23" s="789">
        <f>F24+F25</f>
        <v>46</v>
      </c>
      <c r="G23" s="790">
        <f t="shared" ref="G23:G32" si="1">D23/F23*100</f>
        <v>100</v>
      </c>
      <c r="H23" s="787">
        <f>H24+H25</f>
        <v>12877</v>
      </c>
      <c r="I23" s="788">
        <f>I24+I25</f>
        <v>13534</v>
      </c>
      <c r="J23" s="807">
        <f>J24+J25</f>
        <v>13749</v>
      </c>
      <c r="K23" s="788">
        <f>J23/I23*100</f>
        <v>101.5885916949904</v>
      </c>
      <c r="L23" s="807">
        <f>L24+L25</f>
        <v>12359</v>
      </c>
      <c r="M23" s="793">
        <f>J24/L24*100</f>
        <v>114.0769605455431</v>
      </c>
    </row>
    <row r="24" spans="1:13">
      <c r="A24" s="845" t="s">
        <v>114</v>
      </c>
      <c r="B24" s="824">
        <v>22</v>
      </c>
      <c r="C24" s="825">
        <v>22</v>
      </c>
      <c r="D24" s="826">
        <v>22</v>
      </c>
      <c r="E24" s="825">
        <f t="shared" si="0"/>
        <v>100</v>
      </c>
      <c r="F24" s="827">
        <v>22</v>
      </c>
      <c r="G24" s="828">
        <f t="shared" si="1"/>
        <v>100</v>
      </c>
      <c r="H24" s="829">
        <v>6490</v>
      </c>
      <c r="I24" s="825">
        <v>6811</v>
      </c>
      <c r="J24" s="827">
        <v>7026</v>
      </c>
      <c r="K24" s="825">
        <f>J24/I24*100</f>
        <v>103.15665834679196</v>
      </c>
      <c r="L24" s="827">
        <v>6159</v>
      </c>
      <c r="M24" s="830">
        <f>J25/L25*100</f>
        <v>108.43548387096776</v>
      </c>
    </row>
    <row r="25" spans="1:13">
      <c r="A25" s="846" t="s">
        <v>115</v>
      </c>
      <c r="B25" s="824">
        <v>24</v>
      </c>
      <c r="C25" s="825">
        <v>24</v>
      </c>
      <c r="D25" s="826">
        <v>24</v>
      </c>
      <c r="E25" s="825">
        <f t="shared" si="0"/>
        <v>100</v>
      </c>
      <c r="F25" s="827">
        <v>24</v>
      </c>
      <c r="G25" s="828">
        <f t="shared" si="1"/>
        <v>100</v>
      </c>
      <c r="H25" s="829">
        <v>6387</v>
      </c>
      <c r="I25" s="825">
        <v>6723</v>
      </c>
      <c r="J25" s="827">
        <v>6723</v>
      </c>
      <c r="K25" s="825">
        <f>J25/I25*100</f>
        <v>100</v>
      </c>
      <c r="L25" s="827">
        <v>6200</v>
      </c>
      <c r="M25" s="830">
        <f>J25/L25*100</f>
        <v>108.43548387096776</v>
      </c>
    </row>
    <row r="26" spans="1:13">
      <c r="A26" s="846"/>
      <c r="B26" s="837"/>
      <c r="C26" s="838"/>
      <c r="D26" s="839"/>
      <c r="E26" s="838"/>
      <c r="F26" s="840"/>
      <c r="G26" s="841"/>
      <c r="H26" s="837"/>
      <c r="I26" s="838"/>
      <c r="J26" s="839"/>
      <c r="K26" s="838"/>
      <c r="L26" s="840"/>
      <c r="M26" s="843"/>
    </row>
    <row r="27" spans="1:13">
      <c r="A27" s="847" t="s">
        <v>694</v>
      </c>
      <c r="B27" s="837"/>
      <c r="C27" s="840"/>
      <c r="D27" s="839"/>
      <c r="E27" s="838"/>
      <c r="F27" s="840"/>
      <c r="G27" s="841"/>
      <c r="H27" s="842"/>
      <c r="I27" s="838"/>
      <c r="J27" s="840"/>
      <c r="K27" s="838"/>
      <c r="L27" s="840"/>
      <c r="M27" s="843"/>
    </row>
    <row r="28" spans="1:13">
      <c r="A28" s="848" t="s">
        <v>695</v>
      </c>
      <c r="B28" s="824">
        <v>4</v>
      </c>
      <c r="C28" s="825">
        <v>4</v>
      </c>
      <c r="D28" s="826">
        <v>4</v>
      </c>
      <c r="E28" s="825">
        <f t="shared" si="0"/>
        <v>100</v>
      </c>
      <c r="F28" s="827"/>
      <c r="G28" s="828"/>
      <c r="H28" s="824">
        <v>0</v>
      </c>
      <c r="I28" s="825">
        <v>409</v>
      </c>
      <c r="J28" s="826">
        <v>409</v>
      </c>
      <c r="K28" s="825">
        <f t="shared" ref="K28" si="2">J28/I28*100</f>
        <v>100</v>
      </c>
      <c r="L28" s="827"/>
      <c r="M28" s="830"/>
    </row>
    <row r="29" spans="1:13">
      <c r="A29" s="849"/>
      <c r="B29" s="831"/>
      <c r="C29" s="821"/>
      <c r="D29" s="832"/>
      <c r="E29" s="821"/>
      <c r="F29" s="833"/>
      <c r="G29" s="819"/>
      <c r="H29" s="831"/>
      <c r="I29" s="821"/>
      <c r="J29" s="832"/>
      <c r="K29" s="821"/>
      <c r="L29" s="833"/>
      <c r="M29" s="822"/>
    </row>
    <row r="30" spans="1:13">
      <c r="A30" s="786" t="s">
        <v>44</v>
      </c>
      <c r="B30" s="850">
        <f>B16+B23</f>
        <v>260</v>
      </c>
      <c r="C30" s="851">
        <f>C16+C23</f>
        <v>260</v>
      </c>
      <c r="D30" s="852">
        <f>D16+D23</f>
        <v>255</v>
      </c>
      <c r="E30" s="851">
        <f t="shared" si="0"/>
        <v>98.076923076923066</v>
      </c>
      <c r="F30" s="852">
        <f>F16+F23</f>
        <v>255</v>
      </c>
      <c r="G30" s="853">
        <f t="shared" si="1"/>
        <v>100</v>
      </c>
      <c r="H30" s="850">
        <f>H16+H23+H27</f>
        <v>69152</v>
      </c>
      <c r="I30" s="850">
        <f t="shared" ref="I30:J30" si="3">I16+I23+I27</f>
        <v>69809</v>
      </c>
      <c r="J30" s="850">
        <f t="shared" si="3"/>
        <v>70019</v>
      </c>
      <c r="K30" s="851">
        <f>J30/I30*100</f>
        <v>100.30082081107021</v>
      </c>
      <c r="L30" s="854">
        <f>L16+L23</f>
        <v>63210</v>
      </c>
      <c r="M30" s="855">
        <f>J30/L30*100</f>
        <v>110.7720297421294</v>
      </c>
    </row>
    <row r="31" spans="1:13" ht="15.75">
      <c r="A31" s="802"/>
      <c r="B31" s="856"/>
      <c r="C31" s="821"/>
      <c r="D31" s="857"/>
      <c r="E31" s="858"/>
      <c r="F31" s="833"/>
      <c r="G31" s="859"/>
      <c r="H31" s="831"/>
      <c r="I31" s="821"/>
      <c r="J31" s="860"/>
      <c r="K31" s="858"/>
      <c r="L31" s="833"/>
      <c r="M31" s="861"/>
    </row>
    <row r="32" spans="1:13">
      <c r="A32" s="862" t="s">
        <v>116</v>
      </c>
      <c r="B32" s="850">
        <f>B10+B30</f>
        <v>644</v>
      </c>
      <c r="C32" s="851">
        <f>C10+C30</f>
        <v>627</v>
      </c>
      <c r="D32" s="852">
        <f>D10+D30</f>
        <v>603</v>
      </c>
      <c r="E32" s="851">
        <f t="shared" si="0"/>
        <v>96.172248803827756</v>
      </c>
      <c r="F32" s="852">
        <f>F10+F30</f>
        <v>610</v>
      </c>
      <c r="G32" s="853">
        <f t="shared" si="1"/>
        <v>98.852459016393439</v>
      </c>
      <c r="H32" s="850">
        <f>H10+H30</f>
        <v>212712</v>
      </c>
      <c r="I32" s="851">
        <f>I10+I30</f>
        <v>212115</v>
      </c>
      <c r="J32" s="852">
        <f>J10+J30</f>
        <v>199180</v>
      </c>
      <c r="K32" s="851">
        <f>J32/I32*100</f>
        <v>93.9018928411475</v>
      </c>
      <c r="L32" s="854">
        <f>L10+L30</f>
        <v>203418</v>
      </c>
      <c r="M32" s="855">
        <f>J32/L32*100</f>
        <v>97.916605216844133</v>
      </c>
    </row>
    <row r="33" spans="1:13" ht="16.5" thickBot="1">
      <c r="A33" s="863"/>
      <c r="B33" s="865"/>
      <c r="C33" s="866"/>
      <c r="D33" s="867"/>
      <c r="E33" s="868"/>
      <c r="F33" s="869"/>
      <c r="G33" s="870"/>
      <c r="H33" s="871"/>
      <c r="I33" s="866"/>
      <c r="J33" s="869"/>
      <c r="K33" s="872"/>
      <c r="L33" s="869"/>
      <c r="M33" s="873"/>
    </row>
  </sheetData>
  <mergeCells count="1">
    <mergeCell ref="J1:L1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3"/>
  <sheetViews>
    <sheetView topLeftCell="A4" workbookViewId="0">
      <selection activeCell="E2" sqref="E2"/>
    </sheetView>
  </sheetViews>
  <sheetFormatPr defaultRowHeight="15"/>
  <cols>
    <col min="1" max="1" width="31.7109375" style="16" customWidth="1"/>
    <col min="2" max="2" width="9.140625" style="16"/>
    <col min="3" max="3" width="11.85546875" style="16" customWidth="1"/>
    <col min="4" max="4" width="8.7109375" style="16" customWidth="1"/>
    <col min="5" max="256" width="9.140625" style="16"/>
    <col min="257" max="257" width="31.7109375" style="16" customWidth="1"/>
    <col min="258" max="258" width="9.140625" style="16"/>
    <col min="259" max="259" width="11.85546875" style="16" customWidth="1"/>
    <col min="260" max="260" width="8.7109375" style="16" customWidth="1"/>
    <col min="261" max="512" width="9.140625" style="16"/>
    <col min="513" max="513" width="31.7109375" style="16" customWidth="1"/>
    <col min="514" max="514" width="9.140625" style="16"/>
    <col min="515" max="515" width="11.85546875" style="16" customWidth="1"/>
    <col min="516" max="516" width="8.7109375" style="16" customWidth="1"/>
    <col min="517" max="768" width="9.140625" style="16"/>
    <col min="769" max="769" width="31.7109375" style="16" customWidth="1"/>
    <col min="770" max="770" width="9.140625" style="16"/>
    <col min="771" max="771" width="11.85546875" style="16" customWidth="1"/>
    <col min="772" max="772" width="8.7109375" style="16" customWidth="1"/>
    <col min="773" max="1024" width="9.140625" style="16"/>
    <col min="1025" max="1025" width="31.7109375" style="16" customWidth="1"/>
    <col min="1026" max="1026" width="9.140625" style="16"/>
    <col min="1027" max="1027" width="11.85546875" style="16" customWidth="1"/>
    <col min="1028" max="1028" width="8.7109375" style="16" customWidth="1"/>
    <col min="1029" max="1280" width="9.140625" style="16"/>
    <col min="1281" max="1281" width="31.7109375" style="16" customWidth="1"/>
    <col min="1282" max="1282" width="9.140625" style="16"/>
    <col min="1283" max="1283" width="11.85546875" style="16" customWidth="1"/>
    <col min="1284" max="1284" width="8.7109375" style="16" customWidth="1"/>
    <col min="1285" max="1536" width="9.140625" style="16"/>
    <col min="1537" max="1537" width="31.7109375" style="16" customWidth="1"/>
    <col min="1538" max="1538" width="9.140625" style="16"/>
    <col min="1539" max="1539" width="11.85546875" style="16" customWidth="1"/>
    <col min="1540" max="1540" width="8.7109375" style="16" customWidth="1"/>
    <col min="1541" max="1792" width="9.140625" style="16"/>
    <col min="1793" max="1793" width="31.7109375" style="16" customWidth="1"/>
    <col min="1794" max="1794" width="9.140625" style="16"/>
    <col min="1795" max="1795" width="11.85546875" style="16" customWidth="1"/>
    <col min="1796" max="1796" width="8.7109375" style="16" customWidth="1"/>
    <col min="1797" max="2048" width="9.140625" style="16"/>
    <col min="2049" max="2049" width="31.7109375" style="16" customWidth="1"/>
    <col min="2050" max="2050" width="9.140625" style="16"/>
    <col min="2051" max="2051" width="11.85546875" style="16" customWidth="1"/>
    <col min="2052" max="2052" width="8.7109375" style="16" customWidth="1"/>
    <col min="2053" max="2304" width="9.140625" style="16"/>
    <col min="2305" max="2305" width="31.7109375" style="16" customWidth="1"/>
    <col min="2306" max="2306" width="9.140625" style="16"/>
    <col min="2307" max="2307" width="11.85546875" style="16" customWidth="1"/>
    <col min="2308" max="2308" width="8.7109375" style="16" customWidth="1"/>
    <col min="2309" max="2560" width="9.140625" style="16"/>
    <col min="2561" max="2561" width="31.7109375" style="16" customWidth="1"/>
    <col min="2562" max="2562" width="9.140625" style="16"/>
    <col min="2563" max="2563" width="11.85546875" style="16" customWidth="1"/>
    <col min="2564" max="2564" width="8.7109375" style="16" customWidth="1"/>
    <col min="2565" max="2816" width="9.140625" style="16"/>
    <col min="2817" max="2817" width="31.7109375" style="16" customWidth="1"/>
    <col min="2818" max="2818" width="9.140625" style="16"/>
    <col min="2819" max="2819" width="11.85546875" style="16" customWidth="1"/>
    <col min="2820" max="2820" width="8.7109375" style="16" customWidth="1"/>
    <col min="2821" max="3072" width="9.140625" style="16"/>
    <col min="3073" max="3073" width="31.7109375" style="16" customWidth="1"/>
    <col min="3074" max="3074" width="9.140625" style="16"/>
    <col min="3075" max="3075" width="11.85546875" style="16" customWidth="1"/>
    <col min="3076" max="3076" width="8.7109375" style="16" customWidth="1"/>
    <col min="3077" max="3328" width="9.140625" style="16"/>
    <col min="3329" max="3329" width="31.7109375" style="16" customWidth="1"/>
    <col min="3330" max="3330" width="9.140625" style="16"/>
    <col min="3331" max="3331" width="11.85546875" style="16" customWidth="1"/>
    <col min="3332" max="3332" width="8.7109375" style="16" customWidth="1"/>
    <col min="3333" max="3584" width="9.140625" style="16"/>
    <col min="3585" max="3585" width="31.7109375" style="16" customWidth="1"/>
    <col min="3586" max="3586" width="9.140625" style="16"/>
    <col min="3587" max="3587" width="11.85546875" style="16" customWidth="1"/>
    <col min="3588" max="3588" width="8.7109375" style="16" customWidth="1"/>
    <col min="3589" max="3840" width="9.140625" style="16"/>
    <col min="3841" max="3841" width="31.7109375" style="16" customWidth="1"/>
    <col min="3842" max="3842" width="9.140625" style="16"/>
    <col min="3843" max="3843" width="11.85546875" style="16" customWidth="1"/>
    <col min="3844" max="3844" width="8.7109375" style="16" customWidth="1"/>
    <col min="3845" max="4096" width="9.140625" style="16"/>
    <col min="4097" max="4097" width="31.7109375" style="16" customWidth="1"/>
    <col min="4098" max="4098" width="9.140625" style="16"/>
    <col min="4099" max="4099" width="11.85546875" style="16" customWidth="1"/>
    <col min="4100" max="4100" width="8.7109375" style="16" customWidth="1"/>
    <col min="4101" max="4352" width="9.140625" style="16"/>
    <col min="4353" max="4353" width="31.7109375" style="16" customWidth="1"/>
    <col min="4354" max="4354" width="9.140625" style="16"/>
    <col min="4355" max="4355" width="11.85546875" style="16" customWidth="1"/>
    <col min="4356" max="4356" width="8.7109375" style="16" customWidth="1"/>
    <col min="4357" max="4608" width="9.140625" style="16"/>
    <col min="4609" max="4609" width="31.7109375" style="16" customWidth="1"/>
    <col min="4610" max="4610" width="9.140625" style="16"/>
    <col min="4611" max="4611" width="11.85546875" style="16" customWidth="1"/>
    <col min="4612" max="4612" width="8.7109375" style="16" customWidth="1"/>
    <col min="4613" max="4864" width="9.140625" style="16"/>
    <col min="4865" max="4865" width="31.7109375" style="16" customWidth="1"/>
    <col min="4866" max="4866" width="9.140625" style="16"/>
    <col min="4867" max="4867" width="11.85546875" style="16" customWidth="1"/>
    <col min="4868" max="4868" width="8.7109375" style="16" customWidth="1"/>
    <col min="4869" max="5120" width="9.140625" style="16"/>
    <col min="5121" max="5121" width="31.7109375" style="16" customWidth="1"/>
    <col min="5122" max="5122" width="9.140625" style="16"/>
    <col min="5123" max="5123" width="11.85546875" style="16" customWidth="1"/>
    <col min="5124" max="5124" width="8.7109375" style="16" customWidth="1"/>
    <col min="5125" max="5376" width="9.140625" style="16"/>
    <col min="5377" max="5377" width="31.7109375" style="16" customWidth="1"/>
    <col min="5378" max="5378" width="9.140625" style="16"/>
    <col min="5379" max="5379" width="11.85546875" style="16" customWidth="1"/>
    <col min="5380" max="5380" width="8.7109375" style="16" customWidth="1"/>
    <col min="5381" max="5632" width="9.140625" style="16"/>
    <col min="5633" max="5633" width="31.7109375" style="16" customWidth="1"/>
    <col min="5634" max="5634" width="9.140625" style="16"/>
    <col min="5635" max="5635" width="11.85546875" style="16" customWidth="1"/>
    <col min="5636" max="5636" width="8.7109375" style="16" customWidth="1"/>
    <col min="5637" max="5888" width="9.140625" style="16"/>
    <col min="5889" max="5889" width="31.7109375" style="16" customWidth="1"/>
    <col min="5890" max="5890" width="9.140625" style="16"/>
    <col min="5891" max="5891" width="11.85546875" style="16" customWidth="1"/>
    <col min="5892" max="5892" width="8.7109375" style="16" customWidth="1"/>
    <col min="5893" max="6144" width="9.140625" style="16"/>
    <col min="6145" max="6145" width="31.7109375" style="16" customWidth="1"/>
    <col min="6146" max="6146" width="9.140625" style="16"/>
    <col min="6147" max="6147" width="11.85546875" style="16" customWidth="1"/>
    <col min="6148" max="6148" width="8.7109375" style="16" customWidth="1"/>
    <col min="6149" max="6400" width="9.140625" style="16"/>
    <col min="6401" max="6401" width="31.7109375" style="16" customWidth="1"/>
    <col min="6402" max="6402" width="9.140625" style="16"/>
    <col min="6403" max="6403" width="11.85546875" style="16" customWidth="1"/>
    <col min="6404" max="6404" width="8.7109375" style="16" customWidth="1"/>
    <col min="6405" max="6656" width="9.140625" style="16"/>
    <col min="6657" max="6657" width="31.7109375" style="16" customWidth="1"/>
    <col min="6658" max="6658" width="9.140625" style="16"/>
    <col min="6659" max="6659" width="11.85546875" style="16" customWidth="1"/>
    <col min="6660" max="6660" width="8.7109375" style="16" customWidth="1"/>
    <col min="6661" max="6912" width="9.140625" style="16"/>
    <col min="6913" max="6913" width="31.7109375" style="16" customWidth="1"/>
    <col min="6914" max="6914" width="9.140625" style="16"/>
    <col min="6915" max="6915" width="11.85546875" style="16" customWidth="1"/>
    <col min="6916" max="6916" width="8.7109375" style="16" customWidth="1"/>
    <col min="6917" max="7168" width="9.140625" style="16"/>
    <col min="7169" max="7169" width="31.7109375" style="16" customWidth="1"/>
    <col min="7170" max="7170" width="9.140625" style="16"/>
    <col min="7171" max="7171" width="11.85546875" style="16" customWidth="1"/>
    <col min="7172" max="7172" width="8.7109375" style="16" customWidth="1"/>
    <col min="7173" max="7424" width="9.140625" style="16"/>
    <col min="7425" max="7425" width="31.7109375" style="16" customWidth="1"/>
    <col min="7426" max="7426" width="9.140625" style="16"/>
    <col min="7427" max="7427" width="11.85546875" style="16" customWidth="1"/>
    <col min="7428" max="7428" width="8.7109375" style="16" customWidth="1"/>
    <col min="7429" max="7680" width="9.140625" style="16"/>
    <col min="7681" max="7681" width="31.7109375" style="16" customWidth="1"/>
    <col min="7682" max="7682" width="9.140625" style="16"/>
    <col min="7683" max="7683" width="11.85546875" style="16" customWidth="1"/>
    <col min="7684" max="7684" width="8.7109375" style="16" customWidth="1"/>
    <col min="7685" max="7936" width="9.140625" style="16"/>
    <col min="7937" max="7937" width="31.7109375" style="16" customWidth="1"/>
    <col min="7938" max="7938" width="9.140625" style="16"/>
    <col min="7939" max="7939" width="11.85546875" style="16" customWidth="1"/>
    <col min="7940" max="7940" width="8.7109375" style="16" customWidth="1"/>
    <col min="7941" max="8192" width="9.140625" style="16"/>
    <col min="8193" max="8193" width="31.7109375" style="16" customWidth="1"/>
    <col min="8194" max="8194" width="9.140625" style="16"/>
    <col min="8195" max="8195" width="11.85546875" style="16" customWidth="1"/>
    <col min="8196" max="8196" width="8.7109375" style="16" customWidth="1"/>
    <col min="8197" max="8448" width="9.140625" style="16"/>
    <col min="8449" max="8449" width="31.7109375" style="16" customWidth="1"/>
    <col min="8450" max="8450" width="9.140625" style="16"/>
    <col min="8451" max="8451" width="11.85546875" style="16" customWidth="1"/>
    <col min="8452" max="8452" width="8.7109375" style="16" customWidth="1"/>
    <col min="8453" max="8704" width="9.140625" style="16"/>
    <col min="8705" max="8705" width="31.7109375" style="16" customWidth="1"/>
    <col min="8706" max="8706" width="9.140625" style="16"/>
    <col min="8707" max="8707" width="11.85546875" style="16" customWidth="1"/>
    <col min="8708" max="8708" width="8.7109375" style="16" customWidth="1"/>
    <col min="8709" max="8960" width="9.140625" style="16"/>
    <col min="8961" max="8961" width="31.7109375" style="16" customWidth="1"/>
    <col min="8962" max="8962" width="9.140625" style="16"/>
    <col min="8963" max="8963" width="11.85546875" style="16" customWidth="1"/>
    <col min="8964" max="8964" width="8.7109375" style="16" customWidth="1"/>
    <col min="8965" max="9216" width="9.140625" style="16"/>
    <col min="9217" max="9217" width="31.7109375" style="16" customWidth="1"/>
    <col min="9218" max="9218" width="9.140625" style="16"/>
    <col min="9219" max="9219" width="11.85546875" style="16" customWidth="1"/>
    <col min="9220" max="9220" width="8.7109375" style="16" customWidth="1"/>
    <col min="9221" max="9472" width="9.140625" style="16"/>
    <col min="9473" max="9473" width="31.7109375" style="16" customWidth="1"/>
    <col min="9474" max="9474" width="9.140625" style="16"/>
    <col min="9475" max="9475" width="11.85546875" style="16" customWidth="1"/>
    <col min="9476" max="9476" width="8.7109375" style="16" customWidth="1"/>
    <col min="9477" max="9728" width="9.140625" style="16"/>
    <col min="9729" max="9729" width="31.7109375" style="16" customWidth="1"/>
    <col min="9730" max="9730" width="9.140625" style="16"/>
    <col min="9731" max="9731" width="11.85546875" style="16" customWidth="1"/>
    <col min="9732" max="9732" width="8.7109375" style="16" customWidth="1"/>
    <col min="9733" max="9984" width="9.140625" style="16"/>
    <col min="9985" max="9985" width="31.7109375" style="16" customWidth="1"/>
    <col min="9986" max="9986" width="9.140625" style="16"/>
    <col min="9987" max="9987" width="11.85546875" style="16" customWidth="1"/>
    <col min="9988" max="9988" width="8.7109375" style="16" customWidth="1"/>
    <col min="9989" max="10240" width="9.140625" style="16"/>
    <col min="10241" max="10241" width="31.7109375" style="16" customWidth="1"/>
    <col min="10242" max="10242" width="9.140625" style="16"/>
    <col min="10243" max="10243" width="11.85546875" style="16" customWidth="1"/>
    <col min="10244" max="10244" width="8.7109375" style="16" customWidth="1"/>
    <col min="10245" max="10496" width="9.140625" style="16"/>
    <col min="10497" max="10497" width="31.7109375" style="16" customWidth="1"/>
    <col min="10498" max="10498" width="9.140625" style="16"/>
    <col min="10499" max="10499" width="11.85546875" style="16" customWidth="1"/>
    <col min="10500" max="10500" width="8.7109375" style="16" customWidth="1"/>
    <col min="10501" max="10752" width="9.140625" style="16"/>
    <col min="10753" max="10753" width="31.7109375" style="16" customWidth="1"/>
    <col min="10754" max="10754" width="9.140625" style="16"/>
    <col min="10755" max="10755" width="11.85546875" style="16" customWidth="1"/>
    <col min="10756" max="10756" width="8.7109375" style="16" customWidth="1"/>
    <col min="10757" max="11008" width="9.140625" style="16"/>
    <col min="11009" max="11009" width="31.7109375" style="16" customWidth="1"/>
    <col min="11010" max="11010" width="9.140625" style="16"/>
    <col min="11011" max="11011" width="11.85546875" style="16" customWidth="1"/>
    <col min="11012" max="11012" width="8.7109375" style="16" customWidth="1"/>
    <col min="11013" max="11264" width="9.140625" style="16"/>
    <col min="11265" max="11265" width="31.7109375" style="16" customWidth="1"/>
    <col min="11266" max="11266" width="9.140625" style="16"/>
    <col min="11267" max="11267" width="11.85546875" style="16" customWidth="1"/>
    <col min="11268" max="11268" width="8.7109375" style="16" customWidth="1"/>
    <col min="11269" max="11520" width="9.140625" style="16"/>
    <col min="11521" max="11521" width="31.7109375" style="16" customWidth="1"/>
    <col min="11522" max="11522" width="9.140625" style="16"/>
    <col min="11523" max="11523" width="11.85546875" style="16" customWidth="1"/>
    <col min="11524" max="11524" width="8.7109375" style="16" customWidth="1"/>
    <col min="11525" max="11776" width="9.140625" style="16"/>
    <col min="11777" max="11777" width="31.7109375" style="16" customWidth="1"/>
    <col min="11778" max="11778" width="9.140625" style="16"/>
    <col min="11779" max="11779" width="11.85546875" style="16" customWidth="1"/>
    <col min="11780" max="11780" width="8.7109375" style="16" customWidth="1"/>
    <col min="11781" max="12032" width="9.140625" style="16"/>
    <col min="12033" max="12033" width="31.7109375" style="16" customWidth="1"/>
    <col min="12034" max="12034" width="9.140625" style="16"/>
    <col min="12035" max="12035" width="11.85546875" style="16" customWidth="1"/>
    <col min="12036" max="12036" width="8.7109375" style="16" customWidth="1"/>
    <col min="12037" max="12288" width="9.140625" style="16"/>
    <col min="12289" max="12289" width="31.7109375" style="16" customWidth="1"/>
    <col min="12290" max="12290" width="9.140625" style="16"/>
    <col min="12291" max="12291" width="11.85546875" style="16" customWidth="1"/>
    <col min="12292" max="12292" width="8.7109375" style="16" customWidth="1"/>
    <col min="12293" max="12544" width="9.140625" style="16"/>
    <col min="12545" max="12545" width="31.7109375" style="16" customWidth="1"/>
    <col min="12546" max="12546" width="9.140625" style="16"/>
    <col min="12547" max="12547" width="11.85546875" style="16" customWidth="1"/>
    <col min="12548" max="12548" width="8.7109375" style="16" customWidth="1"/>
    <col min="12549" max="12800" width="9.140625" style="16"/>
    <col min="12801" max="12801" width="31.7109375" style="16" customWidth="1"/>
    <col min="12802" max="12802" width="9.140625" style="16"/>
    <col min="12803" max="12803" width="11.85546875" style="16" customWidth="1"/>
    <col min="12804" max="12804" width="8.7109375" style="16" customWidth="1"/>
    <col min="12805" max="13056" width="9.140625" style="16"/>
    <col min="13057" max="13057" width="31.7109375" style="16" customWidth="1"/>
    <col min="13058" max="13058" width="9.140625" style="16"/>
    <col min="13059" max="13059" width="11.85546875" style="16" customWidth="1"/>
    <col min="13060" max="13060" width="8.7109375" style="16" customWidth="1"/>
    <col min="13061" max="13312" width="9.140625" style="16"/>
    <col min="13313" max="13313" width="31.7109375" style="16" customWidth="1"/>
    <col min="13314" max="13314" width="9.140625" style="16"/>
    <col min="13315" max="13315" width="11.85546875" style="16" customWidth="1"/>
    <col min="13316" max="13316" width="8.7109375" style="16" customWidth="1"/>
    <col min="13317" max="13568" width="9.140625" style="16"/>
    <col min="13569" max="13569" width="31.7109375" style="16" customWidth="1"/>
    <col min="13570" max="13570" width="9.140625" style="16"/>
    <col min="13571" max="13571" width="11.85546875" style="16" customWidth="1"/>
    <col min="13572" max="13572" width="8.7109375" style="16" customWidth="1"/>
    <col min="13573" max="13824" width="9.140625" style="16"/>
    <col min="13825" max="13825" width="31.7109375" style="16" customWidth="1"/>
    <col min="13826" max="13826" width="9.140625" style="16"/>
    <col min="13827" max="13827" width="11.85546875" style="16" customWidth="1"/>
    <col min="13828" max="13828" width="8.7109375" style="16" customWidth="1"/>
    <col min="13829" max="14080" width="9.140625" style="16"/>
    <col min="14081" max="14081" width="31.7109375" style="16" customWidth="1"/>
    <col min="14082" max="14082" width="9.140625" style="16"/>
    <col min="14083" max="14083" width="11.85546875" style="16" customWidth="1"/>
    <col min="14084" max="14084" width="8.7109375" style="16" customWidth="1"/>
    <col min="14085" max="14336" width="9.140625" style="16"/>
    <col min="14337" max="14337" width="31.7109375" style="16" customWidth="1"/>
    <col min="14338" max="14338" width="9.140625" style="16"/>
    <col min="14339" max="14339" width="11.85546875" style="16" customWidth="1"/>
    <col min="14340" max="14340" width="8.7109375" style="16" customWidth="1"/>
    <col min="14341" max="14592" width="9.140625" style="16"/>
    <col min="14593" max="14593" width="31.7109375" style="16" customWidth="1"/>
    <col min="14594" max="14594" width="9.140625" style="16"/>
    <col min="14595" max="14595" width="11.85546875" style="16" customWidth="1"/>
    <col min="14596" max="14596" width="8.7109375" style="16" customWidth="1"/>
    <col min="14597" max="14848" width="9.140625" style="16"/>
    <col min="14849" max="14849" width="31.7109375" style="16" customWidth="1"/>
    <col min="14850" max="14850" width="9.140625" style="16"/>
    <col min="14851" max="14851" width="11.85546875" style="16" customWidth="1"/>
    <col min="14852" max="14852" width="8.7109375" style="16" customWidth="1"/>
    <col min="14853" max="15104" width="9.140625" style="16"/>
    <col min="15105" max="15105" width="31.7109375" style="16" customWidth="1"/>
    <col min="15106" max="15106" width="9.140625" style="16"/>
    <col min="15107" max="15107" width="11.85546875" style="16" customWidth="1"/>
    <col min="15108" max="15108" width="8.7109375" style="16" customWidth="1"/>
    <col min="15109" max="15360" width="9.140625" style="16"/>
    <col min="15361" max="15361" width="31.7109375" style="16" customWidth="1"/>
    <col min="15362" max="15362" width="9.140625" style="16"/>
    <col min="15363" max="15363" width="11.85546875" style="16" customWidth="1"/>
    <col min="15364" max="15364" width="8.7109375" style="16" customWidth="1"/>
    <col min="15365" max="15616" width="9.140625" style="16"/>
    <col min="15617" max="15617" width="31.7109375" style="16" customWidth="1"/>
    <col min="15618" max="15618" width="9.140625" style="16"/>
    <col min="15619" max="15619" width="11.85546875" style="16" customWidth="1"/>
    <col min="15620" max="15620" width="8.7109375" style="16" customWidth="1"/>
    <col min="15621" max="15872" width="9.140625" style="16"/>
    <col min="15873" max="15873" width="31.7109375" style="16" customWidth="1"/>
    <col min="15874" max="15874" width="9.140625" style="16"/>
    <col min="15875" max="15875" width="11.85546875" style="16" customWidth="1"/>
    <col min="15876" max="15876" width="8.7109375" style="16" customWidth="1"/>
    <col min="15877" max="16128" width="9.140625" style="16"/>
    <col min="16129" max="16129" width="31.7109375" style="16" customWidth="1"/>
    <col min="16130" max="16130" width="9.140625" style="16"/>
    <col min="16131" max="16131" width="11.85546875" style="16" customWidth="1"/>
    <col min="16132" max="16132" width="8.7109375" style="16" customWidth="1"/>
    <col min="16133" max="16384" width="9.140625" style="16"/>
  </cols>
  <sheetData>
    <row r="1" spans="1:7">
      <c r="E1" s="1068" t="s">
        <v>687</v>
      </c>
      <c r="F1" s="1068"/>
      <c r="G1" s="1068"/>
    </row>
    <row r="5" spans="1:7" ht="18">
      <c r="A5" s="20" t="s">
        <v>697</v>
      </c>
      <c r="B5" s="21"/>
      <c r="C5" s="20"/>
      <c r="D5" s="20"/>
      <c r="E5" s="20"/>
      <c r="F5" s="20"/>
      <c r="G5" s="20"/>
    </row>
    <row r="6" spans="1:7" ht="18">
      <c r="A6" s="22"/>
      <c r="B6" s="23"/>
      <c r="C6" s="22"/>
      <c r="D6" s="22"/>
      <c r="E6" s="22"/>
      <c r="F6" s="22"/>
      <c r="G6" s="22"/>
    </row>
    <row r="8" spans="1:7" ht="15.75" thickBot="1">
      <c r="F8" s="948" t="s">
        <v>78</v>
      </c>
    </row>
    <row r="9" spans="1:7" ht="15.75" thickBot="1">
      <c r="A9" s="874"/>
      <c r="B9" s="757"/>
      <c r="C9" s="875" t="s">
        <v>60</v>
      </c>
      <c r="D9" s="875"/>
      <c r="E9" s="875"/>
      <c r="F9" s="875"/>
      <c r="G9" s="876"/>
    </row>
    <row r="10" spans="1:7">
      <c r="A10" s="877"/>
      <c r="B10" s="878" t="s">
        <v>3</v>
      </c>
      <c r="C10" s="879" t="s">
        <v>3</v>
      </c>
      <c r="D10" s="760" t="s">
        <v>130</v>
      </c>
      <c r="E10" s="760" t="s">
        <v>2</v>
      </c>
      <c r="F10" s="760" t="s">
        <v>130</v>
      </c>
      <c r="G10" s="763" t="s">
        <v>37</v>
      </c>
    </row>
    <row r="11" spans="1:7" ht="15.75">
      <c r="A11" s="880" t="s">
        <v>38</v>
      </c>
      <c r="B11" s="772" t="s">
        <v>61</v>
      </c>
      <c r="C11" s="97" t="s">
        <v>73</v>
      </c>
      <c r="D11" s="879" t="s">
        <v>131</v>
      </c>
      <c r="E11" s="879" t="s">
        <v>39</v>
      </c>
      <c r="F11" s="879" t="s">
        <v>131</v>
      </c>
      <c r="G11" s="881" t="s">
        <v>689</v>
      </c>
    </row>
    <row r="12" spans="1:7" ht="15.75" thickBot="1">
      <c r="A12" s="882"/>
      <c r="B12" s="883">
        <v>2015</v>
      </c>
      <c r="C12" s="879" t="s">
        <v>698</v>
      </c>
      <c r="D12" s="879">
        <v>2015</v>
      </c>
      <c r="E12" s="879" t="s">
        <v>71</v>
      </c>
      <c r="F12" s="879">
        <v>2014</v>
      </c>
      <c r="G12" s="884" t="s">
        <v>45</v>
      </c>
    </row>
    <row r="13" spans="1:7">
      <c r="A13" s="885"/>
      <c r="B13" s="886"/>
      <c r="C13" s="887"/>
      <c r="D13" s="888"/>
      <c r="E13" s="782"/>
      <c r="F13" s="888"/>
      <c r="G13" s="785"/>
    </row>
    <row r="14" spans="1:7">
      <c r="A14" s="889" t="s">
        <v>46</v>
      </c>
      <c r="B14" s="890">
        <f t="shared" ref="B14:G14" si="0">B16</f>
        <v>14950</v>
      </c>
      <c r="C14" s="891">
        <f t="shared" si="0"/>
        <v>16053</v>
      </c>
      <c r="D14" s="892">
        <f t="shared" si="0"/>
        <v>15684</v>
      </c>
      <c r="E14" s="891">
        <f t="shared" si="0"/>
        <v>97.701364230984865</v>
      </c>
      <c r="F14" s="892">
        <f t="shared" si="0"/>
        <v>13644</v>
      </c>
      <c r="G14" s="893">
        <f t="shared" si="0"/>
        <v>114.95162708883026</v>
      </c>
    </row>
    <row r="15" spans="1:7">
      <c r="A15" s="889"/>
      <c r="B15" s="890"/>
      <c r="C15" s="891"/>
      <c r="D15" s="894"/>
      <c r="E15" s="892"/>
      <c r="F15" s="892"/>
      <c r="G15" s="895"/>
    </row>
    <row r="16" spans="1:7">
      <c r="A16" s="896" t="s">
        <v>62</v>
      </c>
      <c r="B16" s="897">
        <v>14950</v>
      </c>
      <c r="C16" s="898">
        <v>16053</v>
      </c>
      <c r="D16" s="899">
        <v>15684</v>
      </c>
      <c r="E16" s="898">
        <f>D16/C16*100</f>
        <v>97.701364230984865</v>
      </c>
      <c r="F16" s="900">
        <v>13644</v>
      </c>
      <c r="G16" s="901">
        <f>D16/F16*100</f>
        <v>114.95162708883026</v>
      </c>
    </row>
    <row r="17" spans="1:7">
      <c r="A17" s="896"/>
      <c r="B17" s="902"/>
      <c r="C17" s="903"/>
      <c r="D17" s="904"/>
      <c r="E17" s="905"/>
      <c r="F17" s="906"/>
      <c r="G17" s="907"/>
    </row>
    <row r="18" spans="1:7" ht="15.75">
      <c r="A18" s="908"/>
      <c r="B18" s="909"/>
      <c r="C18" s="903"/>
      <c r="D18" s="904"/>
      <c r="E18" s="905"/>
      <c r="F18" s="906"/>
      <c r="G18" s="907"/>
    </row>
    <row r="19" spans="1:7">
      <c r="A19" s="889" t="s">
        <v>42</v>
      </c>
      <c r="B19" s="910"/>
      <c r="C19" s="911"/>
      <c r="D19" s="912"/>
      <c r="E19" s="905"/>
      <c r="F19" s="905"/>
      <c r="G19" s="907"/>
    </row>
    <row r="20" spans="1:7">
      <c r="A20" s="913"/>
      <c r="B20" s="902"/>
      <c r="C20" s="903"/>
      <c r="D20" s="904"/>
      <c r="E20" s="905"/>
      <c r="F20" s="906"/>
      <c r="G20" s="907"/>
    </row>
    <row r="21" spans="1:7">
      <c r="A21" s="889" t="s">
        <v>47</v>
      </c>
      <c r="B21" s="890">
        <f>B23+B25</f>
        <v>2440</v>
      </c>
      <c r="C21" s="891">
        <f>C23+C25</f>
        <v>2498</v>
      </c>
      <c r="D21" s="914">
        <f>D23+D25</f>
        <v>2407</v>
      </c>
      <c r="E21" s="891">
        <f>D21/C21*100</f>
        <v>96.357085668534822</v>
      </c>
      <c r="F21" s="892">
        <f>F23+F25</f>
        <v>2187</v>
      </c>
      <c r="G21" s="895">
        <f>D21/F21*100</f>
        <v>110.0594421582076</v>
      </c>
    </row>
    <row r="22" spans="1:7">
      <c r="A22" s="889"/>
      <c r="B22" s="910"/>
      <c r="C22" s="911"/>
      <c r="D22" s="912"/>
      <c r="E22" s="905"/>
      <c r="F22" s="905"/>
      <c r="G22" s="907"/>
    </row>
    <row r="23" spans="1:7">
      <c r="A23" s="915" t="s">
        <v>99</v>
      </c>
      <c r="B23" s="916">
        <v>740</v>
      </c>
      <c r="C23" s="898">
        <v>758</v>
      </c>
      <c r="D23" s="899">
        <v>668</v>
      </c>
      <c r="E23" s="898">
        <f>D23/C23*100</f>
        <v>88.126649076517154</v>
      </c>
      <c r="F23" s="900">
        <v>561</v>
      </c>
      <c r="G23" s="901">
        <f>D23/F23*100</f>
        <v>119.07308377896612</v>
      </c>
    </row>
    <row r="24" spans="1:7">
      <c r="A24" s="915"/>
      <c r="B24" s="902"/>
      <c r="C24" s="903"/>
      <c r="D24" s="904"/>
      <c r="E24" s="903"/>
      <c r="F24" s="906"/>
      <c r="G24" s="917"/>
    </row>
    <row r="25" spans="1:7">
      <c r="A25" s="896" t="s">
        <v>63</v>
      </c>
      <c r="B25" s="916">
        <v>1700</v>
      </c>
      <c r="C25" s="898">
        <v>1740</v>
      </c>
      <c r="D25" s="899">
        <v>1739</v>
      </c>
      <c r="E25" s="898">
        <f>D25/C25*100</f>
        <v>99.94252873563218</v>
      </c>
      <c r="F25" s="900">
        <v>1626</v>
      </c>
      <c r="G25" s="901">
        <f>D25/F25*100</f>
        <v>106.94956949569496</v>
      </c>
    </row>
    <row r="26" spans="1:7">
      <c r="A26" s="915"/>
      <c r="B26" s="916"/>
      <c r="C26" s="898"/>
      <c r="D26" s="899"/>
      <c r="E26" s="898"/>
      <c r="F26" s="900"/>
      <c r="G26" s="901"/>
    </row>
    <row r="27" spans="1:7">
      <c r="A27" s="918"/>
      <c r="B27" s="902"/>
      <c r="C27" s="903"/>
      <c r="D27" s="904"/>
      <c r="E27" s="903"/>
      <c r="F27" s="906"/>
      <c r="G27" s="917"/>
    </row>
    <row r="28" spans="1:7">
      <c r="A28" s="889" t="s">
        <v>693</v>
      </c>
      <c r="B28" s="890">
        <f>B30+B31</f>
        <v>1700</v>
      </c>
      <c r="C28" s="891">
        <f>C30+C31</f>
        <v>1700</v>
      </c>
      <c r="D28" s="892">
        <f>D30+D31</f>
        <v>1397</v>
      </c>
      <c r="E28" s="891">
        <f t="shared" ref="E28:E36" si="1">D28/C28*100</f>
        <v>82.17647058823529</v>
      </c>
      <c r="F28" s="914">
        <f>F30+F31</f>
        <v>1441</v>
      </c>
      <c r="G28" s="895">
        <f t="shared" ref="G28:G36" si="2">D28/F28*100</f>
        <v>96.946564885496173</v>
      </c>
    </row>
    <row r="29" spans="1:7">
      <c r="A29" s="889"/>
      <c r="B29" s="910"/>
      <c r="C29" s="919"/>
      <c r="D29" s="905"/>
      <c r="E29" s="903"/>
      <c r="F29" s="905"/>
      <c r="G29" s="917"/>
    </row>
    <row r="30" spans="1:7">
      <c r="A30" s="896" t="s">
        <v>100</v>
      </c>
      <c r="B30" s="916">
        <v>900</v>
      </c>
      <c r="C30" s="898">
        <v>900</v>
      </c>
      <c r="D30" s="899">
        <v>818</v>
      </c>
      <c r="E30" s="898">
        <f t="shared" si="1"/>
        <v>90.888888888888886</v>
      </c>
      <c r="F30" s="900">
        <v>913</v>
      </c>
      <c r="G30" s="901">
        <f t="shared" si="2"/>
        <v>89.594742606790803</v>
      </c>
    </row>
    <row r="31" spans="1:7">
      <c r="A31" s="896" t="s">
        <v>101</v>
      </c>
      <c r="B31" s="916">
        <v>800</v>
      </c>
      <c r="C31" s="898">
        <v>800</v>
      </c>
      <c r="D31" s="899">
        <v>579</v>
      </c>
      <c r="E31" s="898">
        <f t="shared" si="1"/>
        <v>72.375</v>
      </c>
      <c r="F31" s="900">
        <v>528</v>
      </c>
      <c r="G31" s="901">
        <f t="shared" si="2"/>
        <v>109.65909090909092</v>
      </c>
    </row>
    <row r="32" spans="1:7">
      <c r="A32" s="896"/>
      <c r="B32" s="916"/>
      <c r="C32" s="898"/>
      <c r="D32" s="899"/>
      <c r="E32" s="898"/>
      <c r="F32" s="900"/>
      <c r="G32" s="901"/>
    </row>
    <row r="33" spans="1:7">
      <c r="A33" s="847" t="s">
        <v>694</v>
      </c>
      <c r="B33" s="920">
        <f>B34</f>
        <v>0</v>
      </c>
      <c r="C33" s="921">
        <f t="shared" ref="C33:D33" si="3">C34</f>
        <v>390</v>
      </c>
      <c r="D33" s="922">
        <f t="shared" si="3"/>
        <v>387</v>
      </c>
      <c r="E33" s="921">
        <f t="shared" si="1"/>
        <v>99.230769230769226</v>
      </c>
      <c r="F33" s="923"/>
      <c r="G33" s="924"/>
    </row>
    <row r="34" spans="1:7">
      <c r="A34" s="848" t="s">
        <v>695</v>
      </c>
      <c r="B34" s="916">
        <v>0</v>
      </c>
      <c r="C34" s="898">
        <v>390</v>
      </c>
      <c r="D34" s="899">
        <v>387</v>
      </c>
      <c r="E34" s="898">
        <f t="shared" si="1"/>
        <v>99.230769230769226</v>
      </c>
      <c r="F34" s="900"/>
      <c r="G34" s="901"/>
    </row>
    <row r="35" spans="1:7">
      <c r="A35" s="896"/>
      <c r="B35" s="902"/>
      <c r="C35" s="903"/>
      <c r="D35" s="904"/>
      <c r="E35" s="903"/>
      <c r="F35" s="906"/>
      <c r="G35" s="917"/>
    </row>
    <row r="36" spans="1:7">
      <c r="A36" s="925" t="s">
        <v>48</v>
      </c>
      <c r="B36" s="926">
        <f>B21+B28+B33</f>
        <v>4140</v>
      </c>
      <c r="C36" s="926">
        <f t="shared" ref="C36:D36" si="4">C21+C28+C33</f>
        <v>4588</v>
      </c>
      <c r="D36" s="926">
        <f t="shared" si="4"/>
        <v>4191</v>
      </c>
      <c r="E36" s="927">
        <f t="shared" si="1"/>
        <v>91.346992153443765</v>
      </c>
      <c r="F36" s="928">
        <f>F21+F28</f>
        <v>3628</v>
      </c>
      <c r="G36" s="929">
        <f t="shared" si="2"/>
        <v>115.51819184123484</v>
      </c>
    </row>
    <row r="37" spans="1:7">
      <c r="A37" s="925"/>
      <c r="B37" s="910"/>
      <c r="C37" s="911"/>
      <c r="D37" s="912"/>
      <c r="E37" s="911"/>
      <c r="F37" s="905"/>
      <c r="G37" s="907"/>
    </row>
    <row r="38" spans="1:7">
      <c r="A38" s="925"/>
      <c r="B38" s="910"/>
      <c r="C38" s="911"/>
      <c r="D38" s="912"/>
      <c r="E38" s="911"/>
      <c r="F38" s="905"/>
      <c r="G38" s="907"/>
    </row>
    <row r="39" spans="1:7">
      <c r="A39" s="918"/>
      <c r="B39" s="902"/>
      <c r="C39" s="903"/>
      <c r="D39" s="904"/>
      <c r="E39" s="911"/>
      <c r="F39" s="906"/>
      <c r="G39" s="907"/>
    </row>
    <row r="40" spans="1:7">
      <c r="A40" s="930" t="s">
        <v>116</v>
      </c>
      <c r="B40" s="926">
        <f>B14+B36</f>
        <v>19090</v>
      </c>
      <c r="C40" s="927">
        <f>C14+C36</f>
        <v>20641</v>
      </c>
      <c r="D40" s="931">
        <f>D14+D36</f>
        <v>19875</v>
      </c>
      <c r="E40" s="927">
        <f>D40/C40*100</f>
        <v>96.288939489365816</v>
      </c>
      <c r="F40" s="928">
        <f>F14+F36</f>
        <v>17272</v>
      </c>
      <c r="G40" s="929">
        <f>D40/F40*100</f>
        <v>115.07063455303381</v>
      </c>
    </row>
    <row r="41" spans="1:7">
      <c r="A41" s="930"/>
      <c r="B41" s="932"/>
      <c r="C41" s="933"/>
      <c r="D41" s="934"/>
      <c r="E41" s="905"/>
      <c r="F41" s="935"/>
      <c r="G41" s="936"/>
    </row>
    <row r="42" spans="1:7">
      <c r="A42" s="877"/>
      <c r="B42" s="877"/>
      <c r="C42" s="937"/>
      <c r="D42" s="938"/>
      <c r="E42" s="460"/>
      <c r="F42" s="939"/>
      <c r="G42" s="940"/>
    </row>
    <row r="43" spans="1:7" ht="15.75" thickBot="1">
      <c r="A43" s="941"/>
      <c r="B43" s="942"/>
      <c r="C43" s="943"/>
      <c r="D43" s="944"/>
      <c r="E43" s="945"/>
      <c r="F43" s="946"/>
      <c r="G43" s="947"/>
    </row>
  </sheetData>
  <mergeCells count="1">
    <mergeCell ref="E1:G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32"/>
  <sheetViews>
    <sheetView tabSelected="1" zoomScaleNormal="100" workbookViewId="0">
      <selection activeCell="G340" sqref="G340"/>
    </sheetView>
  </sheetViews>
  <sheetFormatPr defaultRowHeight="14.25"/>
  <cols>
    <col min="1" max="1" width="6.85546875" style="386" customWidth="1"/>
    <col min="2" max="2" width="10.7109375" style="386" hidden="1" customWidth="1"/>
    <col min="3" max="3" width="8.7109375" style="386" customWidth="1"/>
    <col min="4" max="4" width="50.5703125" style="386" customWidth="1"/>
    <col min="5" max="5" width="24" style="386" customWidth="1"/>
    <col min="6" max="6" width="11.140625" style="386" customWidth="1"/>
    <col min="7" max="7" width="11.140625" style="387" customWidth="1"/>
    <col min="8" max="8" width="14.28515625" style="387" customWidth="1"/>
    <col min="9" max="9" width="17" style="387" customWidth="1"/>
    <col min="10" max="10" width="11.7109375" style="388" customWidth="1"/>
    <col min="11" max="11" width="13.42578125" style="387" customWidth="1"/>
    <col min="12" max="12" width="14.140625" style="387" customWidth="1"/>
    <col min="13" max="13" width="8.28515625" style="390" customWidth="1"/>
    <col min="14" max="16" width="9.140625" style="387"/>
    <col min="17" max="17" width="11.5703125" style="387" bestFit="1" customWidth="1"/>
    <col min="18" max="16384" width="9.140625" style="387"/>
  </cols>
  <sheetData>
    <row r="1" spans="1:14" ht="21" customHeight="1">
      <c r="A1" s="384"/>
      <c r="B1" s="15"/>
      <c r="C1" s="15"/>
      <c r="D1" s="385"/>
      <c r="E1" s="14"/>
      <c r="K1" s="389"/>
      <c r="L1" s="1068" t="s">
        <v>696</v>
      </c>
      <c r="M1" s="1068"/>
      <c r="N1" s="1068"/>
    </row>
    <row r="2" spans="1:14" ht="27.75" customHeight="1">
      <c r="A2" s="391"/>
      <c r="B2" s="233"/>
      <c r="C2" s="392"/>
      <c r="D2" s="393" t="s">
        <v>585</v>
      </c>
    </row>
    <row r="3" spans="1:14" ht="15" customHeight="1" thickBot="1">
      <c r="D3" s="394"/>
      <c r="E3" s="395"/>
      <c r="M3" s="396" t="s">
        <v>586</v>
      </c>
    </row>
    <row r="4" spans="1:14" s="130" customFormat="1" ht="27" customHeight="1" thickBot="1">
      <c r="A4" s="410" t="s">
        <v>234</v>
      </c>
      <c r="B4" s="411" t="s">
        <v>235</v>
      </c>
      <c r="C4" s="411" t="s">
        <v>236</v>
      </c>
      <c r="D4" s="411" t="s">
        <v>81</v>
      </c>
      <c r="E4" s="411" t="s">
        <v>82</v>
      </c>
      <c r="F4" s="412" t="s">
        <v>83</v>
      </c>
      <c r="G4" s="413" t="s">
        <v>84</v>
      </c>
      <c r="H4" s="413" t="s">
        <v>85</v>
      </c>
      <c r="I4" s="413" t="s">
        <v>237</v>
      </c>
      <c r="J4" s="1091" t="s">
        <v>238</v>
      </c>
      <c r="K4" s="1091"/>
      <c r="L4" s="414" t="s">
        <v>239</v>
      </c>
      <c r="M4" s="129" t="s">
        <v>86</v>
      </c>
    </row>
    <row r="5" spans="1:14" s="130" customFormat="1" ht="25.5" customHeight="1" thickBot="1">
      <c r="A5" s="415"/>
      <c r="B5" s="416"/>
      <c r="C5" s="416"/>
      <c r="D5" s="416" t="s">
        <v>240</v>
      </c>
      <c r="E5" s="416"/>
      <c r="F5" s="417" t="s">
        <v>57</v>
      </c>
      <c r="G5" s="418"/>
      <c r="H5" s="418" t="s">
        <v>87</v>
      </c>
      <c r="I5" s="418" t="s">
        <v>87</v>
      </c>
      <c r="J5" s="419" t="s">
        <v>0</v>
      </c>
      <c r="K5" s="418" t="s">
        <v>73</v>
      </c>
      <c r="L5" s="420" t="s">
        <v>88</v>
      </c>
      <c r="M5" s="131" t="s">
        <v>89</v>
      </c>
    </row>
    <row r="6" spans="1:14" s="130" customFormat="1" ht="25.5" customHeight="1" thickBot="1">
      <c r="A6" s="421"/>
      <c r="B6" s="308"/>
      <c r="C6" s="308"/>
      <c r="D6" s="422" t="s">
        <v>241</v>
      </c>
      <c r="E6" s="315"/>
      <c r="F6" s="309"/>
      <c r="G6" s="423"/>
      <c r="H6" s="424"/>
      <c r="I6" s="424"/>
      <c r="J6" s="425"/>
      <c r="K6" s="424"/>
      <c r="L6" s="425"/>
      <c r="M6" s="426"/>
    </row>
    <row r="7" spans="1:14" s="130" customFormat="1" ht="24.95" customHeight="1">
      <c r="A7" s="132" t="s">
        <v>242</v>
      </c>
      <c r="B7" s="133" t="s">
        <v>243</v>
      </c>
      <c r="C7" s="134" t="s">
        <v>244</v>
      </c>
      <c r="D7" s="135" t="s">
        <v>245</v>
      </c>
      <c r="E7" s="135" t="s">
        <v>246</v>
      </c>
      <c r="F7" s="136" t="s">
        <v>92</v>
      </c>
      <c r="G7" s="137" t="s">
        <v>247</v>
      </c>
      <c r="H7" s="138">
        <v>2900</v>
      </c>
      <c r="I7" s="138">
        <v>0</v>
      </c>
      <c r="J7" s="139">
        <v>0</v>
      </c>
      <c r="K7" s="138">
        <v>2900</v>
      </c>
      <c r="L7" s="139">
        <v>0</v>
      </c>
      <c r="M7" s="241">
        <f t="shared" ref="M7:M10" si="0">((L7/1000)/K7)*100</f>
        <v>0</v>
      </c>
    </row>
    <row r="8" spans="1:14" s="130" customFormat="1" ht="27.75" customHeight="1">
      <c r="A8" s="140" t="s">
        <v>242</v>
      </c>
      <c r="B8" s="141"/>
      <c r="C8" s="142" t="s">
        <v>248</v>
      </c>
      <c r="D8" s="544" t="s">
        <v>587</v>
      </c>
      <c r="E8" s="545" t="s">
        <v>249</v>
      </c>
      <c r="F8" s="143" t="s">
        <v>92</v>
      </c>
      <c r="G8" s="144" t="s">
        <v>247</v>
      </c>
      <c r="H8" s="145">
        <v>2673</v>
      </c>
      <c r="I8" s="145">
        <v>0</v>
      </c>
      <c r="J8" s="146">
        <v>0</v>
      </c>
      <c r="K8" s="145">
        <v>2673</v>
      </c>
      <c r="L8" s="146">
        <v>0</v>
      </c>
      <c r="M8" s="249">
        <f t="shared" si="0"/>
        <v>0</v>
      </c>
    </row>
    <row r="9" spans="1:14" s="130" customFormat="1" ht="24.95" customHeight="1" thickBot="1">
      <c r="A9" s="147" t="s">
        <v>242</v>
      </c>
      <c r="B9" s="148"/>
      <c r="C9" s="149" t="s">
        <v>250</v>
      </c>
      <c r="D9" s="150" t="s">
        <v>251</v>
      </c>
      <c r="E9" s="150" t="s">
        <v>252</v>
      </c>
      <c r="F9" s="151" t="s">
        <v>92</v>
      </c>
      <c r="G9" s="152" t="s">
        <v>247</v>
      </c>
      <c r="H9" s="153">
        <v>800</v>
      </c>
      <c r="I9" s="153">
        <v>0</v>
      </c>
      <c r="J9" s="154">
        <v>0</v>
      </c>
      <c r="K9" s="153">
        <v>800</v>
      </c>
      <c r="L9" s="154">
        <v>0</v>
      </c>
      <c r="M9" s="274">
        <f t="shared" si="0"/>
        <v>0</v>
      </c>
    </row>
    <row r="10" spans="1:14" s="130" customFormat="1" ht="25.5" customHeight="1" thickBot="1">
      <c r="A10" s="155" t="s">
        <v>253</v>
      </c>
      <c r="B10" s="156" t="s">
        <v>117</v>
      </c>
      <c r="C10" s="156"/>
      <c r="D10" s="157"/>
      <c r="E10" s="158"/>
      <c r="F10" s="159"/>
      <c r="G10" s="427"/>
      <c r="H10" s="427">
        <f>SUM(H7:H9)</f>
        <v>6373</v>
      </c>
      <c r="I10" s="160">
        <v>0</v>
      </c>
      <c r="J10" s="161">
        <v>0</v>
      </c>
      <c r="K10" s="427">
        <f>SUM(K7:K9)</f>
        <v>6373</v>
      </c>
      <c r="L10" s="161">
        <v>0</v>
      </c>
      <c r="M10" s="162">
        <f t="shared" si="0"/>
        <v>0</v>
      </c>
    </row>
    <row r="11" spans="1:14" s="130" customFormat="1" ht="24" customHeight="1" thickBot="1">
      <c r="A11" s="222"/>
      <c r="B11" s="223"/>
      <c r="C11" s="223"/>
      <c r="D11" s="222"/>
      <c r="E11" s="224"/>
      <c r="F11" s="225"/>
      <c r="G11" s="226"/>
      <c r="H11" s="228"/>
      <c r="I11" s="228"/>
      <c r="J11" s="228"/>
      <c r="K11" s="228"/>
      <c r="L11" s="228"/>
      <c r="M11" s="230"/>
    </row>
    <row r="12" spans="1:14" s="130" customFormat="1" ht="25.5" customHeight="1" thickBot="1">
      <c r="A12" s="410"/>
      <c r="B12" s="411"/>
      <c r="C12" s="411"/>
      <c r="D12" s="411" t="s">
        <v>90</v>
      </c>
      <c r="E12" s="411"/>
      <c r="F12" s="412" t="s">
        <v>57</v>
      </c>
      <c r="G12" s="413"/>
      <c r="H12" s="413" t="s">
        <v>87</v>
      </c>
      <c r="I12" s="413" t="s">
        <v>87</v>
      </c>
      <c r="J12" s="428" t="s">
        <v>0</v>
      </c>
      <c r="K12" s="413" t="s">
        <v>1</v>
      </c>
      <c r="L12" s="414" t="s">
        <v>88</v>
      </c>
      <c r="M12" s="129" t="s">
        <v>89</v>
      </c>
    </row>
    <row r="13" spans="1:14" s="130" customFormat="1" ht="25.5" customHeight="1" thickBot="1">
      <c r="A13" s="421"/>
      <c r="B13" s="308"/>
      <c r="C13" s="308"/>
      <c r="D13" s="422" t="s">
        <v>254</v>
      </c>
      <c r="E13" s="315"/>
      <c r="F13" s="309"/>
      <c r="G13" s="423"/>
      <c r="H13" s="424"/>
      <c r="I13" s="424"/>
      <c r="J13" s="425"/>
      <c r="K13" s="424"/>
      <c r="L13" s="424"/>
      <c r="M13" s="426"/>
    </row>
    <row r="14" spans="1:14" s="130" customFormat="1" ht="42.75" customHeight="1" thickBot="1">
      <c r="A14" s="163" t="s">
        <v>255</v>
      </c>
      <c r="B14" s="164" t="s">
        <v>243</v>
      </c>
      <c r="C14" s="165" t="s">
        <v>256</v>
      </c>
      <c r="D14" s="166" t="s">
        <v>257</v>
      </c>
      <c r="E14" s="167" t="s">
        <v>258</v>
      </c>
      <c r="F14" s="168" t="s">
        <v>259</v>
      </c>
      <c r="G14" s="169" t="s">
        <v>187</v>
      </c>
      <c r="H14" s="170">
        <v>38000</v>
      </c>
      <c r="I14" s="170">
        <v>37901.9</v>
      </c>
      <c r="J14" s="171">
        <v>51297</v>
      </c>
      <c r="K14" s="170">
        <v>56342.3</v>
      </c>
      <c r="L14" s="171">
        <v>37683763.700000003</v>
      </c>
      <c r="M14" s="429">
        <f>((L14/1000)/K14)*100</f>
        <v>66.883609117838631</v>
      </c>
    </row>
    <row r="15" spans="1:14" s="130" customFormat="1" ht="25.5" customHeight="1" thickBot="1">
      <c r="A15" s="155" t="s">
        <v>260</v>
      </c>
      <c r="B15" s="430"/>
      <c r="C15" s="431"/>
      <c r="D15" s="424"/>
      <c r="E15" s="315"/>
      <c r="F15" s="432"/>
      <c r="G15" s="433"/>
      <c r="H15" s="427">
        <f t="shared" ref="H15:L15" si="1">SUM(H14)</f>
        <v>38000</v>
      </c>
      <c r="I15" s="427">
        <f t="shared" si="1"/>
        <v>37901.9</v>
      </c>
      <c r="J15" s="434">
        <f t="shared" si="1"/>
        <v>51297</v>
      </c>
      <c r="K15" s="427">
        <f t="shared" si="1"/>
        <v>56342.3</v>
      </c>
      <c r="L15" s="434">
        <f t="shared" si="1"/>
        <v>37683763.700000003</v>
      </c>
      <c r="M15" s="162">
        <f t="shared" ref="M15" si="2">((L15/1000)/K15)*100</f>
        <v>66.883609117838631</v>
      </c>
    </row>
    <row r="16" spans="1:14" s="130" customFormat="1" ht="28.5" customHeight="1" thickBot="1">
      <c r="A16" s="314"/>
      <c r="B16" s="431"/>
      <c r="C16" s="431"/>
      <c r="D16" s="435" t="s">
        <v>261</v>
      </c>
      <c r="E16" s="411"/>
      <c r="F16" s="432"/>
      <c r="G16" s="432"/>
      <c r="H16" s="434"/>
      <c r="I16" s="434"/>
      <c r="J16" s="434"/>
      <c r="K16" s="434"/>
      <c r="L16" s="434"/>
      <c r="M16" s="162"/>
    </row>
    <row r="17" spans="1:13" s="180" customFormat="1" ht="24.75" customHeight="1">
      <c r="A17" s="172" t="s">
        <v>262</v>
      </c>
      <c r="B17" s="173"/>
      <c r="C17" s="174" t="s">
        <v>124</v>
      </c>
      <c r="D17" s="175" t="s">
        <v>263</v>
      </c>
      <c r="E17" s="176" t="s">
        <v>137</v>
      </c>
      <c r="F17" s="136" t="s">
        <v>92</v>
      </c>
      <c r="G17" s="136" t="s">
        <v>187</v>
      </c>
      <c r="H17" s="177">
        <v>7300</v>
      </c>
      <c r="I17" s="177">
        <v>6842.1440000000002</v>
      </c>
      <c r="J17" s="178">
        <v>522</v>
      </c>
      <c r="K17" s="177">
        <v>52</v>
      </c>
      <c r="L17" s="178">
        <v>48279</v>
      </c>
      <c r="M17" s="179">
        <f>((L17/1000)/K17)*100</f>
        <v>92.844230769230776</v>
      </c>
    </row>
    <row r="18" spans="1:13" s="180" customFormat="1" ht="24.75" customHeight="1">
      <c r="A18" s="181" t="s">
        <v>262</v>
      </c>
      <c r="B18" s="182"/>
      <c r="C18" s="183" t="s">
        <v>138</v>
      </c>
      <c r="D18" s="184" t="s">
        <v>264</v>
      </c>
      <c r="E18" s="185" t="s">
        <v>139</v>
      </c>
      <c r="F18" s="143" t="s">
        <v>92</v>
      </c>
      <c r="G18" s="143" t="s">
        <v>183</v>
      </c>
      <c r="H18" s="186">
        <v>3000</v>
      </c>
      <c r="I18" s="186">
        <v>0</v>
      </c>
      <c r="J18" s="187">
        <v>3000</v>
      </c>
      <c r="K18" s="186">
        <v>249</v>
      </c>
      <c r="L18" s="187">
        <v>0</v>
      </c>
      <c r="M18" s="188">
        <f t="shared" ref="M18:M48" si="3">((L18/1000)/K18)*100</f>
        <v>0</v>
      </c>
    </row>
    <row r="19" spans="1:13" s="180" customFormat="1" ht="24.75" customHeight="1">
      <c r="A19" s="181" t="s">
        <v>262</v>
      </c>
      <c r="B19" s="182"/>
      <c r="C19" s="183" t="s">
        <v>140</v>
      </c>
      <c r="D19" s="189" t="s">
        <v>593</v>
      </c>
      <c r="E19" s="185" t="s">
        <v>141</v>
      </c>
      <c r="F19" s="143" t="s">
        <v>92</v>
      </c>
      <c r="G19" s="143" t="s">
        <v>183</v>
      </c>
      <c r="H19" s="186">
        <v>5500</v>
      </c>
      <c r="I19" s="186">
        <v>4480.54</v>
      </c>
      <c r="J19" s="187">
        <v>1031</v>
      </c>
      <c r="K19" s="186">
        <v>31</v>
      </c>
      <c r="L19" s="187">
        <v>0</v>
      </c>
      <c r="M19" s="188">
        <f t="shared" si="3"/>
        <v>0</v>
      </c>
    </row>
    <row r="20" spans="1:13" s="180" customFormat="1" ht="24.75" customHeight="1">
      <c r="A20" s="181" t="s">
        <v>262</v>
      </c>
      <c r="B20" s="182"/>
      <c r="C20" s="183" t="s">
        <v>142</v>
      </c>
      <c r="D20" s="184" t="s">
        <v>265</v>
      </c>
      <c r="E20" s="185" t="s">
        <v>159</v>
      </c>
      <c r="F20" s="143" t="s">
        <v>92</v>
      </c>
      <c r="G20" s="143" t="s">
        <v>183</v>
      </c>
      <c r="H20" s="186">
        <v>8000</v>
      </c>
      <c r="I20" s="186">
        <v>7478.6779999999999</v>
      </c>
      <c r="J20" s="187">
        <v>6000</v>
      </c>
      <c r="K20" s="186">
        <v>5637.7</v>
      </c>
      <c r="L20" s="187">
        <v>5464523.9900000002</v>
      </c>
      <c r="M20" s="188">
        <f t="shared" si="3"/>
        <v>96.928250705074788</v>
      </c>
    </row>
    <row r="21" spans="1:13" s="180" customFormat="1" ht="24.75" customHeight="1">
      <c r="A21" s="181" t="s">
        <v>262</v>
      </c>
      <c r="B21" s="182"/>
      <c r="C21" s="183" t="s">
        <v>160</v>
      </c>
      <c r="D21" s="184" t="s">
        <v>161</v>
      </c>
      <c r="E21" s="190" t="s">
        <v>162</v>
      </c>
      <c r="F21" s="143" t="s">
        <v>92</v>
      </c>
      <c r="G21" s="143" t="s">
        <v>180</v>
      </c>
      <c r="H21" s="186">
        <v>10100</v>
      </c>
      <c r="I21" s="186">
        <v>8438.732</v>
      </c>
      <c r="J21" s="187">
        <v>9204</v>
      </c>
      <c r="K21" s="186">
        <v>6804</v>
      </c>
      <c r="L21" s="187">
        <v>6606093.04</v>
      </c>
      <c r="M21" s="188">
        <f>((L21/1000)/K21)*100</f>
        <v>97.091314520870071</v>
      </c>
    </row>
    <row r="22" spans="1:13" s="180" customFormat="1" ht="24.75" customHeight="1">
      <c r="A22" s="181" t="s">
        <v>262</v>
      </c>
      <c r="B22" s="182"/>
      <c r="C22" s="143" t="s">
        <v>163</v>
      </c>
      <c r="D22" s="189" t="s">
        <v>266</v>
      </c>
      <c r="E22" s="189" t="s">
        <v>267</v>
      </c>
      <c r="F22" s="143" t="s">
        <v>92</v>
      </c>
      <c r="G22" s="143" t="s">
        <v>180</v>
      </c>
      <c r="H22" s="186">
        <v>613</v>
      </c>
      <c r="I22" s="186">
        <v>421.8</v>
      </c>
      <c r="J22" s="187">
        <v>551</v>
      </c>
      <c r="K22" s="186">
        <v>753.9</v>
      </c>
      <c r="L22" s="187">
        <v>365356.5</v>
      </c>
      <c r="M22" s="188">
        <f t="shared" si="3"/>
        <v>48.46219657779546</v>
      </c>
    </row>
    <row r="23" spans="1:13" s="180" customFormat="1" ht="24.75" customHeight="1">
      <c r="A23" s="181" t="s">
        <v>262</v>
      </c>
      <c r="B23" s="182"/>
      <c r="C23" s="143" t="s">
        <v>268</v>
      </c>
      <c r="D23" s="189" t="s">
        <v>269</v>
      </c>
      <c r="E23" s="189" t="s">
        <v>270</v>
      </c>
      <c r="F23" s="143" t="s">
        <v>92</v>
      </c>
      <c r="G23" s="143">
        <v>2015</v>
      </c>
      <c r="H23" s="186">
        <v>2300</v>
      </c>
      <c r="I23" s="186">
        <v>2064.1999999999998</v>
      </c>
      <c r="J23" s="187">
        <v>0</v>
      </c>
      <c r="K23" s="186">
        <v>2300</v>
      </c>
      <c r="L23" s="187">
        <v>2064265.2</v>
      </c>
      <c r="M23" s="188">
        <f t="shared" si="3"/>
        <v>89.750660869565209</v>
      </c>
    </row>
    <row r="24" spans="1:13" s="180" customFormat="1" ht="24.75" customHeight="1">
      <c r="A24" s="181" t="s">
        <v>262</v>
      </c>
      <c r="B24" s="182"/>
      <c r="C24" s="143" t="s">
        <v>271</v>
      </c>
      <c r="D24" s="189" t="s">
        <v>272</v>
      </c>
      <c r="E24" s="189" t="s">
        <v>273</v>
      </c>
      <c r="F24" s="143" t="s">
        <v>92</v>
      </c>
      <c r="G24" s="143" t="s">
        <v>274</v>
      </c>
      <c r="H24" s="186">
        <v>1800</v>
      </c>
      <c r="I24" s="186">
        <v>0.3</v>
      </c>
      <c r="J24" s="187">
        <v>0</v>
      </c>
      <c r="K24" s="186">
        <v>1929</v>
      </c>
      <c r="L24" s="187">
        <v>294030</v>
      </c>
      <c r="M24" s="188">
        <f t="shared" si="3"/>
        <v>15.242612752721616</v>
      </c>
    </row>
    <row r="25" spans="1:13" s="180" customFormat="1" ht="24.75" customHeight="1">
      <c r="A25" s="181" t="s">
        <v>262</v>
      </c>
      <c r="B25" s="182"/>
      <c r="C25" s="143" t="s">
        <v>275</v>
      </c>
      <c r="D25" s="189" t="s">
        <v>276</v>
      </c>
      <c r="E25" s="189" t="s">
        <v>277</v>
      </c>
      <c r="F25" s="143" t="s">
        <v>92</v>
      </c>
      <c r="G25" s="143" t="s">
        <v>274</v>
      </c>
      <c r="H25" s="186">
        <v>1150</v>
      </c>
      <c r="I25" s="186">
        <v>0.3</v>
      </c>
      <c r="J25" s="187">
        <v>0</v>
      </c>
      <c r="K25" s="186">
        <v>1210</v>
      </c>
      <c r="L25" s="187">
        <v>290400</v>
      </c>
      <c r="M25" s="188">
        <f t="shared" si="3"/>
        <v>24</v>
      </c>
    </row>
    <row r="26" spans="1:13" s="180" customFormat="1" ht="24.75" customHeight="1" thickBot="1">
      <c r="A26" s="191" t="s">
        <v>262</v>
      </c>
      <c r="B26" s="192"/>
      <c r="C26" s="151" t="s">
        <v>278</v>
      </c>
      <c r="D26" s="193" t="s">
        <v>279</v>
      </c>
      <c r="E26" s="193" t="s">
        <v>280</v>
      </c>
      <c r="F26" s="151" t="s">
        <v>92</v>
      </c>
      <c r="G26" s="151" t="s">
        <v>274</v>
      </c>
      <c r="H26" s="194">
        <v>50</v>
      </c>
      <c r="I26" s="194">
        <v>0</v>
      </c>
      <c r="J26" s="195">
        <v>0</v>
      </c>
      <c r="K26" s="194">
        <v>50</v>
      </c>
      <c r="L26" s="195">
        <v>0</v>
      </c>
      <c r="M26" s="196">
        <f t="shared" si="3"/>
        <v>0</v>
      </c>
    </row>
    <row r="27" spans="1:13" s="180" customFormat="1" ht="24.75" customHeight="1">
      <c r="A27" s="197"/>
      <c r="B27" s="198"/>
      <c r="C27" s="199"/>
      <c r="D27" s="200"/>
      <c r="E27" s="200"/>
      <c r="F27" s="199"/>
      <c r="G27" s="199"/>
      <c r="H27" s="202"/>
      <c r="I27" s="202"/>
      <c r="J27" s="203"/>
      <c r="K27" s="202"/>
      <c r="L27" s="203"/>
      <c r="M27" s="295"/>
    </row>
    <row r="28" spans="1:13" s="180" customFormat="1" ht="24.75" customHeight="1">
      <c r="A28" s="197"/>
      <c r="B28" s="198"/>
      <c r="C28" s="199"/>
      <c r="D28" s="200"/>
      <c r="E28" s="200"/>
      <c r="F28" s="199"/>
      <c r="G28" s="199"/>
      <c r="H28" s="202"/>
      <c r="I28" s="202"/>
      <c r="J28" s="203"/>
      <c r="K28" s="202"/>
      <c r="L28" s="203"/>
      <c r="M28" s="295"/>
    </row>
    <row r="29" spans="1:13" s="180" customFormat="1" ht="24.75" customHeight="1">
      <c r="A29" s="197"/>
      <c r="B29" s="198"/>
      <c r="C29" s="199"/>
      <c r="D29" s="200"/>
      <c r="E29" s="200"/>
      <c r="F29" s="199"/>
      <c r="G29" s="199"/>
      <c r="H29" s="202"/>
      <c r="I29" s="202"/>
      <c r="J29" s="203"/>
      <c r="K29" s="202"/>
      <c r="L29" s="203"/>
      <c r="M29" s="295"/>
    </row>
    <row r="30" spans="1:13" s="180" customFormat="1" ht="24.75" customHeight="1">
      <c r="A30" s="197"/>
      <c r="B30" s="198"/>
      <c r="C30" s="199"/>
      <c r="D30" s="200"/>
      <c r="E30" s="200"/>
      <c r="F30" s="199"/>
      <c r="G30" s="199"/>
      <c r="H30" s="202"/>
      <c r="I30" s="202"/>
      <c r="J30" s="203"/>
      <c r="K30" s="202"/>
      <c r="L30" s="203"/>
      <c r="M30" s="295"/>
    </row>
    <row r="31" spans="1:13" s="180" customFormat="1" ht="24.75" customHeight="1">
      <c r="A31" s="197"/>
      <c r="B31" s="198"/>
      <c r="C31" s="199"/>
      <c r="D31" s="200"/>
      <c r="E31" s="200"/>
      <c r="F31" s="199"/>
      <c r="G31" s="199"/>
      <c r="H31" s="202"/>
      <c r="I31" s="202"/>
      <c r="J31" s="203"/>
      <c r="K31" s="202"/>
      <c r="L31" s="203"/>
      <c r="M31" s="295"/>
    </row>
    <row r="32" spans="1:13" s="180" customFormat="1" ht="24.75" customHeight="1">
      <c r="A32" s="197"/>
      <c r="B32" s="198"/>
      <c r="C32" s="199"/>
      <c r="D32" s="200"/>
      <c r="E32" s="200"/>
      <c r="F32" s="199"/>
      <c r="G32" s="199"/>
      <c r="H32" s="202"/>
      <c r="I32" s="202"/>
      <c r="J32" s="203"/>
      <c r="K32" s="202"/>
      <c r="L32" s="203"/>
      <c r="M32" s="295"/>
    </row>
    <row r="33" spans="1:13" s="180" customFormat="1" ht="24.75" customHeight="1">
      <c r="A33" s="197"/>
      <c r="B33" s="198"/>
      <c r="C33" s="199"/>
      <c r="D33" s="200"/>
      <c r="E33" s="200"/>
      <c r="F33" s="199"/>
      <c r="G33" s="199"/>
      <c r="H33" s="202"/>
      <c r="I33" s="202"/>
      <c r="J33" s="203"/>
      <c r="K33" s="202"/>
      <c r="L33" s="203"/>
      <c r="M33" s="295"/>
    </row>
    <row r="34" spans="1:13" s="180" customFormat="1" ht="24.75" customHeight="1">
      <c r="A34" s="197"/>
      <c r="B34" s="198"/>
      <c r="C34" s="199"/>
      <c r="D34" s="200"/>
      <c r="E34" s="200"/>
      <c r="F34" s="201"/>
      <c r="G34" s="199"/>
      <c r="H34" s="202"/>
      <c r="I34" s="202"/>
      <c r="J34" s="203"/>
      <c r="K34" s="202"/>
      <c r="L34" s="204"/>
      <c r="M34" s="293"/>
    </row>
    <row r="35" spans="1:13" s="180" customFormat="1" ht="24.75" customHeight="1">
      <c r="A35" s="197"/>
      <c r="B35" s="198"/>
      <c r="C35" s="199"/>
      <c r="D35" s="200"/>
      <c r="E35" s="200"/>
      <c r="F35" s="201"/>
      <c r="G35" s="199"/>
      <c r="H35" s="202"/>
      <c r="I35" s="202"/>
      <c r="J35" s="203"/>
      <c r="K35" s="202"/>
      <c r="L35" s="204"/>
      <c r="M35" s="293"/>
    </row>
    <row r="36" spans="1:13" s="180" customFormat="1" ht="24.75" customHeight="1" thickBot="1">
      <c r="A36" s="197"/>
      <c r="B36" s="198"/>
      <c r="C36" s="199"/>
      <c r="D36" s="200"/>
      <c r="E36" s="200"/>
      <c r="F36" s="201"/>
      <c r="G36" s="199"/>
      <c r="H36" s="202"/>
      <c r="I36" s="202"/>
      <c r="J36" s="203"/>
      <c r="K36" s="202"/>
      <c r="L36" s="204"/>
      <c r="M36" s="205" t="s">
        <v>281</v>
      </c>
    </row>
    <row r="37" spans="1:13" s="130" customFormat="1" ht="27" customHeight="1" thickBot="1">
      <c r="A37" s="410" t="s">
        <v>234</v>
      </c>
      <c r="B37" s="411" t="s">
        <v>235</v>
      </c>
      <c r="C37" s="411" t="s">
        <v>236</v>
      </c>
      <c r="D37" s="411" t="s">
        <v>81</v>
      </c>
      <c r="E37" s="411" t="s">
        <v>82</v>
      </c>
      <c r="F37" s="412" t="s">
        <v>83</v>
      </c>
      <c r="G37" s="413" t="s">
        <v>84</v>
      </c>
      <c r="H37" s="413" t="s">
        <v>85</v>
      </c>
      <c r="I37" s="413" t="s">
        <v>237</v>
      </c>
      <c r="J37" s="1091" t="s">
        <v>238</v>
      </c>
      <c r="K37" s="1091"/>
      <c r="L37" s="414" t="s">
        <v>239</v>
      </c>
      <c r="M37" s="129" t="s">
        <v>86</v>
      </c>
    </row>
    <row r="38" spans="1:13" s="130" customFormat="1" ht="25.5" customHeight="1" thickBot="1">
      <c r="A38" s="314"/>
      <c r="B38" s="431"/>
      <c r="C38" s="431"/>
      <c r="D38" s="435" t="s">
        <v>261</v>
      </c>
      <c r="E38" s="411"/>
      <c r="F38" s="412" t="s">
        <v>57</v>
      </c>
      <c r="G38" s="413"/>
      <c r="H38" s="413" t="s">
        <v>87</v>
      </c>
      <c r="I38" s="413" t="s">
        <v>87</v>
      </c>
      <c r="J38" s="428" t="s">
        <v>0</v>
      </c>
      <c r="K38" s="413" t="s">
        <v>73</v>
      </c>
      <c r="L38" s="414" t="s">
        <v>88</v>
      </c>
      <c r="M38" s="129" t="s">
        <v>89</v>
      </c>
    </row>
    <row r="39" spans="1:13" s="180" customFormat="1" ht="39" customHeight="1">
      <c r="A39" s="172" t="s">
        <v>262</v>
      </c>
      <c r="B39" s="173"/>
      <c r="C39" s="136" t="s">
        <v>282</v>
      </c>
      <c r="D39" s="206" t="s">
        <v>283</v>
      </c>
      <c r="E39" s="206" t="s">
        <v>284</v>
      </c>
      <c r="F39" s="136" t="s">
        <v>92</v>
      </c>
      <c r="G39" s="136" t="s">
        <v>274</v>
      </c>
      <c r="H39" s="177">
        <v>300</v>
      </c>
      <c r="I39" s="177">
        <v>0</v>
      </c>
      <c r="J39" s="178">
        <v>0</v>
      </c>
      <c r="K39" s="177">
        <v>300</v>
      </c>
      <c r="L39" s="178">
        <v>0</v>
      </c>
      <c r="M39" s="179">
        <f t="shared" si="3"/>
        <v>0</v>
      </c>
    </row>
    <row r="40" spans="1:13" s="180" customFormat="1" ht="27" customHeight="1">
      <c r="A40" s="181" t="s">
        <v>262</v>
      </c>
      <c r="B40" s="182"/>
      <c r="C40" s="143" t="s">
        <v>285</v>
      </c>
      <c r="D40" s="189" t="s">
        <v>286</v>
      </c>
      <c r="E40" s="189" t="s">
        <v>287</v>
      </c>
      <c r="F40" s="143" t="s">
        <v>92</v>
      </c>
      <c r="G40" s="143" t="s">
        <v>274</v>
      </c>
      <c r="H40" s="186">
        <v>250</v>
      </c>
      <c r="I40" s="186">
        <v>0</v>
      </c>
      <c r="J40" s="187">
        <v>0</v>
      </c>
      <c r="K40" s="186">
        <v>250</v>
      </c>
      <c r="L40" s="187">
        <v>0</v>
      </c>
      <c r="M40" s="188">
        <f t="shared" si="3"/>
        <v>0</v>
      </c>
    </row>
    <row r="41" spans="1:13" s="130" customFormat="1" ht="24.75" customHeight="1">
      <c r="A41" s="181" t="s">
        <v>262</v>
      </c>
      <c r="B41" s="182"/>
      <c r="C41" s="143" t="s">
        <v>288</v>
      </c>
      <c r="D41" s="189" t="s">
        <v>289</v>
      </c>
      <c r="E41" s="189" t="s">
        <v>290</v>
      </c>
      <c r="F41" s="143" t="s">
        <v>92</v>
      </c>
      <c r="G41" s="143" t="s">
        <v>274</v>
      </c>
      <c r="H41" s="186">
        <v>2300</v>
      </c>
      <c r="I41" s="186">
        <v>2112.6</v>
      </c>
      <c r="J41" s="187">
        <v>0</v>
      </c>
      <c r="K41" s="186">
        <v>2300</v>
      </c>
      <c r="L41" s="187">
        <v>2112660</v>
      </c>
      <c r="M41" s="188">
        <f t="shared" si="3"/>
        <v>91.854782608695658</v>
      </c>
    </row>
    <row r="42" spans="1:13" s="130" customFormat="1" ht="30.75" customHeight="1">
      <c r="A42" s="181" t="s">
        <v>262</v>
      </c>
      <c r="B42" s="182"/>
      <c r="C42" s="143" t="s">
        <v>291</v>
      </c>
      <c r="D42" s="189" t="s">
        <v>292</v>
      </c>
      <c r="E42" s="189" t="s">
        <v>293</v>
      </c>
      <c r="F42" s="143" t="s">
        <v>92</v>
      </c>
      <c r="G42" s="143" t="s">
        <v>274</v>
      </c>
      <c r="H42" s="186">
        <v>1000</v>
      </c>
      <c r="I42" s="186">
        <v>0</v>
      </c>
      <c r="J42" s="187">
        <v>0</v>
      </c>
      <c r="K42" s="186">
        <v>900</v>
      </c>
      <c r="L42" s="187">
        <v>0</v>
      </c>
      <c r="M42" s="188">
        <f t="shared" si="3"/>
        <v>0</v>
      </c>
    </row>
    <row r="43" spans="1:13" s="130" customFormat="1" ht="52.5" customHeight="1">
      <c r="A43" s="207" t="s">
        <v>262</v>
      </c>
      <c r="B43" s="208"/>
      <c r="C43" s="209" t="s">
        <v>294</v>
      </c>
      <c r="D43" s="210" t="s">
        <v>295</v>
      </c>
      <c r="E43" s="189" t="s">
        <v>296</v>
      </c>
      <c r="F43" s="209" t="s">
        <v>92</v>
      </c>
      <c r="G43" s="209" t="s">
        <v>274</v>
      </c>
      <c r="H43" s="211">
        <v>1000</v>
      </c>
      <c r="I43" s="211">
        <v>0</v>
      </c>
      <c r="J43" s="212">
        <v>0</v>
      </c>
      <c r="K43" s="211">
        <v>1132</v>
      </c>
      <c r="L43" s="212">
        <v>0</v>
      </c>
      <c r="M43" s="213">
        <f t="shared" si="3"/>
        <v>0</v>
      </c>
    </row>
    <row r="44" spans="1:13" s="180" customFormat="1" ht="24.95" customHeight="1">
      <c r="A44" s="181" t="s">
        <v>262</v>
      </c>
      <c r="B44" s="182"/>
      <c r="C44" s="143" t="s">
        <v>297</v>
      </c>
      <c r="D44" s="189" t="s">
        <v>298</v>
      </c>
      <c r="E44" s="189" t="s">
        <v>280</v>
      </c>
      <c r="F44" s="143" t="s">
        <v>92</v>
      </c>
      <c r="G44" s="143" t="s">
        <v>274</v>
      </c>
      <c r="H44" s="186">
        <v>2000</v>
      </c>
      <c r="I44" s="186">
        <v>0</v>
      </c>
      <c r="J44" s="187">
        <v>0</v>
      </c>
      <c r="K44" s="186">
        <v>350</v>
      </c>
      <c r="L44" s="187">
        <v>0</v>
      </c>
      <c r="M44" s="188">
        <f t="shared" si="3"/>
        <v>0</v>
      </c>
    </row>
    <row r="45" spans="1:13" s="180" customFormat="1" ht="54.75" customHeight="1">
      <c r="A45" s="207" t="s">
        <v>262</v>
      </c>
      <c r="B45" s="208"/>
      <c r="C45" s="209" t="s">
        <v>299</v>
      </c>
      <c r="D45" s="210" t="s">
        <v>300</v>
      </c>
      <c r="E45" s="189" t="s">
        <v>301</v>
      </c>
      <c r="F45" s="209" t="s">
        <v>92</v>
      </c>
      <c r="G45" s="209" t="s">
        <v>274</v>
      </c>
      <c r="H45" s="211">
        <v>450</v>
      </c>
      <c r="I45" s="211">
        <v>0</v>
      </c>
      <c r="J45" s="212">
        <v>0</v>
      </c>
      <c r="K45" s="211">
        <v>450</v>
      </c>
      <c r="L45" s="212">
        <v>0</v>
      </c>
      <c r="M45" s="213">
        <f t="shared" si="3"/>
        <v>0</v>
      </c>
    </row>
    <row r="46" spans="1:13" s="180" customFormat="1" ht="28.5" customHeight="1" thickBot="1">
      <c r="A46" s="214" t="s">
        <v>262</v>
      </c>
      <c r="B46" s="215"/>
      <c r="C46" s="216" t="s">
        <v>302</v>
      </c>
      <c r="D46" s="217" t="s">
        <v>303</v>
      </c>
      <c r="E46" s="217" t="s">
        <v>304</v>
      </c>
      <c r="F46" s="216" t="s">
        <v>92</v>
      </c>
      <c r="G46" s="216" t="s">
        <v>274</v>
      </c>
      <c r="H46" s="218">
        <v>1800</v>
      </c>
      <c r="I46" s="218">
        <v>0</v>
      </c>
      <c r="J46" s="219">
        <v>0</v>
      </c>
      <c r="K46" s="218">
        <v>1800</v>
      </c>
      <c r="L46" s="219">
        <v>0</v>
      </c>
      <c r="M46" s="220">
        <f>((L46/1000)/K46)*100</f>
        <v>0</v>
      </c>
    </row>
    <row r="47" spans="1:13" s="180" customFormat="1" ht="19.5" customHeight="1" thickBot="1">
      <c r="A47" s="155" t="s">
        <v>305</v>
      </c>
      <c r="B47" s="156" t="s">
        <v>305</v>
      </c>
      <c r="C47" s="156"/>
      <c r="D47" s="157"/>
      <c r="E47" s="158"/>
      <c r="F47" s="159"/>
      <c r="G47" s="221"/>
      <c r="H47" s="160">
        <f>SUM(H17:H46)</f>
        <v>48913</v>
      </c>
      <c r="I47" s="160">
        <f t="shared" ref="I47:L47" si="4">SUM(I17:I46)</f>
        <v>31839.293999999998</v>
      </c>
      <c r="J47" s="161">
        <f t="shared" si="4"/>
        <v>20308</v>
      </c>
      <c r="K47" s="160">
        <f t="shared" si="4"/>
        <v>26498.6</v>
      </c>
      <c r="L47" s="161">
        <f t="shared" si="4"/>
        <v>17245607.73</v>
      </c>
      <c r="M47" s="162">
        <f t="shared" si="3"/>
        <v>65.081203271116223</v>
      </c>
    </row>
    <row r="48" spans="1:13" s="130" customFormat="1" ht="25.5" customHeight="1" thickBot="1">
      <c r="A48" s="155" t="s">
        <v>117</v>
      </c>
      <c r="B48" s="156" t="s">
        <v>117</v>
      </c>
      <c r="C48" s="156"/>
      <c r="D48" s="157"/>
      <c r="E48" s="158"/>
      <c r="F48" s="159"/>
      <c r="G48" s="221"/>
      <c r="H48" s="160">
        <f>+H15+H47</f>
        <v>86913</v>
      </c>
      <c r="I48" s="160">
        <f>+I15+I47</f>
        <v>69741.194000000003</v>
      </c>
      <c r="J48" s="161">
        <f>+J15+J47</f>
        <v>71605</v>
      </c>
      <c r="K48" s="160">
        <f>+K15+K47</f>
        <v>82840.899999999994</v>
      </c>
      <c r="L48" s="161">
        <f>+L15+L47</f>
        <v>54929371.430000007</v>
      </c>
      <c r="M48" s="162">
        <f t="shared" si="3"/>
        <v>66.307067438910011</v>
      </c>
    </row>
    <row r="49" spans="1:13" s="130" customFormat="1" ht="24" customHeight="1">
      <c r="A49" s="222"/>
      <c r="B49" s="223"/>
      <c r="C49" s="223"/>
      <c r="D49" s="222"/>
      <c r="E49" s="224"/>
      <c r="F49" s="225"/>
      <c r="G49" s="226"/>
      <c r="H49" s="227"/>
      <c r="I49" s="227"/>
      <c r="J49" s="228"/>
      <c r="K49" s="227"/>
      <c r="L49" s="229"/>
      <c r="M49" s="230"/>
    </row>
    <row r="50" spans="1:13" s="130" customFormat="1" ht="24" customHeight="1">
      <c r="A50" s="222"/>
      <c r="B50" s="223"/>
      <c r="C50" s="223"/>
      <c r="D50" s="222"/>
      <c r="E50" s="224"/>
      <c r="F50" s="225"/>
      <c r="G50" s="226"/>
      <c r="H50" s="227"/>
      <c r="I50" s="227"/>
      <c r="J50" s="228"/>
      <c r="K50" s="227"/>
      <c r="L50" s="229"/>
      <c r="M50" s="230"/>
    </row>
    <row r="51" spans="1:13" s="130" customFormat="1" ht="24" customHeight="1">
      <c r="A51" s="222"/>
      <c r="B51" s="223"/>
      <c r="C51" s="223"/>
      <c r="D51" s="222"/>
      <c r="E51" s="224"/>
      <c r="F51" s="225"/>
      <c r="G51" s="226"/>
      <c r="H51" s="227"/>
      <c r="I51" s="227"/>
      <c r="J51" s="228"/>
      <c r="K51" s="227"/>
      <c r="L51" s="229"/>
      <c r="M51" s="230"/>
    </row>
    <row r="52" spans="1:13" s="130" customFormat="1" ht="24" customHeight="1">
      <c r="A52" s="222"/>
      <c r="B52" s="223"/>
      <c r="C52" s="223"/>
      <c r="D52" s="222"/>
      <c r="E52" s="224"/>
      <c r="F52" s="225"/>
      <c r="G52" s="226"/>
      <c r="H52" s="227"/>
      <c r="I52" s="227"/>
      <c r="J52" s="228"/>
      <c r="K52" s="227"/>
      <c r="L52" s="229"/>
      <c r="M52" s="230"/>
    </row>
    <row r="53" spans="1:13" s="130" customFormat="1" ht="24" customHeight="1">
      <c r="A53" s="222"/>
      <c r="B53" s="223"/>
      <c r="C53" s="223"/>
      <c r="D53" s="222"/>
      <c r="E53" s="224"/>
      <c r="F53" s="225"/>
      <c r="G53" s="226"/>
      <c r="H53" s="227"/>
      <c r="I53" s="227"/>
      <c r="J53" s="228"/>
      <c r="K53" s="227"/>
      <c r="L53" s="229"/>
      <c r="M53" s="230"/>
    </row>
    <row r="54" spans="1:13" s="130" customFormat="1" ht="24" customHeight="1">
      <c r="A54" s="222"/>
      <c r="B54" s="223"/>
      <c r="C54" s="223"/>
      <c r="D54" s="222"/>
      <c r="E54" s="224"/>
      <c r="F54" s="225"/>
      <c r="G54" s="226"/>
      <c r="H54" s="227"/>
      <c r="I54" s="227"/>
      <c r="J54" s="228"/>
      <c r="K54" s="227"/>
      <c r="L54" s="229"/>
      <c r="M54" s="230"/>
    </row>
    <row r="55" spans="1:13" s="130" customFormat="1" ht="24" customHeight="1">
      <c r="A55" s="222"/>
      <c r="B55" s="223"/>
      <c r="C55" s="223"/>
      <c r="D55" s="222"/>
      <c r="E55" s="224"/>
      <c r="F55" s="225"/>
      <c r="G55" s="226"/>
      <c r="H55" s="227"/>
      <c r="I55" s="227"/>
      <c r="J55" s="228"/>
      <c r="K55" s="227"/>
      <c r="L55" s="229"/>
      <c r="M55" s="230"/>
    </row>
    <row r="56" spans="1:13" s="130" customFormat="1" ht="24" customHeight="1">
      <c r="A56" s="222"/>
      <c r="B56" s="223"/>
      <c r="C56" s="223"/>
      <c r="D56" s="222"/>
      <c r="E56" s="224"/>
      <c r="F56" s="225"/>
      <c r="G56" s="226"/>
      <c r="H56" s="227"/>
      <c r="I56" s="227"/>
      <c r="J56" s="228"/>
      <c r="K56" s="227"/>
      <c r="L56" s="229"/>
      <c r="M56" s="230"/>
    </row>
    <row r="57" spans="1:13" s="130" customFormat="1" ht="24" customHeight="1">
      <c r="A57" s="222"/>
      <c r="B57" s="223"/>
      <c r="C57" s="223"/>
      <c r="D57" s="222"/>
      <c r="E57" s="224"/>
      <c r="F57" s="225"/>
      <c r="G57" s="226"/>
      <c r="H57" s="227"/>
      <c r="I57" s="227"/>
      <c r="J57" s="228"/>
      <c r="K57" s="227"/>
      <c r="L57" s="229"/>
      <c r="M57" s="230"/>
    </row>
    <row r="58" spans="1:13" s="130" customFormat="1" ht="24" customHeight="1">
      <c r="A58" s="222"/>
      <c r="B58" s="223"/>
      <c r="C58" s="223"/>
      <c r="D58" s="222"/>
      <c r="E58" s="224"/>
      <c r="F58" s="225"/>
      <c r="G58" s="226"/>
      <c r="H58" s="227"/>
      <c r="I58" s="227"/>
      <c r="J58" s="228"/>
      <c r="K58" s="227"/>
      <c r="L58" s="229"/>
      <c r="M58" s="230"/>
    </row>
    <row r="59" spans="1:13" s="130" customFormat="1" ht="24" customHeight="1">
      <c r="A59" s="222"/>
      <c r="B59" s="223"/>
      <c r="C59" s="223"/>
      <c r="D59" s="222"/>
      <c r="E59" s="224"/>
      <c r="F59" s="225"/>
      <c r="G59" s="226"/>
      <c r="H59" s="227"/>
      <c r="I59" s="227"/>
      <c r="J59" s="228"/>
      <c r="K59" s="227"/>
      <c r="L59" s="229"/>
      <c r="M59" s="230"/>
    </row>
    <row r="60" spans="1:13" s="130" customFormat="1" ht="24" customHeight="1">
      <c r="A60" s="222"/>
      <c r="B60" s="223"/>
      <c r="C60" s="223"/>
      <c r="D60" s="222"/>
      <c r="E60" s="224"/>
      <c r="F60" s="225"/>
      <c r="G60" s="226"/>
      <c r="H60" s="227"/>
      <c r="I60" s="227"/>
      <c r="J60" s="228"/>
      <c r="K60" s="227"/>
      <c r="L60" s="229"/>
      <c r="M60" s="230"/>
    </row>
    <row r="61" spans="1:13" s="130" customFormat="1" ht="24" customHeight="1">
      <c r="A61" s="222"/>
      <c r="B61" s="223"/>
      <c r="C61" s="223"/>
      <c r="D61" s="222"/>
      <c r="E61" s="224"/>
      <c r="F61" s="225"/>
      <c r="G61" s="226"/>
      <c r="H61" s="227"/>
      <c r="I61" s="227"/>
      <c r="J61" s="228"/>
      <c r="K61" s="227"/>
      <c r="L61" s="229"/>
      <c r="M61" s="230"/>
    </row>
    <row r="62" spans="1:13" s="130" customFormat="1" ht="24" customHeight="1">
      <c r="A62" s="222"/>
      <c r="B62" s="223"/>
      <c r="C62" s="223"/>
      <c r="D62" s="222"/>
      <c r="E62" s="224"/>
      <c r="F62" s="225"/>
      <c r="G62" s="226"/>
      <c r="H62" s="227"/>
      <c r="I62" s="227"/>
      <c r="J62" s="228"/>
      <c r="K62" s="227"/>
      <c r="L62" s="229"/>
      <c r="M62" s="230"/>
    </row>
    <row r="63" spans="1:13" s="130" customFormat="1" ht="24" customHeight="1">
      <c r="A63" s="222"/>
      <c r="B63" s="223"/>
      <c r="C63" s="223"/>
      <c r="D63" s="222"/>
      <c r="E63" s="224"/>
      <c r="F63" s="225"/>
      <c r="G63" s="226"/>
      <c r="H63" s="227"/>
      <c r="I63" s="227"/>
      <c r="J63" s="228"/>
      <c r="K63" s="227"/>
      <c r="L63" s="229"/>
      <c r="M63" s="230"/>
    </row>
    <row r="64" spans="1:13" s="130" customFormat="1" ht="24" customHeight="1">
      <c r="A64" s="222"/>
      <c r="B64" s="223"/>
      <c r="C64" s="223"/>
      <c r="D64" s="222"/>
      <c r="E64" s="224"/>
      <c r="F64" s="225"/>
      <c r="G64" s="226"/>
      <c r="H64" s="227"/>
      <c r="I64" s="227"/>
      <c r="J64" s="228"/>
      <c r="K64" s="227"/>
      <c r="L64" s="229"/>
      <c r="M64" s="230"/>
    </row>
    <row r="65" spans="1:14" s="130" customFormat="1" ht="24" customHeight="1">
      <c r="A65" s="222"/>
      <c r="B65" s="223"/>
      <c r="C65" s="223"/>
      <c r="D65" s="222"/>
      <c r="E65" s="224"/>
      <c r="F65" s="225"/>
      <c r="G65" s="226"/>
      <c r="H65" s="227"/>
      <c r="I65" s="227"/>
      <c r="J65" s="228"/>
      <c r="K65" s="227"/>
      <c r="L65" s="229"/>
      <c r="M65" s="230"/>
    </row>
    <row r="66" spans="1:14" s="130" customFormat="1" ht="24" customHeight="1">
      <c r="A66" s="222"/>
      <c r="B66" s="223"/>
      <c r="C66" s="223"/>
      <c r="D66" s="222"/>
      <c r="E66" s="224"/>
      <c r="F66" s="225"/>
      <c r="G66" s="226"/>
      <c r="H66" s="227"/>
      <c r="I66" s="227"/>
      <c r="J66" s="228"/>
      <c r="K66" s="227"/>
      <c r="L66" s="229"/>
      <c r="M66" s="230"/>
    </row>
    <row r="67" spans="1:14" s="130" customFormat="1" ht="24" customHeight="1">
      <c r="A67" s="222"/>
      <c r="B67" s="223"/>
      <c r="C67" s="223"/>
      <c r="D67" s="222"/>
      <c r="E67" s="224"/>
      <c r="F67" s="225"/>
      <c r="G67" s="226"/>
      <c r="H67" s="227"/>
      <c r="I67" s="227"/>
      <c r="J67" s="228"/>
      <c r="K67" s="227"/>
      <c r="L67" s="229"/>
      <c r="M67" s="230"/>
    </row>
    <row r="68" spans="1:14" s="130" customFormat="1" ht="24" customHeight="1">
      <c r="A68" s="222"/>
      <c r="B68" s="223"/>
      <c r="C68" s="223"/>
      <c r="D68" s="222"/>
      <c r="E68" s="224"/>
      <c r="F68" s="225"/>
      <c r="G68" s="226"/>
      <c r="H68" s="227"/>
      <c r="I68" s="227"/>
      <c r="J68" s="228"/>
      <c r="K68" s="227"/>
      <c r="L68" s="229"/>
      <c r="M68" s="230"/>
    </row>
    <row r="69" spans="1:14" s="130" customFormat="1" ht="21" customHeight="1" thickBot="1">
      <c r="A69" s="436"/>
      <c r="B69" s="436"/>
      <c r="C69" s="436"/>
      <c r="D69" s="436"/>
      <c r="E69" s="436"/>
      <c r="F69" s="311"/>
      <c r="G69" s="437"/>
      <c r="H69" s="436"/>
      <c r="I69" s="436"/>
      <c r="J69" s="280"/>
      <c r="K69" s="436"/>
      <c r="L69" s="436"/>
      <c r="M69" s="282" t="s">
        <v>306</v>
      </c>
      <c r="N69" s="233"/>
    </row>
    <row r="70" spans="1:14" s="130" customFormat="1" ht="27" customHeight="1" thickBot="1">
      <c r="A70" s="410" t="s">
        <v>234</v>
      </c>
      <c r="B70" s="411" t="s">
        <v>235</v>
      </c>
      <c r="C70" s="411" t="s">
        <v>236</v>
      </c>
      <c r="D70" s="411" t="s">
        <v>81</v>
      </c>
      <c r="E70" s="411" t="s">
        <v>82</v>
      </c>
      <c r="F70" s="412" t="s">
        <v>83</v>
      </c>
      <c r="G70" s="413" t="s">
        <v>84</v>
      </c>
      <c r="H70" s="413" t="s">
        <v>85</v>
      </c>
      <c r="I70" s="413" t="s">
        <v>237</v>
      </c>
      <c r="J70" s="1091" t="s">
        <v>238</v>
      </c>
      <c r="K70" s="1091"/>
      <c r="L70" s="414" t="s">
        <v>239</v>
      </c>
      <c r="M70" s="129" t="s">
        <v>86</v>
      </c>
    </row>
    <row r="71" spans="1:14" s="130" customFormat="1" ht="25.5" customHeight="1" thickBot="1">
      <c r="A71" s="421"/>
      <c r="B71" s="308"/>
      <c r="C71" s="308"/>
      <c r="D71" s="411" t="s">
        <v>143</v>
      </c>
      <c r="E71" s="411"/>
      <c r="F71" s="412" t="s">
        <v>57</v>
      </c>
      <c r="G71" s="438"/>
      <c r="H71" s="413" t="s">
        <v>87</v>
      </c>
      <c r="I71" s="413" t="s">
        <v>87</v>
      </c>
      <c r="J71" s="428" t="s">
        <v>0</v>
      </c>
      <c r="K71" s="413" t="s">
        <v>1</v>
      </c>
      <c r="L71" s="414" t="s">
        <v>88</v>
      </c>
      <c r="M71" s="129" t="s">
        <v>89</v>
      </c>
    </row>
    <row r="72" spans="1:14" s="130" customFormat="1" ht="25.5" customHeight="1" thickBot="1">
      <c r="A72" s="314"/>
      <c r="B72" s="308"/>
      <c r="C72" s="430"/>
      <c r="D72" s="435" t="s">
        <v>307</v>
      </c>
      <c r="E72" s="315"/>
      <c r="F72" s="260"/>
      <c r="G72" s="439"/>
      <c r="H72" s="263"/>
      <c r="I72" s="263"/>
      <c r="J72" s="263"/>
      <c r="K72" s="263"/>
      <c r="L72" s="263"/>
      <c r="M72" s="316"/>
    </row>
    <row r="73" spans="1:14" s="130" customFormat="1" ht="24.75" customHeight="1">
      <c r="A73" s="234" t="s">
        <v>308</v>
      </c>
      <c r="B73" s="235"/>
      <c r="C73" s="236" t="s">
        <v>166</v>
      </c>
      <c r="D73" s="237" t="s">
        <v>309</v>
      </c>
      <c r="E73" s="237" t="s">
        <v>167</v>
      </c>
      <c r="F73" s="136" t="s">
        <v>92</v>
      </c>
      <c r="G73" s="238">
        <v>2015</v>
      </c>
      <c r="H73" s="239">
        <v>1413</v>
      </c>
      <c r="I73" s="239">
        <v>687.3</v>
      </c>
      <c r="J73" s="240">
        <v>0</v>
      </c>
      <c r="K73" s="239">
        <v>687.3</v>
      </c>
      <c r="L73" s="240">
        <v>687262.92</v>
      </c>
      <c r="M73" s="241">
        <f>((L73/1000)/K73)*100</f>
        <v>99.994604975993028</v>
      </c>
    </row>
    <row r="74" spans="1:14" s="130" customFormat="1" ht="24.75" customHeight="1">
      <c r="A74" s="242" t="s">
        <v>308</v>
      </c>
      <c r="B74" s="243"/>
      <c r="C74" s="244" t="s">
        <v>310</v>
      </c>
      <c r="D74" s="245" t="s">
        <v>311</v>
      </c>
      <c r="E74" s="245" t="s">
        <v>312</v>
      </c>
      <c r="F74" s="143" t="s">
        <v>92</v>
      </c>
      <c r="G74" s="246">
        <v>2015</v>
      </c>
      <c r="H74" s="247">
        <v>146</v>
      </c>
      <c r="I74" s="247">
        <v>146</v>
      </c>
      <c r="J74" s="248">
        <v>146</v>
      </c>
      <c r="K74" s="247">
        <v>146</v>
      </c>
      <c r="L74" s="248">
        <v>146000</v>
      </c>
      <c r="M74" s="249">
        <f t="shared" ref="M74:M88" si="5">((L74/1000)/K74)*100</f>
        <v>100</v>
      </c>
    </row>
    <row r="75" spans="1:14" s="130" customFormat="1" ht="24.75" customHeight="1">
      <c r="A75" s="250" t="s">
        <v>308</v>
      </c>
      <c r="B75" s="243"/>
      <c r="C75" s="244" t="s">
        <v>313</v>
      </c>
      <c r="D75" s="245" t="s">
        <v>314</v>
      </c>
      <c r="E75" s="245" t="s">
        <v>164</v>
      </c>
      <c r="F75" s="143" t="s">
        <v>92</v>
      </c>
      <c r="G75" s="246">
        <v>2015</v>
      </c>
      <c r="H75" s="247">
        <v>170</v>
      </c>
      <c r="I75" s="247">
        <v>170</v>
      </c>
      <c r="J75" s="248">
        <v>170</v>
      </c>
      <c r="K75" s="247">
        <v>170</v>
      </c>
      <c r="L75" s="248">
        <v>170000</v>
      </c>
      <c r="M75" s="249">
        <f t="shared" si="5"/>
        <v>100</v>
      </c>
    </row>
    <row r="76" spans="1:14" s="130" customFormat="1" ht="24.75" customHeight="1">
      <c r="A76" s="250" t="s">
        <v>308</v>
      </c>
      <c r="B76" s="243"/>
      <c r="C76" s="244" t="s">
        <v>315</v>
      </c>
      <c r="D76" s="245" t="s">
        <v>316</v>
      </c>
      <c r="E76" s="245" t="s">
        <v>167</v>
      </c>
      <c r="F76" s="143" t="s">
        <v>92</v>
      </c>
      <c r="G76" s="246">
        <v>2015</v>
      </c>
      <c r="H76" s="247">
        <v>900</v>
      </c>
      <c r="I76" s="247">
        <v>900</v>
      </c>
      <c r="J76" s="248">
        <v>900</v>
      </c>
      <c r="K76" s="247">
        <v>900</v>
      </c>
      <c r="L76" s="248">
        <v>900000</v>
      </c>
      <c r="M76" s="249">
        <f t="shared" si="5"/>
        <v>100</v>
      </c>
    </row>
    <row r="77" spans="1:14" s="130" customFormat="1" ht="24.75" customHeight="1">
      <c r="A77" s="250" t="s">
        <v>308</v>
      </c>
      <c r="B77" s="243"/>
      <c r="C77" s="244" t="s">
        <v>317</v>
      </c>
      <c r="D77" s="245" t="s">
        <v>318</v>
      </c>
      <c r="E77" s="245" t="s">
        <v>167</v>
      </c>
      <c r="F77" s="143" t="s">
        <v>92</v>
      </c>
      <c r="G77" s="246">
        <v>2015</v>
      </c>
      <c r="H77" s="247">
        <v>0</v>
      </c>
      <c r="I77" s="247">
        <v>0</v>
      </c>
      <c r="J77" s="248">
        <v>6000</v>
      </c>
      <c r="K77" s="247">
        <v>0</v>
      </c>
      <c r="L77" s="248">
        <v>0</v>
      </c>
      <c r="M77" s="249">
        <v>0</v>
      </c>
    </row>
    <row r="78" spans="1:14" s="130" customFormat="1" ht="24.75" customHeight="1">
      <c r="A78" s="250" t="s">
        <v>308</v>
      </c>
      <c r="B78" s="243"/>
      <c r="C78" s="244" t="s">
        <v>319</v>
      </c>
      <c r="D78" s="245" t="s">
        <v>165</v>
      </c>
      <c r="E78" s="245" t="s">
        <v>174</v>
      </c>
      <c r="F78" s="143" t="s">
        <v>92</v>
      </c>
      <c r="G78" s="246">
        <v>2015</v>
      </c>
      <c r="H78" s="247">
        <v>124.8</v>
      </c>
      <c r="I78" s="247">
        <v>124.7</v>
      </c>
      <c r="J78" s="248">
        <v>0</v>
      </c>
      <c r="K78" s="247">
        <v>124.8</v>
      </c>
      <c r="L78" s="248">
        <v>124711</v>
      </c>
      <c r="M78" s="249">
        <f t="shared" si="5"/>
        <v>99.928685897435898</v>
      </c>
    </row>
    <row r="79" spans="1:14" s="130" customFormat="1" ht="24.75" customHeight="1">
      <c r="A79" s="250" t="s">
        <v>308</v>
      </c>
      <c r="B79" s="243"/>
      <c r="C79" s="244" t="s">
        <v>320</v>
      </c>
      <c r="D79" s="245" t="s">
        <v>145</v>
      </c>
      <c r="E79" s="245" t="s">
        <v>178</v>
      </c>
      <c r="F79" s="143" t="s">
        <v>92</v>
      </c>
      <c r="G79" s="246">
        <v>2015</v>
      </c>
      <c r="H79" s="247">
        <v>200</v>
      </c>
      <c r="I79" s="247">
        <v>200</v>
      </c>
      <c r="J79" s="248">
        <v>0</v>
      </c>
      <c r="K79" s="247">
        <v>200</v>
      </c>
      <c r="L79" s="248">
        <v>200000</v>
      </c>
      <c r="M79" s="249">
        <f t="shared" si="5"/>
        <v>100</v>
      </c>
    </row>
    <row r="80" spans="1:14" s="130" customFormat="1" ht="24.75" customHeight="1">
      <c r="A80" s="250" t="s">
        <v>308</v>
      </c>
      <c r="B80" s="243"/>
      <c r="C80" s="244" t="s">
        <v>321</v>
      </c>
      <c r="D80" s="245" t="s">
        <v>322</v>
      </c>
      <c r="E80" s="245" t="s">
        <v>178</v>
      </c>
      <c r="F80" s="143" t="s">
        <v>92</v>
      </c>
      <c r="G80" s="246">
        <v>2015</v>
      </c>
      <c r="H80" s="247">
        <v>260</v>
      </c>
      <c r="I80" s="247">
        <v>260</v>
      </c>
      <c r="J80" s="248">
        <v>0</v>
      </c>
      <c r="K80" s="247">
        <v>260</v>
      </c>
      <c r="L80" s="248">
        <v>260000</v>
      </c>
      <c r="M80" s="249">
        <f t="shared" si="5"/>
        <v>100</v>
      </c>
    </row>
    <row r="81" spans="1:15" s="130" customFormat="1" ht="24.75" customHeight="1">
      <c r="A81" s="250" t="s">
        <v>308</v>
      </c>
      <c r="B81" s="243"/>
      <c r="C81" s="244" t="s">
        <v>323</v>
      </c>
      <c r="D81" s="245" t="s">
        <v>324</v>
      </c>
      <c r="E81" s="245" t="s">
        <v>178</v>
      </c>
      <c r="F81" s="143" t="s">
        <v>92</v>
      </c>
      <c r="G81" s="246">
        <v>2015</v>
      </c>
      <c r="H81" s="247">
        <v>85</v>
      </c>
      <c r="I81" s="247">
        <v>85</v>
      </c>
      <c r="J81" s="248">
        <v>0</v>
      </c>
      <c r="K81" s="247">
        <v>85</v>
      </c>
      <c r="L81" s="248">
        <v>85000</v>
      </c>
      <c r="M81" s="249">
        <f t="shared" si="5"/>
        <v>100</v>
      </c>
    </row>
    <row r="82" spans="1:15" s="130" customFormat="1" ht="24.75" customHeight="1">
      <c r="A82" s="250" t="s">
        <v>308</v>
      </c>
      <c r="B82" s="243"/>
      <c r="C82" s="244" t="s">
        <v>325</v>
      </c>
      <c r="D82" s="245" t="s">
        <v>326</v>
      </c>
      <c r="E82" s="245" t="s">
        <v>93</v>
      </c>
      <c r="F82" s="143" t="s">
        <v>92</v>
      </c>
      <c r="G82" s="246">
        <v>2015</v>
      </c>
      <c r="H82" s="247">
        <v>672.1</v>
      </c>
      <c r="I82" s="247">
        <v>518.1</v>
      </c>
      <c r="J82" s="248">
        <v>0</v>
      </c>
      <c r="K82" s="247">
        <v>518.1</v>
      </c>
      <c r="L82" s="248">
        <v>518100.79</v>
      </c>
      <c r="M82" s="249">
        <f t="shared" si="5"/>
        <v>100.00015248021616</v>
      </c>
    </row>
    <row r="83" spans="1:15" s="130" customFormat="1" ht="24.75" customHeight="1">
      <c r="A83" s="250" t="s">
        <v>308</v>
      </c>
      <c r="B83" s="243"/>
      <c r="C83" s="244" t="s">
        <v>327</v>
      </c>
      <c r="D83" s="245" t="s">
        <v>328</v>
      </c>
      <c r="E83" s="245" t="s">
        <v>146</v>
      </c>
      <c r="F83" s="143" t="s">
        <v>92</v>
      </c>
      <c r="G83" s="246">
        <v>2015</v>
      </c>
      <c r="H83" s="247">
        <v>500</v>
      </c>
      <c r="I83" s="247">
        <v>500</v>
      </c>
      <c r="J83" s="248">
        <v>0</v>
      </c>
      <c r="K83" s="247">
        <v>500</v>
      </c>
      <c r="L83" s="248">
        <v>500000</v>
      </c>
      <c r="M83" s="249">
        <f t="shared" si="5"/>
        <v>100</v>
      </c>
    </row>
    <row r="84" spans="1:15" s="130" customFormat="1" ht="24.75" customHeight="1">
      <c r="A84" s="250" t="s">
        <v>308</v>
      </c>
      <c r="B84" s="243"/>
      <c r="C84" s="244" t="s">
        <v>329</v>
      </c>
      <c r="D84" s="251" t="s">
        <v>330</v>
      </c>
      <c r="E84" s="440" t="s">
        <v>331</v>
      </c>
      <c r="F84" s="143" t="s">
        <v>92</v>
      </c>
      <c r="G84" s="246">
        <v>2015</v>
      </c>
      <c r="H84" s="247">
        <v>215.4</v>
      </c>
      <c r="I84" s="247">
        <v>215.4</v>
      </c>
      <c r="J84" s="248">
        <v>0</v>
      </c>
      <c r="K84" s="247">
        <v>215.4</v>
      </c>
      <c r="L84" s="248">
        <v>215400</v>
      </c>
      <c r="M84" s="249">
        <f t="shared" si="5"/>
        <v>100</v>
      </c>
    </row>
    <row r="85" spans="1:15" s="130" customFormat="1" ht="24.75" customHeight="1">
      <c r="A85" s="250" t="s">
        <v>308</v>
      </c>
      <c r="B85" s="243"/>
      <c r="C85" s="244" t="s">
        <v>332</v>
      </c>
      <c r="D85" s="440" t="s">
        <v>333</v>
      </c>
      <c r="E85" s="440" t="s">
        <v>334</v>
      </c>
      <c r="F85" s="143" t="s">
        <v>92</v>
      </c>
      <c r="G85" s="246">
        <v>2016</v>
      </c>
      <c r="H85" s="247">
        <v>750</v>
      </c>
      <c r="I85" s="247">
        <v>0</v>
      </c>
      <c r="J85" s="248">
        <v>0</v>
      </c>
      <c r="K85" s="247">
        <v>750</v>
      </c>
      <c r="L85" s="248">
        <v>0</v>
      </c>
      <c r="M85" s="249">
        <f t="shared" si="5"/>
        <v>0</v>
      </c>
    </row>
    <row r="86" spans="1:15" s="130" customFormat="1" ht="24.75" customHeight="1">
      <c r="A86" s="250" t="s">
        <v>308</v>
      </c>
      <c r="B86" s="243"/>
      <c r="C86" s="244" t="s">
        <v>335</v>
      </c>
      <c r="D86" s="440" t="s">
        <v>336</v>
      </c>
      <c r="E86" s="440" t="s">
        <v>337</v>
      </c>
      <c r="F86" s="143" t="s">
        <v>92</v>
      </c>
      <c r="G86" s="246">
        <v>2016</v>
      </c>
      <c r="H86" s="247">
        <v>500</v>
      </c>
      <c r="I86" s="247">
        <v>0</v>
      </c>
      <c r="J86" s="248">
        <v>0</v>
      </c>
      <c r="K86" s="247">
        <v>500</v>
      </c>
      <c r="L86" s="248">
        <v>0</v>
      </c>
      <c r="M86" s="249">
        <f t="shared" si="5"/>
        <v>0</v>
      </c>
    </row>
    <row r="87" spans="1:15" s="130" customFormat="1" ht="24.75" customHeight="1" thickBot="1">
      <c r="A87" s="252" t="s">
        <v>308</v>
      </c>
      <c r="B87" s="253"/>
      <c r="C87" s="254" t="s">
        <v>338</v>
      </c>
      <c r="D87" s="441" t="s">
        <v>339</v>
      </c>
      <c r="E87" s="441" t="s">
        <v>340</v>
      </c>
      <c r="F87" s="216" t="s">
        <v>92</v>
      </c>
      <c r="G87" s="255">
        <v>2015</v>
      </c>
      <c r="H87" s="256">
        <v>603</v>
      </c>
      <c r="I87" s="256">
        <v>603</v>
      </c>
      <c r="J87" s="257">
        <v>0</v>
      </c>
      <c r="K87" s="256">
        <v>603</v>
      </c>
      <c r="L87" s="257">
        <v>603000</v>
      </c>
      <c r="M87" s="258">
        <f t="shared" si="5"/>
        <v>100</v>
      </c>
    </row>
    <row r="88" spans="1:15" s="130" customFormat="1" ht="25.5" customHeight="1" thickBot="1">
      <c r="A88" s="1118" t="s">
        <v>341</v>
      </c>
      <c r="B88" s="1119"/>
      <c r="C88" s="1119"/>
      <c r="D88" s="259"/>
      <c r="E88" s="259"/>
      <c r="F88" s="260"/>
      <c r="G88" s="261"/>
      <c r="H88" s="262">
        <f>SUM(H73:H87)</f>
        <v>6539.2999999999993</v>
      </c>
      <c r="I88" s="262">
        <f t="shared" ref="I88:L88" si="6">SUM(I73:I87)</f>
        <v>4409.5</v>
      </c>
      <c r="J88" s="263">
        <f t="shared" si="6"/>
        <v>7216</v>
      </c>
      <c r="K88" s="262">
        <f t="shared" si="6"/>
        <v>5659.6</v>
      </c>
      <c r="L88" s="263">
        <f t="shared" si="6"/>
        <v>4409474.71</v>
      </c>
      <c r="M88" s="264">
        <f t="shared" si="5"/>
        <v>77.911419711640406</v>
      </c>
      <c r="O88" s="231"/>
    </row>
    <row r="89" spans="1:15" s="130" customFormat="1" ht="20.25" customHeight="1" thickBot="1">
      <c r="A89" s="314"/>
      <c r="B89" s="431"/>
      <c r="C89" s="430"/>
      <c r="D89" s="435" t="s">
        <v>342</v>
      </c>
      <c r="E89" s="310"/>
      <c r="F89" s="442"/>
      <c r="G89" s="443"/>
      <c r="H89" s="444"/>
      <c r="I89" s="444"/>
      <c r="J89" s="444"/>
      <c r="K89" s="444"/>
      <c r="L89" s="444"/>
      <c r="M89" s="445"/>
    </row>
    <row r="90" spans="1:15" s="130" customFormat="1" ht="30.75" customHeight="1">
      <c r="A90" s="1120" t="s">
        <v>308</v>
      </c>
      <c r="B90" s="265"/>
      <c r="C90" s="1121" t="s">
        <v>148</v>
      </c>
      <c r="D90" s="1123" t="s">
        <v>343</v>
      </c>
      <c r="E90" s="1124" t="s">
        <v>144</v>
      </c>
      <c r="F90" s="236" t="s">
        <v>92</v>
      </c>
      <c r="G90" s="238">
        <v>2015</v>
      </c>
      <c r="H90" s="239">
        <v>45191.3</v>
      </c>
      <c r="I90" s="239">
        <v>40096</v>
      </c>
      <c r="J90" s="240">
        <v>38096</v>
      </c>
      <c r="K90" s="239">
        <v>40096</v>
      </c>
      <c r="L90" s="240">
        <v>40096000</v>
      </c>
      <c r="M90" s="241">
        <f t="shared" ref="M90:M167" si="7">((L90/1000)/K90)*100</f>
        <v>100</v>
      </c>
    </row>
    <row r="91" spans="1:15" s="130" customFormat="1" ht="21" customHeight="1">
      <c r="A91" s="1094"/>
      <c r="B91" s="266"/>
      <c r="C91" s="1122"/>
      <c r="D91" s="1117"/>
      <c r="E91" s="1100"/>
      <c r="F91" s="244" t="s">
        <v>168</v>
      </c>
      <c r="G91" s="246"/>
      <c r="H91" s="247"/>
      <c r="I91" s="247">
        <v>9095.2000000000007</v>
      </c>
      <c r="J91" s="248">
        <v>0</v>
      </c>
      <c r="K91" s="247">
        <v>9095.2999999999993</v>
      </c>
      <c r="L91" s="248">
        <v>9095282.8000000007</v>
      </c>
      <c r="M91" s="249">
        <f t="shared" si="7"/>
        <v>99.999810891339507</v>
      </c>
    </row>
    <row r="92" spans="1:15" s="130" customFormat="1" ht="21" customHeight="1">
      <c r="A92" s="250" t="s">
        <v>308</v>
      </c>
      <c r="B92" s="266"/>
      <c r="C92" s="141" t="s">
        <v>175</v>
      </c>
      <c r="D92" s="267" t="s">
        <v>344</v>
      </c>
      <c r="E92" s="268" t="s">
        <v>345</v>
      </c>
      <c r="F92" s="244" t="s">
        <v>92</v>
      </c>
      <c r="G92" s="144" t="s">
        <v>346</v>
      </c>
      <c r="H92" s="145">
        <v>925.8</v>
      </c>
      <c r="I92" s="145">
        <v>200</v>
      </c>
      <c r="J92" s="146">
        <v>0</v>
      </c>
      <c r="K92" s="145">
        <v>200</v>
      </c>
      <c r="L92" s="146">
        <v>200000</v>
      </c>
      <c r="M92" s="249">
        <f>((L92/1000)/K92)*100</f>
        <v>100</v>
      </c>
    </row>
    <row r="93" spans="1:15" s="130" customFormat="1" ht="21" customHeight="1">
      <c r="A93" s="250" t="s">
        <v>308</v>
      </c>
      <c r="B93" s="266"/>
      <c r="C93" s="141" t="s">
        <v>176</v>
      </c>
      <c r="D93" s="267" t="s">
        <v>177</v>
      </c>
      <c r="E93" s="268" t="s">
        <v>178</v>
      </c>
      <c r="F93" s="244" t="s">
        <v>92</v>
      </c>
      <c r="G93" s="144" t="s">
        <v>346</v>
      </c>
      <c r="H93" s="145">
        <v>566</v>
      </c>
      <c r="I93" s="145">
        <v>66</v>
      </c>
      <c r="J93" s="146">
        <v>0</v>
      </c>
      <c r="K93" s="145">
        <v>66</v>
      </c>
      <c r="L93" s="146">
        <v>66000</v>
      </c>
      <c r="M93" s="249">
        <f>((L93/1000)/K93)*100</f>
        <v>100</v>
      </c>
    </row>
    <row r="94" spans="1:15" s="130" customFormat="1" ht="21" customHeight="1">
      <c r="A94" s="1092" t="s">
        <v>308</v>
      </c>
      <c r="B94" s="266"/>
      <c r="C94" s="1095" t="s">
        <v>172</v>
      </c>
      <c r="D94" s="1116" t="s">
        <v>347</v>
      </c>
      <c r="E94" s="1098" t="s">
        <v>173</v>
      </c>
      <c r="F94" s="244" t="s">
        <v>92</v>
      </c>
      <c r="G94" s="144" t="s">
        <v>180</v>
      </c>
      <c r="H94" s="145">
        <v>12000</v>
      </c>
      <c r="I94" s="145">
        <v>12100</v>
      </c>
      <c r="J94" s="146">
        <v>12000</v>
      </c>
      <c r="K94" s="145">
        <v>12100</v>
      </c>
      <c r="L94" s="146">
        <v>12100000</v>
      </c>
      <c r="M94" s="249">
        <f t="shared" si="7"/>
        <v>100</v>
      </c>
    </row>
    <row r="95" spans="1:15" s="130" customFormat="1" ht="21" customHeight="1">
      <c r="A95" s="1094"/>
      <c r="B95" s="266"/>
      <c r="C95" s="1097"/>
      <c r="D95" s="1117"/>
      <c r="E95" s="1100"/>
      <c r="F95" s="244" t="s">
        <v>125</v>
      </c>
      <c r="G95" s="144" t="s">
        <v>180</v>
      </c>
      <c r="H95" s="145">
        <v>925</v>
      </c>
      <c r="I95" s="145">
        <v>925</v>
      </c>
      <c r="J95" s="146">
        <v>0</v>
      </c>
      <c r="K95" s="145">
        <v>925</v>
      </c>
      <c r="L95" s="146">
        <v>925000</v>
      </c>
      <c r="M95" s="249">
        <f t="shared" si="7"/>
        <v>100</v>
      </c>
    </row>
    <row r="96" spans="1:15" s="130" customFormat="1" ht="21" customHeight="1">
      <c r="A96" s="242" t="s">
        <v>308</v>
      </c>
      <c r="B96" s="141" t="s">
        <v>317</v>
      </c>
      <c r="C96" s="244" t="s">
        <v>317</v>
      </c>
      <c r="D96" s="245" t="s">
        <v>318</v>
      </c>
      <c r="E96" s="245" t="s">
        <v>167</v>
      </c>
      <c r="F96" s="244" t="s">
        <v>92</v>
      </c>
      <c r="G96" s="144">
        <v>2015</v>
      </c>
      <c r="H96" s="145">
        <v>6000</v>
      </c>
      <c r="I96" s="145">
        <v>6600</v>
      </c>
      <c r="J96" s="146">
        <v>0</v>
      </c>
      <c r="K96" s="145">
        <v>6600</v>
      </c>
      <c r="L96" s="146">
        <v>6600000</v>
      </c>
      <c r="M96" s="249">
        <f t="shared" si="7"/>
        <v>100</v>
      </c>
    </row>
    <row r="97" spans="1:13" s="130" customFormat="1" ht="27" customHeight="1">
      <c r="A97" s="1092" t="s">
        <v>308</v>
      </c>
      <c r="B97" s="266"/>
      <c r="C97" s="244" t="s">
        <v>348</v>
      </c>
      <c r="D97" s="1098" t="s">
        <v>349</v>
      </c>
      <c r="E97" s="1098" t="s">
        <v>350</v>
      </c>
      <c r="F97" s="244" t="s">
        <v>92</v>
      </c>
      <c r="G97" s="144">
        <v>2015</v>
      </c>
      <c r="H97" s="145">
        <v>14784</v>
      </c>
      <c r="I97" s="145">
        <v>4159</v>
      </c>
      <c r="J97" s="146">
        <v>24500</v>
      </c>
      <c r="K97" s="145">
        <v>4159</v>
      </c>
      <c r="L97" s="146">
        <v>4159000</v>
      </c>
      <c r="M97" s="249">
        <f t="shared" si="7"/>
        <v>100</v>
      </c>
    </row>
    <row r="98" spans="1:13" s="130" customFormat="1" ht="25.5" customHeight="1">
      <c r="A98" s="1094"/>
      <c r="B98" s="266"/>
      <c r="C98" s="244" t="s">
        <v>351</v>
      </c>
      <c r="D98" s="1100"/>
      <c r="E98" s="1100"/>
      <c r="F98" s="244" t="s">
        <v>94</v>
      </c>
      <c r="G98" s="144"/>
      <c r="H98" s="145">
        <v>10000</v>
      </c>
      <c r="I98" s="145">
        <v>10000</v>
      </c>
      <c r="J98" s="146">
        <v>0</v>
      </c>
      <c r="K98" s="145">
        <v>10000</v>
      </c>
      <c r="L98" s="146">
        <v>10000000</v>
      </c>
      <c r="M98" s="249">
        <f t="shared" si="7"/>
        <v>100</v>
      </c>
    </row>
    <row r="99" spans="1:13" s="130" customFormat="1" ht="21" customHeight="1">
      <c r="A99" s="250" t="s">
        <v>308</v>
      </c>
      <c r="B99" s="266"/>
      <c r="C99" s="244" t="s">
        <v>352</v>
      </c>
      <c r="D99" s="268" t="s">
        <v>353</v>
      </c>
      <c r="E99" s="268" t="s">
        <v>174</v>
      </c>
      <c r="F99" s="244" t="s">
        <v>92</v>
      </c>
      <c r="G99" s="246">
        <v>2015</v>
      </c>
      <c r="H99" s="145">
        <v>12500</v>
      </c>
      <c r="I99" s="145">
        <v>570</v>
      </c>
      <c r="J99" s="146">
        <v>6500</v>
      </c>
      <c r="K99" s="145">
        <v>12027</v>
      </c>
      <c r="L99" s="146">
        <v>570000</v>
      </c>
      <c r="M99" s="249">
        <f t="shared" si="7"/>
        <v>4.7393364928909953</v>
      </c>
    </row>
    <row r="100" spans="1:13" s="130" customFormat="1" ht="21" customHeight="1">
      <c r="A100" s="250" t="s">
        <v>308</v>
      </c>
      <c r="B100" s="266"/>
      <c r="C100" s="244" t="s">
        <v>354</v>
      </c>
      <c r="D100" s="268" t="s">
        <v>355</v>
      </c>
      <c r="E100" s="268" t="s">
        <v>356</v>
      </c>
      <c r="F100" s="244" t="s">
        <v>92</v>
      </c>
      <c r="G100" s="246">
        <v>2015</v>
      </c>
      <c r="H100" s="145">
        <v>0</v>
      </c>
      <c r="I100" s="145">
        <v>0</v>
      </c>
      <c r="J100" s="146">
        <v>10000</v>
      </c>
      <c r="K100" s="145">
        <v>0</v>
      </c>
      <c r="L100" s="146">
        <v>0</v>
      </c>
      <c r="M100" s="249">
        <v>0</v>
      </c>
    </row>
    <row r="101" spans="1:13" s="130" customFormat="1" ht="21" customHeight="1">
      <c r="A101" s="250" t="s">
        <v>308</v>
      </c>
      <c r="B101" s="266"/>
      <c r="C101" s="244" t="s">
        <v>357</v>
      </c>
      <c r="D101" s="268" t="s">
        <v>358</v>
      </c>
      <c r="E101" s="268" t="s">
        <v>359</v>
      </c>
      <c r="F101" s="244" t="s">
        <v>92</v>
      </c>
      <c r="G101" s="246">
        <v>2015</v>
      </c>
      <c r="H101" s="247">
        <v>0</v>
      </c>
      <c r="I101" s="145">
        <v>0</v>
      </c>
      <c r="J101" s="146">
        <v>3000</v>
      </c>
      <c r="K101" s="145">
        <v>0</v>
      </c>
      <c r="L101" s="146">
        <v>0</v>
      </c>
      <c r="M101" s="249">
        <v>0</v>
      </c>
    </row>
    <row r="102" spans="1:13" s="130" customFormat="1" ht="29.25" customHeight="1" thickBot="1">
      <c r="A102" s="269" t="s">
        <v>308</v>
      </c>
      <c r="B102" s="270"/>
      <c r="C102" s="271" t="s">
        <v>360</v>
      </c>
      <c r="D102" s="272" t="s">
        <v>361</v>
      </c>
      <c r="E102" s="272" t="s">
        <v>362</v>
      </c>
      <c r="F102" s="271" t="s">
        <v>92</v>
      </c>
      <c r="G102" s="273">
        <v>2015</v>
      </c>
      <c r="H102" s="153">
        <v>12500</v>
      </c>
      <c r="I102" s="153">
        <v>1000</v>
      </c>
      <c r="J102" s="154">
        <v>9500</v>
      </c>
      <c r="K102" s="153">
        <v>12500</v>
      </c>
      <c r="L102" s="154">
        <v>1000000</v>
      </c>
      <c r="M102" s="274">
        <f t="shared" si="7"/>
        <v>8</v>
      </c>
    </row>
    <row r="103" spans="1:13" s="130" customFormat="1" ht="29.25" customHeight="1">
      <c r="A103" s="275"/>
      <c r="B103" s="276"/>
      <c r="C103" s="277"/>
      <c r="D103" s="224"/>
      <c r="E103" s="224"/>
      <c r="F103" s="277"/>
      <c r="G103" s="278"/>
      <c r="H103" s="279"/>
      <c r="I103" s="279"/>
      <c r="J103" s="280"/>
      <c r="K103" s="279"/>
      <c r="L103" s="280"/>
      <c r="M103" s="282"/>
    </row>
    <row r="104" spans="1:13" s="130" customFormat="1" ht="29.25" customHeight="1">
      <c r="A104" s="275"/>
      <c r="B104" s="276"/>
      <c r="C104" s="277"/>
      <c r="D104" s="224"/>
      <c r="E104" s="224"/>
      <c r="F104" s="277"/>
      <c r="G104" s="278"/>
      <c r="H104" s="279"/>
      <c r="I104" s="279"/>
      <c r="J104" s="280"/>
      <c r="K104" s="279"/>
      <c r="L104" s="280"/>
      <c r="M104" s="282"/>
    </row>
    <row r="105" spans="1:13" s="130" customFormat="1" ht="15.75" customHeight="1">
      <c r="A105" s="275"/>
      <c r="B105" s="276"/>
      <c r="C105" s="277"/>
      <c r="D105" s="224"/>
      <c r="E105" s="224"/>
      <c r="F105" s="277"/>
      <c r="G105" s="278"/>
      <c r="H105" s="279"/>
      <c r="I105" s="279"/>
      <c r="J105" s="280"/>
      <c r="K105" s="279"/>
      <c r="L105" s="280"/>
      <c r="M105" s="282"/>
    </row>
    <row r="106" spans="1:13" s="130" customFormat="1" ht="23.25" customHeight="1" thickBot="1">
      <c r="A106" s="275"/>
      <c r="B106" s="276"/>
      <c r="C106" s="277"/>
      <c r="D106" s="224"/>
      <c r="E106" s="224"/>
      <c r="F106" s="277"/>
      <c r="G106" s="278"/>
      <c r="H106" s="279"/>
      <c r="I106" s="279"/>
      <c r="J106" s="280"/>
      <c r="K106" s="279"/>
      <c r="L106" s="281"/>
      <c r="M106" s="282" t="s">
        <v>363</v>
      </c>
    </row>
    <row r="107" spans="1:13" s="130" customFormat="1" ht="27" customHeight="1" thickBot="1">
      <c r="A107" s="410" t="s">
        <v>234</v>
      </c>
      <c r="B107" s="411" t="s">
        <v>235</v>
      </c>
      <c r="C107" s="411" t="s">
        <v>236</v>
      </c>
      <c r="D107" s="411" t="s">
        <v>81</v>
      </c>
      <c r="E107" s="411" t="s">
        <v>82</v>
      </c>
      <c r="F107" s="412" t="s">
        <v>83</v>
      </c>
      <c r="G107" s="413" t="s">
        <v>84</v>
      </c>
      <c r="H107" s="413" t="s">
        <v>85</v>
      </c>
      <c r="I107" s="413" t="s">
        <v>237</v>
      </c>
      <c r="J107" s="1091" t="s">
        <v>238</v>
      </c>
      <c r="K107" s="1091"/>
      <c r="L107" s="414" t="s">
        <v>239</v>
      </c>
      <c r="M107" s="129" t="s">
        <v>86</v>
      </c>
    </row>
    <row r="108" spans="1:13" s="130" customFormat="1" ht="25.5" customHeight="1" thickBot="1">
      <c r="A108" s="421"/>
      <c r="B108" s="308"/>
      <c r="C108" s="308"/>
      <c r="D108" s="411" t="s">
        <v>143</v>
      </c>
      <c r="E108" s="411"/>
      <c r="F108" s="412" t="s">
        <v>57</v>
      </c>
      <c r="G108" s="438"/>
      <c r="H108" s="413" t="s">
        <v>87</v>
      </c>
      <c r="I108" s="413" t="s">
        <v>87</v>
      </c>
      <c r="J108" s="428" t="s">
        <v>0</v>
      </c>
      <c r="K108" s="413" t="s">
        <v>1</v>
      </c>
      <c r="L108" s="414" t="s">
        <v>88</v>
      </c>
      <c r="M108" s="129" t="s">
        <v>89</v>
      </c>
    </row>
    <row r="109" spans="1:13" s="130" customFormat="1" ht="26.25" customHeight="1" thickBot="1">
      <c r="A109" s="314"/>
      <c r="B109" s="431"/>
      <c r="C109" s="430"/>
      <c r="D109" s="435" t="s">
        <v>364</v>
      </c>
      <c r="E109" s="310"/>
      <c r="F109" s="442"/>
      <c r="G109" s="443"/>
      <c r="H109" s="444"/>
      <c r="I109" s="444"/>
      <c r="J109" s="444"/>
      <c r="K109" s="444"/>
      <c r="L109" s="444"/>
      <c r="M109" s="445"/>
    </row>
    <row r="110" spans="1:13" s="130" customFormat="1" ht="21" customHeight="1">
      <c r="A110" s="283" t="s">
        <v>308</v>
      </c>
      <c r="B110" s="133" t="s">
        <v>365</v>
      </c>
      <c r="C110" s="236" t="s">
        <v>365</v>
      </c>
      <c r="D110" s="284" t="s">
        <v>366</v>
      </c>
      <c r="E110" s="285" t="s">
        <v>367</v>
      </c>
      <c r="F110" s="236" t="s">
        <v>92</v>
      </c>
      <c r="G110" s="137">
        <v>2015</v>
      </c>
      <c r="H110" s="138">
        <v>2767.58</v>
      </c>
      <c r="I110" s="138">
        <v>3804.6</v>
      </c>
      <c r="J110" s="139">
        <v>0</v>
      </c>
      <c r="K110" s="138">
        <v>3804.6</v>
      </c>
      <c r="L110" s="139">
        <v>3804600</v>
      </c>
      <c r="M110" s="241">
        <f t="shared" si="7"/>
        <v>100</v>
      </c>
    </row>
    <row r="111" spans="1:13" s="130" customFormat="1" ht="21" customHeight="1">
      <c r="A111" s="242" t="s">
        <v>308</v>
      </c>
      <c r="B111" s="141" t="s">
        <v>368</v>
      </c>
      <c r="C111" s="141" t="s">
        <v>368</v>
      </c>
      <c r="D111" s="267" t="s">
        <v>369</v>
      </c>
      <c r="E111" s="268" t="s">
        <v>370</v>
      </c>
      <c r="F111" s="244" t="s">
        <v>92</v>
      </c>
      <c r="G111" s="144">
        <v>2015</v>
      </c>
      <c r="H111" s="145">
        <v>1449</v>
      </c>
      <c r="I111" s="145">
        <v>2649</v>
      </c>
      <c r="J111" s="146">
        <v>0</v>
      </c>
      <c r="K111" s="145">
        <v>2649</v>
      </c>
      <c r="L111" s="146">
        <v>2649000</v>
      </c>
      <c r="M111" s="249">
        <f t="shared" si="7"/>
        <v>100</v>
      </c>
    </row>
    <row r="112" spans="1:13" s="130" customFormat="1" ht="21" customHeight="1">
      <c r="A112" s="242" t="s">
        <v>308</v>
      </c>
      <c r="B112" s="141" t="s">
        <v>371</v>
      </c>
      <c r="C112" s="141" t="s">
        <v>371</v>
      </c>
      <c r="D112" s="268" t="s">
        <v>372</v>
      </c>
      <c r="E112" s="268" t="s">
        <v>155</v>
      </c>
      <c r="F112" s="244" t="s">
        <v>92</v>
      </c>
      <c r="G112" s="144">
        <v>2015</v>
      </c>
      <c r="H112" s="145">
        <v>2000</v>
      </c>
      <c r="I112" s="145">
        <v>2000</v>
      </c>
      <c r="J112" s="146">
        <v>0</v>
      </c>
      <c r="K112" s="145">
        <v>2000</v>
      </c>
      <c r="L112" s="146">
        <v>2000000</v>
      </c>
      <c r="M112" s="249">
        <f t="shared" si="7"/>
        <v>100</v>
      </c>
    </row>
    <row r="113" spans="1:13" s="130" customFormat="1" ht="21" customHeight="1">
      <c r="A113" s="242" t="s">
        <v>308</v>
      </c>
      <c r="B113" s="141" t="s">
        <v>373</v>
      </c>
      <c r="C113" s="141" t="s">
        <v>373</v>
      </c>
      <c r="D113" s="267" t="s">
        <v>374</v>
      </c>
      <c r="E113" s="268" t="s">
        <v>375</v>
      </c>
      <c r="F113" s="244" t="s">
        <v>92</v>
      </c>
      <c r="G113" s="144">
        <v>2015</v>
      </c>
      <c r="H113" s="145">
        <v>350</v>
      </c>
      <c r="I113" s="145">
        <v>350</v>
      </c>
      <c r="J113" s="146">
        <v>0</v>
      </c>
      <c r="K113" s="145">
        <v>350</v>
      </c>
      <c r="L113" s="146">
        <v>350000</v>
      </c>
      <c r="M113" s="249">
        <f t="shared" si="7"/>
        <v>100</v>
      </c>
    </row>
    <row r="114" spans="1:13" s="130" customFormat="1" ht="21" customHeight="1">
      <c r="A114" s="242" t="s">
        <v>308</v>
      </c>
      <c r="B114" s="141" t="s">
        <v>376</v>
      </c>
      <c r="C114" s="141" t="s">
        <v>376</v>
      </c>
      <c r="D114" s="267" t="s">
        <v>377</v>
      </c>
      <c r="E114" s="268" t="s">
        <v>378</v>
      </c>
      <c r="F114" s="244" t="s">
        <v>92</v>
      </c>
      <c r="G114" s="144">
        <v>2015</v>
      </c>
      <c r="H114" s="145">
        <v>520</v>
      </c>
      <c r="I114" s="145">
        <v>615</v>
      </c>
      <c r="J114" s="146">
        <v>0</v>
      </c>
      <c r="K114" s="145">
        <v>615</v>
      </c>
      <c r="L114" s="146">
        <v>615000</v>
      </c>
      <c r="M114" s="249">
        <f t="shared" si="7"/>
        <v>100</v>
      </c>
    </row>
    <row r="115" spans="1:13" s="130" customFormat="1" ht="21" customHeight="1">
      <c r="A115" s="242" t="s">
        <v>308</v>
      </c>
      <c r="B115" s="141" t="s">
        <v>379</v>
      </c>
      <c r="C115" s="141" t="s">
        <v>379</v>
      </c>
      <c r="D115" s="267" t="s">
        <v>377</v>
      </c>
      <c r="E115" s="268" t="s">
        <v>380</v>
      </c>
      <c r="F115" s="244" t="s">
        <v>92</v>
      </c>
      <c r="G115" s="144">
        <v>2015</v>
      </c>
      <c r="H115" s="145">
        <v>990</v>
      </c>
      <c r="I115" s="145">
        <v>990</v>
      </c>
      <c r="J115" s="146">
        <v>0</v>
      </c>
      <c r="K115" s="145">
        <v>990</v>
      </c>
      <c r="L115" s="146">
        <v>990000</v>
      </c>
      <c r="M115" s="249">
        <f t="shared" si="7"/>
        <v>100</v>
      </c>
    </row>
    <row r="116" spans="1:13" s="130" customFormat="1" ht="21" customHeight="1">
      <c r="A116" s="242" t="s">
        <v>308</v>
      </c>
      <c r="B116" s="141" t="s">
        <v>381</v>
      </c>
      <c r="C116" s="141" t="s">
        <v>381</v>
      </c>
      <c r="D116" s="267" t="s">
        <v>377</v>
      </c>
      <c r="E116" s="268" t="s">
        <v>382</v>
      </c>
      <c r="F116" s="244" t="s">
        <v>92</v>
      </c>
      <c r="G116" s="144">
        <v>2015</v>
      </c>
      <c r="H116" s="145">
        <v>800</v>
      </c>
      <c r="I116" s="145">
        <v>615</v>
      </c>
      <c r="J116" s="146">
        <v>0</v>
      </c>
      <c r="K116" s="145">
        <v>615</v>
      </c>
      <c r="L116" s="146">
        <v>615000</v>
      </c>
      <c r="M116" s="249">
        <f t="shared" si="7"/>
        <v>100</v>
      </c>
    </row>
    <row r="117" spans="1:13" s="130" customFormat="1" ht="21" customHeight="1">
      <c r="A117" s="242" t="s">
        <v>308</v>
      </c>
      <c r="B117" s="141" t="s">
        <v>383</v>
      </c>
      <c r="C117" s="141" t="s">
        <v>383</v>
      </c>
      <c r="D117" s="267" t="s">
        <v>384</v>
      </c>
      <c r="E117" s="268" t="s">
        <v>147</v>
      </c>
      <c r="F117" s="244" t="s">
        <v>92</v>
      </c>
      <c r="G117" s="144">
        <v>2015</v>
      </c>
      <c r="H117" s="145">
        <v>1500</v>
      </c>
      <c r="I117" s="145">
        <v>887.9</v>
      </c>
      <c r="J117" s="146">
        <v>0</v>
      </c>
      <c r="K117" s="145">
        <v>888</v>
      </c>
      <c r="L117" s="146">
        <v>887978.3</v>
      </c>
      <c r="M117" s="249">
        <f t="shared" si="7"/>
        <v>99.997556306306308</v>
      </c>
    </row>
    <row r="118" spans="1:13" s="130" customFormat="1" ht="21" customHeight="1">
      <c r="A118" s="242" t="s">
        <v>308</v>
      </c>
      <c r="B118" s="266"/>
      <c r="C118" s="244" t="s">
        <v>385</v>
      </c>
      <c r="D118" s="267" t="s">
        <v>386</v>
      </c>
      <c r="E118" s="268" t="s">
        <v>169</v>
      </c>
      <c r="F118" s="244" t="s">
        <v>92</v>
      </c>
      <c r="G118" s="144">
        <v>2015</v>
      </c>
      <c r="H118" s="145">
        <v>1000</v>
      </c>
      <c r="I118" s="145">
        <v>1000</v>
      </c>
      <c r="J118" s="146">
        <v>0</v>
      </c>
      <c r="K118" s="145">
        <v>1000</v>
      </c>
      <c r="L118" s="146">
        <v>1000000</v>
      </c>
      <c r="M118" s="249">
        <f t="shared" si="7"/>
        <v>100</v>
      </c>
    </row>
    <row r="119" spans="1:13" s="130" customFormat="1" ht="21" customHeight="1">
      <c r="A119" s="242" t="s">
        <v>308</v>
      </c>
      <c r="B119" s="266"/>
      <c r="C119" s="141" t="s">
        <v>387</v>
      </c>
      <c r="D119" s="268" t="s">
        <v>386</v>
      </c>
      <c r="E119" s="268" t="s">
        <v>388</v>
      </c>
      <c r="F119" s="244" t="s">
        <v>92</v>
      </c>
      <c r="G119" s="144">
        <v>2015</v>
      </c>
      <c r="H119" s="145">
        <v>1200</v>
      </c>
      <c r="I119" s="145">
        <v>1589</v>
      </c>
      <c r="J119" s="146">
        <v>0</v>
      </c>
      <c r="K119" s="145">
        <v>1589</v>
      </c>
      <c r="L119" s="146">
        <v>1589000</v>
      </c>
      <c r="M119" s="249">
        <f t="shared" si="7"/>
        <v>100</v>
      </c>
    </row>
    <row r="120" spans="1:13" s="130" customFormat="1" ht="21" customHeight="1">
      <c r="A120" s="242" t="s">
        <v>308</v>
      </c>
      <c r="B120" s="266"/>
      <c r="C120" s="141" t="s">
        <v>389</v>
      </c>
      <c r="D120" s="267" t="s">
        <v>390</v>
      </c>
      <c r="E120" s="268" t="s">
        <v>367</v>
      </c>
      <c r="F120" s="244" t="s">
        <v>92</v>
      </c>
      <c r="G120" s="144">
        <v>2015</v>
      </c>
      <c r="H120" s="145">
        <v>1000</v>
      </c>
      <c r="I120" s="145">
        <v>2000</v>
      </c>
      <c r="J120" s="146">
        <v>0</v>
      </c>
      <c r="K120" s="145">
        <v>2000</v>
      </c>
      <c r="L120" s="146">
        <v>2000000</v>
      </c>
      <c r="M120" s="249">
        <f t="shared" si="7"/>
        <v>100</v>
      </c>
    </row>
    <row r="121" spans="1:13" s="130" customFormat="1" ht="21" customHeight="1">
      <c r="A121" s="242" t="s">
        <v>308</v>
      </c>
      <c r="B121" s="266"/>
      <c r="C121" s="141" t="s">
        <v>391</v>
      </c>
      <c r="D121" s="268" t="s">
        <v>392</v>
      </c>
      <c r="E121" s="268" t="s">
        <v>388</v>
      </c>
      <c r="F121" s="244" t="s">
        <v>92</v>
      </c>
      <c r="G121" s="144">
        <v>2015</v>
      </c>
      <c r="H121" s="145">
        <v>700</v>
      </c>
      <c r="I121" s="145">
        <v>780</v>
      </c>
      <c r="J121" s="146">
        <v>0</v>
      </c>
      <c r="K121" s="145">
        <v>780</v>
      </c>
      <c r="L121" s="146">
        <v>780000</v>
      </c>
      <c r="M121" s="249">
        <f t="shared" si="7"/>
        <v>100</v>
      </c>
    </row>
    <row r="122" spans="1:13" s="130" customFormat="1" ht="26.25" customHeight="1">
      <c r="A122" s="242" t="s">
        <v>308</v>
      </c>
      <c r="B122" s="266"/>
      <c r="C122" s="141" t="s">
        <v>393</v>
      </c>
      <c r="D122" s="267" t="s">
        <v>394</v>
      </c>
      <c r="E122" s="268" t="s">
        <v>93</v>
      </c>
      <c r="F122" s="244" t="s">
        <v>92</v>
      </c>
      <c r="G122" s="144">
        <v>2015</v>
      </c>
      <c r="H122" s="145">
        <v>666.1</v>
      </c>
      <c r="I122" s="145">
        <v>666.1</v>
      </c>
      <c r="J122" s="146">
        <v>0</v>
      </c>
      <c r="K122" s="145">
        <v>666.1</v>
      </c>
      <c r="L122" s="146">
        <v>666092.9</v>
      </c>
      <c r="M122" s="249">
        <f t="shared" si="7"/>
        <v>99.998934093979869</v>
      </c>
    </row>
    <row r="123" spans="1:13" s="130" customFormat="1" ht="21" customHeight="1">
      <c r="A123" s="242" t="s">
        <v>308</v>
      </c>
      <c r="B123" s="266"/>
      <c r="C123" s="141" t="s">
        <v>395</v>
      </c>
      <c r="D123" s="267" t="s">
        <v>396</v>
      </c>
      <c r="E123" s="268" t="s">
        <v>397</v>
      </c>
      <c r="F123" s="244" t="s">
        <v>92</v>
      </c>
      <c r="G123" s="144">
        <v>2015</v>
      </c>
      <c r="H123" s="145">
        <v>840</v>
      </c>
      <c r="I123" s="145">
        <v>840</v>
      </c>
      <c r="J123" s="146">
        <v>0</v>
      </c>
      <c r="K123" s="145">
        <v>840</v>
      </c>
      <c r="L123" s="146">
        <v>840000</v>
      </c>
      <c r="M123" s="249">
        <f t="shared" si="7"/>
        <v>100</v>
      </c>
    </row>
    <row r="124" spans="1:13" s="130" customFormat="1" ht="21" customHeight="1">
      <c r="A124" s="242" t="s">
        <v>308</v>
      </c>
      <c r="B124" s="266"/>
      <c r="C124" s="141" t="s">
        <v>398</v>
      </c>
      <c r="D124" s="268" t="s">
        <v>399</v>
      </c>
      <c r="E124" s="268" t="s">
        <v>345</v>
      </c>
      <c r="F124" s="244" t="s">
        <v>92</v>
      </c>
      <c r="G124" s="144">
        <v>2015</v>
      </c>
      <c r="H124" s="145">
        <v>1732</v>
      </c>
      <c r="I124" s="145">
        <v>2015</v>
      </c>
      <c r="J124" s="146">
        <v>0</v>
      </c>
      <c r="K124" s="145">
        <v>2015</v>
      </c>
      <c r="L124" s="146">
        <v>2015000</v>
      </c>
      <c r="M124" s="249">
        <f t="shared" si="7"/>
        <v>100</v>
      </c>
    </row>
    <row r="125" spans="1:13" s="130" customFormat="1" ht="30" customHeight="1">
      <c r="A125" s="242" t="s">
        <v>308</v>
      </c>
      <c r="B125" s="266"/>
      <c r="C125" s="141" t="s">
        <v>400</v>
      </c>
      <c r="D125" s="268" t="s">
        <v>401</v>
      </c>
      <c r="E125" s="268" t="s">
        <v>402</v>
      </c>
      <c r="F125" s="244" t="s">
        <v>92</v>
      </c>
      <c r="G125" s="144">
        <v>2015</v>
      </c>
      <c r="H125" s="145">
        <v>500</v>
      </c>
      <c r="I125" s="145">
        <v>1130</v>
      </c>
      <c r="J125" s="146">
        <v>0</v>
      </c>
      <c r="K125" s="145">
        <v>1130</v>
      </c>
      <c r="L125" s="146">
        <v>1130000</v>
      </c>
      <c r="M125" s="249">
        <f t="shared" si="7"/>
        <v>100</v>
      </c>
    </row>
    <row r="126" spans="1:13" s="130" customFormat="1" ht="21.75" customHeight="1">
      <c r="A126" s="242" t="s">
        <v>308</v>
      </c>
      <c r="B126" s="266"/>
      <c r="C126" s="141" t="s">
        <v>403</v>
      </c>
      <c r="D126" s="268" t="s">
        <v>404</v>
      </c>
      <c r="E126" s="268" t="s">
        <v>118</v>
      </c>
      <c r="F126" s="244" t="s">
        <v>92</v>
      </c>
      <c r="G126" s="144">
        <v>2015</v>
      </c>
      <c r="H126" s="145">
        <v>600</v>
      </c>
      <c r="I126" s="145">
        <v>571</v>
      </c>
      <c r="J126" s="146">
        <v>0</v>
      </c>
      <c r="K126" s="145">
        <v>571</v>
      </c>
      <c r="L126" s="146">
        <v>571000</v>
      </c>
      <c r="M126" s="249">
        <f t="shared" si="7"/>
        <v>100</v>
      </c>
    </row>
    <row r="127" spans="1:13" s="130" customFormat="1" ht="21" customHeight="1">
      <c r="A127" s="242" t="s">
        <v>308</v>
      </c>
      <c r="B127" s="141"/>
      <c r="C127" s="183" t="s">
        <v>405</v>
      </c>
      <c r="D127" s="286" t="s">
        <v>377</v>
      </c>
      <c r="E127" s="189" t="s">
        <v>406</v>
      </c>
      <c r="F127" s="143" t="s">
        <v>92</v>
      </c>
      <c r="G127" s="287">
        <v>2015</v>
      </c>
      <c r="H127" s="186">
        <v>498.3</v>
      </c>
      <c r="I127" s="186">
        <v>500</v>
      </c>
      <c r="J127" s="187">
        <v>0</v>
      </c>
      <c r="K127" s="186">
        <v>500</v>
      </c>
      <c r="L127" s="187">
        <v>500000</v>
      </c>
      <c r="M127" s="188">
        <f t="shared" si="7"/>
        <v>100</v>
      </c>
    </row>
    <row r="128" spans="1:13" s="130" customFormat="1" ht="21" customHeight="1">
      <c r="A128" s="242" t="s">
        <v>308</v>
      </c>
      <c r="B128" s="141"/>
      <c r="C128" s="183" t="s">
        <v>407</v>
      </c>
      <c r="D128" s="286" t="s">
        <v>377</v>
      </c>
      <c r="E128" s="189" t="s">
        <v>146</v>
      </c>
      <c r="F128" s="143" t="s">
        <v>92</v>
      </c>
      <c r="G128" s="287">
        <v>2015</v>
      </c>
      <c r="H128" s="186">
        <v>162.745</v>
      </c>
      <c r="I128" s="186">
        <v>163</v>
      </c>
      <c r="J128" s="187">
        <v>0</v>
      </c>
      <c r="K128" s="186">
        <v>163</v>
      </c>
      <c r="L128" s="187">
        <v>163000</v>
      </c>
      <c r="M128" s="188">
        <f t="shared" si="7"/>
        <v>100</v>
      </c>
    </row>
    <row r="129" spans="1:13" s="130" customFormat="1" ht="21" customHeight="1">
      <c r="A129" s="242" t="s">
        <v>308</v>
      </c>
      <c r="B129" s="141"/>
      <c r="C129" s="183" t="s">
        <v>408</v>
      </c>
      <c r="D129" s="286" t="s">
        <v>377</v>
      </c>
      <c r="E129" s="189" t="s">
        <v>409</v>
      </c>
      <c r="F129" s="143" t="s">
        <v>92</v>
      </c>
      <c r="G129" s="287" t="s">
        <v>410</v>
      </c>
      <c r="H129" s="186">
        <v>496.84300000000002</v>
      </c>
      <c r="I129" s="186">
        <v>600</v>
      </c>
      <c r="J129" s="187">
        <v>0</v>
      </c>
      <c r="K129" s="186">
        <v>600</v>
      </c>
      <c r="L129" s="187">
        <v>600000</v>
      </c>
      <c r="M129" s="188">
        <f t="shared" si="7"/>
        <v>100</v>
      </c>
    </row>
    <row r="130" spans="1:13" s="130" customFormat="1" ht="26.25" customHeight="1">
      <c r="A130" s="242" t="s">
        <v>308</v>
      </c>
      <c r="B130" s="141"/>
      <c r="C130" s="183" t="s">
        <v>411</v>
      </c>
      <c r="D130" s="286" t="s">
        <v>377</v>
      </c>
      <c r="E130" s="189" t="s">
        <v>362</v>
      </c>
      <c r="F130" s="143" t="s">
        <v>92</v>
      </c>
      <c r="G130" s="287">
        <v>2015</v>
      </c>
      <c r="H130" s="186">
        <v>564.10199999999998</v>
      </c>
      <c r="I130" s="186">
        <v>600</v>
      </c>
      <c r="J130" s="187">
        <v>0</v>
      </c>
      <c r="K130" s="186">
        <v>600</v>
      </c>
      <c r="L130" s="187">
        <v>600000</v>
      </c>
      <c r="M130" s="188">
        <f t="shared" si="7"/>
        <v>100</v>
      </c>
    </row>
    <row r="131" spans="1:13" s="130" customFormat="1" ht="21" customHeight="1">
      <c r="A131" s="242" t="s">
        <v>308</v>
      </c>
      <c r="B131" s="141"/>
      <c r="C131" s="183" t="s">
        <v>412</v>
      </c>
      <c r="D131" s="286" t="s">
        <v>377</v>
      </c>
      <c r="E131" s="189" t="s">
        <v>155</v>
      </c>
      <c r="F131" s="143" t="s">
        <v>92</v>
      </c>
      <c r="G131" s="287" t="s">
        <v>410</v>
      </c>
      <c r="H131" s="186">
        <v>479.28100000000001</v>
      </c>
      <c r="I131" s="186">
        <v>600</v>
      </c>
      <c r="J131" s="187">
        <v>0</v>
      </c>
      <c r="K131" s="186">
        <v>600</v>
      </c>
      <c r="L131" s="187">
        <v>600000</v>
      </c>
      <c r="M131" s="188">
        <f t="shared" si="7"/>
        <v>100</v>
      </c>
    </row>
    <row r="132" spans="1:13" s="130" customFormat="1" ht="21" customHeight="1">
      <c r="A132" s="242" t="s">
        <v>308</v>
      </c>
      <c r="B132" s="141"/>
      <c r="C132" s="183" t="s">
        <v>413</v>
      </c>
      <c r="D132" s="286" t="s">
        <v>377</v>
      </c>
      <c r="E132" s="189" t="s">
        <v>414</v>
      </c>
      <c r="F132" s="143" t="s">
        <v>92</v>
      </c>
      <c r="G132" s="287" t="s">
        <v>410</v>
      </c>
      <c r="H132" s="186">
        <v>353.07799999999997</v>
      </c>
      <c r="I132" s="186">
        <v>400</v>
      </c>
      <c r="J132" s="187">
        <v>0</v>
      </c>
      <c r="K132" s="186">
        <v>400</v>
      </c>
      <c r="L132" s="187">
        <v>400000</v>
      </c>
      <c r="M132" s="188">
        <f>((L132/1000)/K132)*100</f>
        <v>100</v>
      </c>
    </row>
    <row r="133" spans="1:13" s="130" customFormat="1" ht="21" customHeight="1">
      <c r="A133" s="242" t="s">
        <v>308</v>
      </c>
      <c r="B133" s="141"/>
      <c r="C133" s="183" t="s">
        <v>415</v>
      </c>
      <c r="D133" s="286" t="s">
        <v>377</v>
      </c>
      <c r="E133" s="189" t="s">
        <v>416</v>
      </c>
      <c r="F133" s="143" t="s">
        <v>92</v>
      </c>
      <c r="G133" s="287" t="s">
        <v>410</v>
      </c>
      <c r="H133" s="186">
        <v>631.37800000000004</v>
      </c>
      <c r="I133" s="186">
        <v>600</v>
      </c>
      <c r="J133" s="187">
        <v>0</v>
      </c>
      <c r="K133" s="186">
        <v>600</v>
      </c>
      <c r="L133" s="187">
        <v>600000</v>
      </c>
      <c r="M133" s="188">
        <f t="shared" si="7"/>
        <v>100</v>
      </c>
    </row>
    <row r="134" spans="1:13" s="130" customFormat="1" ht="21" customHeight="1">
      <c r="A134" s="242" t="s">
        <v>308</v>
      </c>
      <c r="B134" s="141"/>
      <c r="C134" s="183" t="s">
        <v>417</v>
      </c>
      <c r="D134" s="286" t="s">
        <v>377</v>
      </c>
      <c r="E134" s="189" t="s">
        <v>418</v>
      </c>
      <c r="F134" s="143" t="s">
        <v>92</v>
      </c>
      <c r="G134" s="287" t="s">
        <v>410</v>
      </c>
      <c r="H134" s="186">
        <v>781.53899999999999</v>
      </c>
      <c r="I134" s="186">
        <v>1000</v>
      </c>
      <c r="J134" s="187">
        <v>0</v>
      </c>
      <c r="K134" s="186">
        <v>1000</v>
      </c>
      <c r="L134" s="187">
        <v>1000000</v>
      </c>
      <c r="M134" s="188">
        <f t="shared" si="7"/>
        <v>100</v>
      </c>
    </row>
    <row r="135" spans="1:13" s="130" customFormat="1" ht="21" customHeight="1">
      <c r="A135" s="242" t="s">
        <v>308</v>
      </c>
      <c r="B135" s="141"/>
      <c r="C135" s="183" t="s">
        <v>419</v>
      </c>
      <c r="D135" s="286" t="s">
        <v>377</v>
      </c>
      <c r="E135" s="189" t="s">
        <v>420</v>
      </c>
      <c r="F135" s="143" t="s">
        <v>92</v>
      </c>
      <c r="G135" s="287" t="s">
        <v>410</v>
      </c>
      <c r="H135" s="186">
        <v>400</v>
      </c>
      <c r="I135" s="186">
        <v>400</v>
      </c>
      <c r="J135" s="187">
        <v>0</v>
      </c>
      <c r="K135" s="186">
        <v>400</v>
      </c>
      <c r="L135" s="187">
        <v>400000</v>
      </c>
      <c r="M135" s="188">
        <f t="shared" si="7"/>
        <v>100</v>
      </c>
    </row>
    <row r="136" spans="1:13" s="130" customFormat="1" ht="26.25" customHeight="1">
      <c r="A136" s="242" t="s">
        <v>308</v>
      </c>
      <c r="B136" s="141"/>
      <c r="C136" s="183" t="s">
        <v>421</v>
      </c>
      <c r="D136" s="286" t="s">
        <v>377</v>
      </c>
      <c r="E136" s="189" t="s">
        <v>422</v>
      </c>
      <c r="F136" s="143" t="s">
        <v>92</v>
      </c>
      <c r="G136" s="287" t="s">
        <v>410</v>
      </c>
      <c r="H136" s="186">
        <v>1000</v>
      </c>
      <c r="I136" s="186">
        <v>1000</v>
      </c>
      <c r="J136" s="187">
        <v>0</v>
      </c>
      <c r="K136" s="186">
        <v>1000</v>
      </c>
      <c r="L136" s="187">
        <v>1000000</v>
      </c>
      <c r="M136" s="188">
        <f t="shared" si="7"/>
        <v>100</v>
      </c>
    </row>
    <row r="137" spans="1:13" s="130" customFormat="1" ht="21" customHeight="1" thickBot="1">
      <c r="A137" s="288" t="s">
        <v>308</v>
      </c>
      <c r="B137" s="148"/>
      <c r="C137" s="289" t="s">
        <v>423</v>
      </c>
      <c r="D137" s="290" t="s">
        <v>377</v>
      </c>
      <c r="E137" s="193" t="s">
        <v>424</v>
      </c>
      <c r="F137" s="151" t="s">
        <v>92</v>
      </c>
      <c r="G137" s="291" t="s">
        <v>410</v>
      </c>
      <c r="H137" s="194">
        <v>600</v>
      </c>
      <c r="I137" s="194">
        <v>1100</v>
      </c>
      <c r="J137" s="195">
        <v>0</v>
      </c>
      <c r="K137" s="194">
        <v>1100</v>
      </c>
      <c r="L137" s="195">
        <v>1100000</v>
      </c>
      <c r="M137" s="196">
        <f t="shared" si="7"/>
        <v>100</v>
      </c>
    </row>
    <row r="138" spans="1:13" s="130" customFormat="1" ht="21" customHeight="1">
      <c r="A138" s="292"/>
      <c r="B138" s="292"/>
      <c r="C138" s="197"/>
      <c r="D138" s="293"/>
      <c r="E138" s="200"/>
      <c r="F138" s="199"/>
      <c r="G138" s="294"/>
      <c r="H138" s="202"/>
      <c r="I138" s="202"/>
      <c r="J138" s="203"/>
      <c r="K138" s="202"/>
      <c r="L138" s="203"/>
      <c r="M138" s="295"/>
    </row>
    <row r="139" spans="1:13" s="130" customFormat="1" ht="21" customHeight="1">
      <c r="A139" s="292"/>
      <c r="B139" s="292"/>
      <c r="C139" s="197"/>
      <c r="D139" s="293"/>
      <c r="E139" s="200"/>
      <c r="F139" s="199"/>
      <c r="G139" s="294"/>
      <c r="H139" s="202"/>
      <c r="I139" s="202"/>
      <c r="J139" s="203"/>
      <c r="K139" s="202"/>
      <c r="L139" s="203"/>
      <c r="M139" s="295"/>
    </row>
    <row r="140" spans="1:13" s="130" customFormat="1" ht="21" customHeight="1">
      <c r="A140" s="292"/>
      <c r="B140" s="292"/>
      <c r="C140" s="197"/>
      <c r="D140" s="293"/>
      <c r="E140" s="200"/>
      <c r="F140" s="199"/>
      <c r="G140" s="294"/>
      <c r="H140" s="202"/>
      <c r="I140" s="202"/>
      <c r="J140" s="203"/>
      <c r="K140" s="202"/>
      <c r="L140" s="203"/>
      <c r="M140" s="295"/>
    </row>
    <row r="141" spans="1:13" s="130" customFormat="1" ht="21" customHeight="1">
      <c r="A141" s="292"/>
      <c r="B141" s="292"/>
      <c r="C141" s="197"/>
      <c r="D141" s="293"/>
      <c r="E141" s="200"/>
      <c r="F141" s="199"/>
      <c r="G141" s="294"/>
      <c r="H141" s="202"/>
      <c r="I141" s="202"/>
      <c r="J141" s="203"/>
      <c r="K141" s="202"/>
      <c r="L141" s="203"/>
      <c r="M141" s="295"/>
    </row>
    <row r="142" spans="1:13" s="130" customFormat="1" ht="21" customHeight="1">
      <c r="A142" s="292"/>
      <c r="B142" s="292"/>
      <c r="C142" s="197"/>
      <c r="D142" s="293"/>
      <c r="E142" s="200"/>
      <c r="F142" s="199"/>
      <c r="G142" s="294"/>
      <c r="H142" s="202"/>
      <c r="I142" s="202"/>
      <c r="J142" s="203"/>
      <c r="K142" s="202"/>
      <c r="L142" s="203"/>
      <c r="M142" s="295"/>
    </row>
    <row r="143" spans="1:13" s="130" customFormat="1" ht="21" customHeight="1">
      <c r="A143" s="292"/>
      <c r="B143" s="292"/>
      <c r="C143" s="197"/>
      <c r="D143" s="293"/>
      <c r="E143" s="200"/>
      <c r="F143" s="199"/>
      <c r="G143" s="294"/>
      <c r="H143" s="202"/>
      <c r="I143" s="202"/>
      <c r="J143" s="203"/>
      <c r="K143" s="202"/>
      <c r="L143" s="203"/>
      <c r="M143" s="295"/>
    </row>
    <row r="144" spans="1:13" s="130" customFormat="1" ht="21" customHeight="1">
      <c r="A144" s="292"/>
      <c r="B144" s="292"/>
      <c r="C144" s="197"/>
      <c r="D144" s="293"/>
      <c r="E144" s="200"/>
      <c r="F144" s="199"/>
      <c r="G144" s="294"/>
      <c r="H144" s="202"/>
      <c r="I144" s="202"/>
      <c r="J144" s="203"/>
      <c r="K144" s="202"/>
      <c r="L144" s="203"/>
      <c r="M144" s="295"/>
    </row>
    <row r="145" spans="1:13" s="130" customFormat="1" ht="21" customHeight="1">
      <c r="A145" s="292"/>
      <c r="B145" s="292"/>
      <c r="C145" s="197"/>
      <c r="D145" s="293"/>
      <c r="E145" s="200"/>
      <c r="F145" s="199"/>
      <c r="G145" s="294"/>
      <c r="H145" s="202"/>
      <c r="I145" s="202"/>
      <c r="J145" s="203"/>
      <c r="K145" s="202"/>
      <c r="L145" s="204"/>
      <c r="M145" s="295"/>
    </row>
    <row r="146" spans="1:13" s="130" customFormat="1" ht="21" customHeight="1">
      <c r="A146" s="292"/>
      <c r="B146" s="292"/>
      <c r="C146" s="197"/>
      <c r="D146" s="293"/>
      <c r="E146" s="200"/>
      <c r="F146" s="199"/>
      <c r="G146" s="294"/>
      <c r="H146" s="202"/>
      <c r="I146" s="202"/>
      <c r="J146" s="203"/>
      <c r="K146" s="202"/>
      <c r="L146" s="204"/>
      <c r="M146" s="436"/>
    </row>
    <row r="147" spans="1:13" s="130" customFormat="1" ht="21" customHeight="1" thickBot="1">
      <c r="A147" s="292"/>
      <c r="B147" s="292"/>
      <c r="C147" s="197"/>
      <c r="D147" s="293"/>
      <c r="E147" s="200"/>
      <c r="F147" s="199"/>
      <c r="G147" s="294"/>
      <c r="H147" s="202"/>
      <c r="I147" s="202"/>
      <c r="J147" s="203"/>
      <c r="K147" s="202"/>
      <c r="L147" s="204"/>
      <c r="M147" s="282" t="s">
        <v>425</v>
      </c>
    </row>
    <row r="148" spans="1:13" s="130" customFormat="1" ht="27.75" customHeight="1" thickBot="1">
      <c r="A148" s="446" t="s">
        <v>234</v>
      </c>
      <c r="B148" s="447" t="s">
        <v>235</v>
      </c>
      <c r="C148" s="447" t="s">
        <v>236</v>
      </c>
      <c r="D148" s="447" t="s">
        <v>81</v>
      </c>
      <c r="E148" s="447" t="s">
        <v>82</v>
      </c>
      <c r="F148" s="383" t="s">
        <v>83</v>
      </c>
      <c r="G148" s="448" t="s">
        <v>84</v>
      </c>
      <c r="H148" s="448" t="s">
        <v>85</v>
      </c>
      <c r="I148" s="448" t="s">
        <v>237</v>
      </c>
      <c r="J148" s="1110" t="s">
        <v>238</v>
      </c>
      <c r="K148" s="1110"/>
      <c r="L148" s="449" t="s">
        <v>239</v>
      </c>
      <c r="M148" s="296" t="s">
        <v>86</v>
      </c>
    </row>
    <row r="149" spans="1:13" s="130" customFormat="1" ht="24" customHeight="1" thickBot="1">
      <c r="A149" s="421"/>
      <c r="B149" s="308"/>
      <c r="C149" s="308"/>
      <c r="D149" s="411" t="s">
        <v>143</v>
      </c>
      <c r="E149" s="411"/>
      <c r="F149" s="412" t="s">
        <v>57</v>
      </c>
      <c r="G149" s="438"/>
      <c r="H149" s="413" t="s">
        <v>87</v>
      </c>
      <c r="I149" s="413" t="s">
        <v>87</v>
      </c>
      <c r="J149" s="428" t="s">
        <v>0</v>
      </c>
      <c r="K149" s="413" t="s">
        <v>1</v>
      </c>
      <c r="L149" s="450" t="s">
        <v>88</v>
      </c>
      <c r="M149" s="129" t="s">
        <v>89</v>
      </c>
    </row>
    <row r="150" spans="1:13" s="130" customFormat="1" ht="20.25" customHeight="1" thickBot="1">
      <c r="A150" s="451"/>
      <c r="B150" s="452"/>
      <c r="C150" s="453"/>
      <c r="D150" s="454" t="s">
        <v>342</v>
      </c>
      <c r="E150" s="455"/>
      <c r="F150" s="456"/>
      <c r="G150" s="457"/>
      <c r="H150" s="458"/>
      <c r="I150" s="458"/>
      <c r="J150" s="458"/>
      <c r="K150" s="458"/>
      <c r="L150" s="458"/>
      <c r="M150" s="459"/>
    </row>
    <row r="151" spans="1:13" s="130" customFormat="1" ht="21" customHeight="1">
      <c r="A151" s="283" t="s">
        <v>308</v>
      </c>
      <c r="B151" s="133"/>
      <c r="C151" s="174" t="s">
        <v>426</v>
      </c>
      <c r="D151" s="175" t="s">
        <v>377</v>
      </c>
      <c r="E151" s="206" t="s">
        <v>427</v>
      </c>
      <c r="F151" s="136" t="s">
        <v>92</v>
      </c>
      <c r="G151" s="297" t="s">
        <v>410</v>
      </c>
      <c r="H151" s="177">
        <v>400</v>
      </c>
      <c r="I151" s="177">
        <v>400</v>
      </c>
      <c r="J151" s="178">
        <v>0</v>
      </c>
      <c r="K151" s="177">
        <v>400</v>
      </c>
      <c r="L151" s="178">
        <v>400000</v>
      </c>
      <c r="M151" s="179">
        <f t="shared" si="7"/>
        <v>100</v>
      </c>
    </row>
    <row r="152" spans="1:13" s="130" customFormat="1" ht="21" customHeight="1">
      <c r="A152" s="242" t="s">
        <v>308</v>
      </c>
      <c r="B152" s="141"/>
      <c r="C152" s="183" t="s">
        <v>428</v>
      </c>
      <c r="D152" s="286" t="s">
        <v>377</v>
      </c>
      <c r="E152" s="189" t="s">
        <v>429</v>
      </c>
      <c r="F152" s="143" t="s">
        <v>92</v>
      </c>
      <c r="G152" s="287">
        <v>2015</v>
      </c>
      <c r="H152" s="186">
        <v>350</v>
      </c>
      <c r="I152" s="186">
        <v>259</v>
      </c>
      <c r="J152" s="187">
        <v>0</v>
      </c>
      <c r="K152" s="186">
        <v>259</v>
      </c>
      <c r="L152" s="187">
        <v>259000</v>
      </c>
      <c r="M152" s="188">
        <f t="shared" si="7"/>
        <v>100</v>
      </c>
    </row>
    <row r="153" spans="1:13" s="130" customFormat="1" ht="21" customHeight="1">
      <c r="A153" s="242" t="s">
        <v>308</v>
      </c>
      <c r="B153" s="141"/>
      <c r="C153" s="183" t="s">
        <v>430</v>
      </c>
      <c r="D153" s="286" t="s">
        <v>377</v>
      </c>
      <c r="E153" s="189" t="s">
        <v>174</v>
      </c>
      <c r="F153" s="143" t="s">
        <v>92</v>
      </c>
      <c r="G153" s="287">
        <v>2015</v>
      </c>
      <c r="H153" s="186">
        <v>334.08100000000002</v>
      </c>
      <c r="I153" s="186">
        <v>431</v>
      </c>
      <c r="J153" s="187">
        <v>0</v>
      </c>
      <c r="K153" s="186">
        <v>431</v>
      </c>
      <c r="L153" s="187">
        <v>431000</v>
      </c>
      <c r="M153" s="188">
        <f t="shared" si="7"/>
        <v>100</v>
      </c>
    </row>
    <row r="154" spans="1:13" s="130" customFormat="1" ht="21" customHeight="1">
      <c r="A154" s="242" t="s">
        <v>308</v>
      </c>
      <c r="B154" s="141"/>
      <c r="C154" s="183" t="s">
        <v>431</v>
      </c>
      <c r="D154" s="286" t="s">
        <v>377</v>
      </c>
      <c r="E154" s="189" t="s">
        <v>432</v>
      </c>
      <c r="F154" s="143" t="s">
        <v>92</v>
      </c>
      <c r="G154" s="287" t="s">
        <v>410</v>
      </c>
      <c r="H154" s="186">
        <v>446.61099999999999</v>
      </c>
      <c r="I154" s="186">
        <v>450</v>
      </c>
      <c r="J154" s="187">
        <v>0</v>
      </c>
      <c r="K154" s="186">
        <v>450</v>
      </c>
      <c r="L154" s="187">
        <v>450000</v>
      </c>
      <c r="M154" s="188">
        <f t="shared" si="7"/>
        <v>100</v>
      </c>
    </row>
    <row r="155" spans="1:13" s="130" customFormat="1" ht="21" customHeight="1">
      <c r="A155" s="1111" t="s">
        <v>308</v>
      </c>
      <c r="B155" s="141"/>
      <c r="C155" s="1112" t="s">
        <v>433</v>
      </c>
      <c r="D155" s="1113" t="s">
        <v>434</v>
      </c>
      <c r="E155" s="1114" t="s">
        <v>435</v>
      </c>
      <c r="F155" s="143" t="s">
        <v>92</v>
      </c>
      <c r="G155" s="287">
        <v>2015</v>
      </c>
      <c r="H155" s="186">
        <v>800</v>
      </c>
      <c r="I155" s="186">
        <v>800</v>
      </c>
      <c r="J155" s="187">
        <v>0</v>
      </c>
      <c r="K155" s="186">
        <v>800</v>
      </c>
      <c r="L155" s="187">
        <v>800000</v>
      </c>
      <c r="M155" s="188">
        <f t="shared" si="7"/>
        <v>100</v>
      </c>
    </row>
    <row r="156" spans="1:13" s="130" customFormat="1" ht="21" customHeight="1">
      <c r="A156" s="1111"/>
      <c r="B156" s="141"/>
      <c r="C156" s="1112"/>
      <c r="D156" s="1113"/>
      <c r="E156" s="1115"/>
      <c r="F156" s="143" t="s">
        <v>436</v>
      </c>
      <c r="G156" s="287">
        <v>2015</v>
      </c>
      <c r="H156" s="186">
        <v>400</v>
      </c>
      <c r="I156" s="186">
        <v>400</v>
      </c>
      <c r="J156" s="187">
        <v>0</v>
      </c>
      <c r="K156" s="186">
        <v>400</v>
      </c>
      <c r="L156" s="187">
        <v>400000</v>
      </c>
      <c r="M156" s="188">
        <f t="shared" si="7"/>
        <v>100</v>
      </c>
    </row>
    <row r="157" spans="1:13" s="130" customFormat="1" ht="21" customHeight="1">
      <c r="A157" s="242" t="s">
        <v>308</v>
      </c>
      <c r="B157" s="141"/>
      <c r="C157" s="183" t="s">
        <v>437</v>
      </c>
      <c r="D157" s="189" t="s">
        <v>438</v>
      </c>
      <c r="E157" s="189" t="s">
        <v>414</v>
      </c>
      <c r="F157" s="143" t="s">
        <v>92</v>
      </c>
      <c r="G157" s="287" t="s">
        <v>410</v>
      </c>
      <c r="H157" s="186">
        <v>1100</v>
      </c>
      <c r="I157" s="186">
        <v>0</v>
      </c>
      <c r="J157" s="187">
        <v>0</v>
      </c>
      <c r="K157" s="186">
        <v>1100</v>
      </c>
      <c r="L157" s="187">
        <v>0</v>
      </c>
      <c r="M157" s="188">
        <f t="shared" si="7"/>
        <v>0</v>
      </c>
    </row>
    <row r="158" spans="1:13" s="130" customFormat="1" ht="21" customHeight="1">
      <c r="A158" s="242" t="s">
        <v>308</v>
      </c>
      <c r="B158" s="141"/>
      <c r="C158" s="183" t="s">
        <v>439</v>
      </c>
      <c r="D158" s="189" t="s">
        <v>440</v>
      </c>
      <c r="E158" s="189" t="s">
        <v>420</v>
      </c>
      <c r="F158" s="143" t="s">
        <v>92</v>
      </c>
      <c r="G158" s="287" t="s">
        <v>410</v>
      </c>
      <c r="H158" s="186">
        <v>2506.7570000000001</v>
      </c>
      <c r="I158" s="186">
        <v>0</v>
      </c>
      <c r="J158" s="187">
        <v>0</v>
      </c>
      <c r="K158" s="186">
        <v>2400</v>
      </c>
      <c r="L158" s="187">
        <v>0</v>
      </c>
      <c r="M158" s="188">
        <f t="shared" si="7"/>
        <v>0</v>
      </c>
    </row>
    <row r="159" spans="1:13" s="130" customFormat="1" ht="21" customHeight="1">
      <c r="A159" s="242" t="s">
        <v>308</v>
      </c>
      <c r="B159" s="141"/>
      <c r="C159" s="183" t="s">
        <v>441</v>
      </c>
      <c r="D159" s="189" t="s">
        <v>440</v>
      </c>
      <c r="E159" s="189" t="s">
        <v>173</v>
      </c>
      <c r="F159" s="143" t="s">
        <v>92</v>
      </c>
      <c r="G159" s="287" t="s">
        <v>410</v>
      </c>
      <c r="H159" s="186">
        <v>901.45</v>
      </c>
      <c r="I159" s="186">
        <v>0</v>
      </c>
      <c r="J159" s="187">
        <v>0</v>
      </c>
      <c r="K159" s="186">
        <v>1000</v>
      </c>
      <c r="L159" s="187">
        <v>0</v>
      </c>
      <c r="M159" s="188">
        <f>((L159/1000)/K159)*100</f>
        <v>0</v>
      </c>
    </row>
    <row r="160" spans="1:13" s="130" customFormat="1" ht="21" customHeight="1">
      <c r="A160" s="242" t="s">
        <v>308</v>
      </c>
      <c r="B160" s="141"/>
      <c r="C160" s="183" t="s">
        <v>442</v>
      </c>
      <c r="D160" s="189" t="s">
        <v>443</v>
      </c>
      <c r="E160" s="189" t="s">
        <v>170</v>
      </c>
      <c r="F160" s="143" t="s">
        <v>92</v>
      </c>
      <c r="G160" s="287">
        <v>2015</v>
      </c>
      <c r="H160" s="186">
        <v>329.83873999999997</v>
      </c>
      <c r="I160" s="186">
        <v>350</v>
      </c>
      <c r="J160" s="187">
        <v>0</v>
      </c>
      <c r="K160" s="186">
        <v>350</v>
      </c>
      <c r="L160" s="187">
        <v>350000</v>
      </c>
      <c r="M160" s="188">
        <f t="shared" si="7"/>
        <v>100</v>
      </c>
    </row>
    <row r="161" spans="1:15" s="130" customFormat="1" ht="32.25" customHeight="1">
      <c r="A161" s="242" t="s">
        <v>308</v>
      </c>
      <c r="B161" s="141"/>
      <c r="C161" s="142" t="s">
        <v>444</v>
      </c>
      <c r="D161" s="298" t="s">
        <v>445</v>
      </c>
      <c r="E161" s="440" t="s">
        <v>446</v>
      </c>
      <c r="F161" s="143" t="s">
        <v>92</v>
      </c>
      <c r="G161" s="287" t="s">
        <v>410</v>
      </c>
      <c r="H161" s="460">
        <v>450</v>
      </c>
      <c r="I161" s="460">
        <v>450</v>
      </c>
      <c r="J161" s="461">
        <v>0</v>
      </c>
      <c r="K161" s="460">
        <v>450</v>
      </c>
      <c r="L161" s="461">
        <v>450000</v>
      </c>
      <c r="M161" s="188">
        <f t="shared" si="7"/>
        <v>100</v>
      </c>
    </row>
    <row r="162" spans="1:15" s="130" customFormat="1" ht="27.75" customHeight="1">
      <c r="A162" s="242" t="s">
        <v>308</v>
      </c>
      <c r="B162" s="141"/>
      <c r="C162" s="142" t="s">
        <v>447</v>
      </c>
      <c r="D162" s="298" t="s">
        <v>445</v>
      </c>
      <c r="E162" s="440" t="s">
        <v>169</v>
      </c>
      <c r="F162" s="143" t="s">
        <v>92</v>
      </c>
      <c r="G162" s="287" t="s">
        <v>410</v>
      </c>
      <c r="H162" s="460">
        <v>450</v>
      </c>
      <c r="I162" s="460">
        <v>450</v>
      </c>
      <c r="J162" s="461">
        <v>0</v>
      </c>
      <c r="K162" s="460">
        <v>450</v>
      </c>
      <c r="L162" s="461">
        <v>450000</v>
      </c>
      <c r="M162" s="188">
        <f t="shared" si="7"/>
        <v>100</v>
      </c>
    </row>
    <row r="163" spans="1:15" s="130" customFormat="1" ht="29.25" customHeight="1">
      <c r="A163" s="242" t="s">
        <v>308</v>
      </c>
      <c r="B163" s="141"/>
      <c r="C163" s="142" t="s">
        <v>448</v>
      </c>
      <c r="D163" s="298" t="s">
        <v>449</v>
      </c>
      <c r="E163" s="440" t="s">
        <v>375</v>
      </c>
      <c r="F163" s="143" t="s">
        <v>92</v>
      </c>
      <c r="G163" s="287" t="s">
        <v>410</v>
      </c>
      <c r="H163" s="460">
        <v>835</v>
      </c>
      <c r="I163" s="460">
        <v>835</v>
      </c>
      <c r="J163" s="461">
        <v>0</v>
      </c>
      <c r="K163" s="460">
        <v>835</v>
      </c>
      <c r="L163" s="461">
        <v>835000</v>
      </c>
      <c r="M163" s="188">
        <f t="shared" si="7"/>
        <v>100</v>
      </c>
    </row>
    <row r="164" spans="1:15" s="130" customFormat="1" ht="27" customHeight="1">
      <c r="A164" s="242" t="s">
        <v>308</v>
      </c>
      <c r="B164" s="141"/>
      <c r="C164" s="142" t="s">
        <v>450</v>
      </c>
      <c r="D164" s="298" t="s">
        <v>451</v>
      </c>
      <c r="E164" s="440" t="s">
        <v>375</v>
      </c>
      <c r="F164" s="143" t="s">
        <v>92</v>
      </c>
      <c r="G164" s="287">
        <v>2015</v>
      </c>
      <c r="H164" s="460">
        <v>850</v>
      </c>
      <c r="I164" s="460">
        <v>850</v>
      </c>
      <c r="J164" s="461">
        <v>0</v>
      </c>
      <c r="K164" s="460">
        <v>850</v>
      </c>
      <c r="L164" s="461">
        <v>850000</v>
      </c>
      <c r="M164" s="188">
        <f t="shared" si="7"/>
        <v>100</v>
      </c>
    </row>
    <row r="165" spans="1:15" s="130" customFormat="1" ht="30" customHeight="1">
      <c r="A165" s="242" t="s">
        <v>308</v>
      </c>
      <c r="B165" s="141"/>
      <c r="C165" s="142" t="s">
        <v>452</v>
      </c>
      <c r="D165" s="298" t="s">
        <v>453</v>
      </c>
      <c r="E165" s="440" t="s">
        <v>454</v>
      </c>
      <c r="F165" s="143" t="s">
        <v>92</v>
      </c>
      <c r="G165" s="287" t="s">
        <v>410</v>
      </c>
      <c r="H165" s="460">
        <v>500</v>
      </c>
      <c r="I165" s="460">
        <v>500</v>
      </c>
      <c r="J165" s="461">
        <v>0</v>
      </c>
      <c r="K165" s="460">
        <v>500</v>
      </c>
      <c r="L165" s="461">
        <v>500000</v>
      </c>
      <c r="M165" s="188">
        <f t="shared" si="7"/>
        <v>100</v>
      </c>
    </row>
    <row r="166" spans="1:15" s="130" customFormat="1" ht="30" customHeight="1" thickBot="1">
      <c r="A166" s="299" t="s">
        <v>308</v>
      </c>
      <c r="B166" s="300"/>
      <c r="C166" s="462" t="s">
        <v>455</v>
      </c>
      <c r="D166" s="301" t="s">
        <v>456</v>
      </c>
      <c r="E166" s="441" t="s">
        <v>457</v>
      </c>
      <c r="F166" s="216" t="s">
        <v>92</v>
      </c>
      <c r="G166" s="302" t="s">
        <v>410</v>
      </c>
      <c r="H166" s="463">
        <v>1000</v>
      </c>
      <c r="I166" s="463">
        <v>1000</v>
      </c>
      <c r="J166" s="464">
        <v>0</v>
      </c>
      <c r="K166" s="463">
        <v>1000</v>
      </c>
      <c r="L166" s="464">
        <v>1000000</v>
      </c>
      <c r="M166" s="220">
        <f t="shared" si="7"/>
        <v>100</v>
      </c>
    </row>
    <row r="167" spans="1:15" s="130" customFormat="1" ht="21" customHeight="1" thickBot="1">
      <c r="A167" s="155" t="s">
        <v>458</v>
      </c>
      <c r="B167" s="308"/>
      <c r="C167" s="308"/>
      <c r="D167" s="158"/>
      <c r="E167" s="158"/>
      <c r="F167" s="260"/>
      <c r="G167" s="261"/>
      <c r="H167" s="262">
        <f>SUM(H90:H166)</f>
        <v>151627.78374000004</v>
      </c>
      <c r="I167" s="262">
        <f t="shared" ref="I167:L167" si="8">SUM(I90:I166)</f>
        <v>121451.8</v>
      </c>
      <c r="J167" s="263">
        <f t="shared" si="8"/>
        <v>103596</v>
      </c>
      <c r="K167" s="262">
        <f t="shared" si="8"/>
        <v>148909</v>
      </c>
      <c r="L167" s="263">
        <f t="shared" si="8"/>
        <v>121451954</v>
      </c>
      <c r="M167" s="264">
        <f t="shared" si="7"/>
        <v>81.561191062998205</v>
      </c>
      <c r="O167" s="231"/>
    </row>
    <row r="168" spans="1:15" s="130" customFormat="1" ht="22.5" customHeight="1" thickBot="1">
      <c r="A168" s="314"/>
      <c r="B168" s="431"/>
      <c r="C168" s="430"/>
      <c r="D168" s="422" t="s">
        <v>254</v>
      </c>
      <c r="E168" s="310"/>
      <c r="F168" s="442"/>
      <c r="G168" s="443"/>
      <c r="H168" s="444"/>
      <c r="I168" s="444"/>
      <c r="J168" s="444"/>
      <c r="K168" s="444"/>
      <c r="L168" s="444"/>
      <c r="M168" s="445"/>
    </row>
    <row r="169" spans="1:15" s="130" customFormat="1" ht="30.75" customHeight="1">
      <c r="A169" s="283" t="s">
        <v>459</v>
      </c>
      <c r="B169" s="265"/>
      <c r="C169" s="236" t="s">
        <v>108</v>
      </c>
      <c r="D169" s="303" t="s">
        <v>149</v>
      </c>
      <c r="E169" s="303" t="s">
        <v>460</v>
      </c>
      <c r="F169" s="236" t="s">
        <v>91</v>
      </c>
      <c r="G169" s="137" t="s">
        <v>126</v>
      </c>
      <c r="H169" s="138">
        <v>34812</v>
      </c>
      <c r="I169" s="138">
        <f t="shared" ref="I169" si="9">L169*0.001</f>
        <v>0</v>
      </c>
      <c r="J169" s="139">
        <v>2800</v>
      </c>
      <c r="K169" s="138">
        <v>0</v>
      </c>
      <c r="L169" s="139">
        <v>0</v>
      </c>
      <c r="M169" s="241">
        <v>0</v>
      </c>
    </row>
    <row r="170" spans="1:15" s="130" customFormat="1" ht="30" customHeight="1">
      <c r="A170" s="242" t="s">
        <v>459</v>
      </c>
      <c r="B170" s="141"/>
      <c r="C170" s="244" t="s">
        <v>179</v>
      </c>
      <c r="D170" s="304" t="s">
        <v>461</v>
      </c>
      <c r="E170" s="304" t="s">
        <v>462</v>
      </c>
      <c r="F170" s="244" t="s">
        <v>91</v>
      </c>
      <c r="G170" s="144" t="s">
        <v>180</v>
      </c>
      <c r="H170" s="145">
        <v>16800</v>
      </c>
      <c r="I170" s="460">
        <f>(302500+L170)*0.001</f>
        <v>14178.54428</v>
      </c>
      <c r="J170" s="461">
        <v>30</v>
      </c>
      <c r="K170" s="460">
        <v>30061.5</v>
      </c>
      <c r="L170" s="461">
        <v>13876044.279999999</v>
      </c>
      <c r="M170" s="249">
        <f t="shared" ref="M170:M195" si="10">((L170/1000)/K170)*100</f>
        <v>46.158855280009313</v>
      </c>
    </row>
    <row r="171" spans="1:15" s="130" customFormat="1" ht="30" customHeight="1">
      <c r="A171" s="242" t="s">
        <v>459</v>
      </c>
      <c r="B171" s="141"/>
      <c r="C171" s="244" t="s">
        <v>181</v>
      </c>
      <c r="D171" s="304" t="s">
        <v>463</v>
      </c>
      <c r="E171" s="304" t="s">
        <v>464</v>
      </c>
      <c r="F171" s="244" t="s">
        <v>91</v>
      </c>
      <c r="G171" s="144" t="s">
        <v>180</v>
      </c>
      <c r="H171" s="145">
        <v>15600</v>
      </c>
      <c r="I171" s="460">
        <f>(294151+L171)*0.001</f>
        <v>14784.05445</v>
      </c>
      <c r="J171" s="461">
        <v>30</v>
      </c>
      <c r="K171" s="460">
        <v>33806.9</v>
      </c>
      <c r="L171" s="461">
        <v>14489903.449999999</v>
      </c>
      <c r="M171" s="249">
        <f t="shared" si="10"/>
        <v>42.860787147002533</v>
      </c>
    </row>
    <row r="172" spans="1:15" s="130" customFormat="1" ht="30" customHeight="1" thickBot="1">
      <c r="A172" s="299" t="s">
        <v>459</v>
      </c>
      <c r="B172" s="300"/>
      <c r="C172" s="254" t="s">
        <v>182</v>
      </c>
      <c r="D172" s="305" t="s">
        <v>465</v>
      </c>
      <c r="E172" s="305" t="s">
        <v>466</v>
      </c>
      <c r="F172" s="254" t="s">
        <v>91</v>
      </c>
      <c r="G172" s="306" t="s">
        <v>180</v>
      </c>
      <c r="H172" s="307">
        <v>14400</v>
      </c>
      <c r="I172" s="463">
        <f>(236252+L172)*0.001</f>
        <v>14182.246999999999</v>
      </c>
      <c r="J172" s="464">
        <v>25</v>
      </c>
      <c r="K172" s="463">
        <v>26312.3</v>
      </c>
      <c r="L172" s="464">
        <v>13945995</v>
      </c>
      <c r="M172" s="258">
        <f t="shared" si="10"/>
        <v>53.001809039878687</v>
      </c>
    </row>
    <row r="173" spans="1:15" s="130" customFormat="1" ht="24" customHeight="1" thickBot="1">
      <c r="A173" s="155" t="s">
        <v>260</v>
      </c>
      <c r="B173" s="308"/>
      <c r="C173" s="309"/>
      <c r="D173" s="310"/>
      <c r="E173" s="158"/>
      <c r="F173" s="159"/>
      <c r="G173" s="261"/>
      <c r="H173" s="160">
        <f t="shared" ref="H173:L173" si="11">SUM(H169:H172)</f>
        <v>81612</v>
      </c>
      <c r="I173" s="160">
        <f t="shared" si="11"/>
        <v>43144.845730000001</v>
      </c>
      <c r="J173" s="161">
        <f t="shared" si="11"/>
        <v>2885</v>
      </c>
      <c r="K173" s="160">
        <f t="shared" si="11"/>
        <v>90180.7</v>
      </c>
      <c r="L173" s="161">
        <f t="shared" si="11"/>
        <v>42311942.729999997</v>
      </c>
      <c r="M173" s="162">
        <f t="shared" si="10"/>
        <v>46.919066640644836</v>
      </c>
      <c r="O173" s="231"/>
    </row>
    <row r="174" spans="1:15" s="130" customFormat="1" ht="24" customHeight="1">
      <c r="A174" s="222"/>
      <c r="B174" s="292"/>
      <c r="C174" s="311"/>
      <c r="D174" s="312"/>
      <c r="E174" s="224"/>
      <c r="F174" s="225"/>
      <c r="G174" s="313"/>
      <c r="H174" s="227"/>
      <c r="I174" s="227"/>
      <c r="J174" s="228"/>
      <c r="K174" s="227"/>
      <c r="L174" s="229"/>
      <c r="M174" s="282"/>
      <c r="O174" s="231"/>
    </row>
    <row r="175" spans="1:15" s="130" customFormat="1" ht="24" customHeight="1">
      <c r="A175" s="222"/>
      <c r="B175" s="292"/>
      <c r="C175" s="311"/>
      <c r="D175" s="312"/>
      <c r="E175" s="224"/>
      <c r="F175" s="225"/>
      <c r="G175" s="313"/>
      <c r="H175" s="227"/>
      <c r="I175" s="227"/>
      <c r="J175" s="228"/>
      <c r="K175" s="227"/>
      <c r="L175" s="229"/>
      <c r="M175" s="282"/>
      <c r="O175" s="231"/>
    </row>
    <row r="176" spans="1:15" s="130" customFormat="1" ht="24" customHeight="1">
      <c r="A176" s="222"/>
      <c r="B176" s="292"/>
      <c r="C176" s="311"/>
      <c r="D176" s="312"/>
      <c r="E176" s="224"/>
      <c r="F176" s="225"/>
      <c r="G176" s="313"/>
      <c r="H176" s="227"/>
      <c r="I176" s="227"/>
      <c r="J176" s="228"/>
      <c r="K176" s="227"/>
      <c r="L176" s="229"/>
      <c r="M176" s="282"/>
      <c r="O176" s="231"/>
    </row>
    <row r="177" spans="1:15" s="130" customFormat="1" ht="24" customHeight="1">
      <c r="A177" s="222"/>
      <c r="B177" s="292"/>
      <c r="C177" s="311"/>
      <c r="D177" s="312"/>
      <c r="E177" s="224"/>
      <c r="F177" s="225"/>
      <c r="G177" s="313"/>
      <c r="H177" s="227"/>
      <c r="I177" s="227"/>
      <c r="J177" s="228"/>
      <c r="K177" s="227"/>
      <c r="L177" s="229"/>
      <c r="M177" s="282"/>
      <c r="O177" s="231"/>
    </row>
    <row r="178" spans="1:15" s="130" customFormat="1" ht="24" customHeight="1">
      <c r="A178" s="222"/>
      <c r="B178" s="292"/>
      <c r="C178" s="311"/>
      <c r="D178" s="312"/>
      <c r="E178" s="224"/>
      <c r="F178" s="225"/>
      <c r="G178" s="313"/>
      <c r="H178" s="227"/>
      <c r="I178" s="227"/>
      <c r="J178" s="228"/>
      <c r="K178" s="227"/>
      <c r="L178" s="229"/>
      <c r="M178" s="282"/>
      <c r="O178" s="231"/>
    </row>
    <row r="179" spans="1:15" s="130" customFormat="1" ht="24" customHeight="1">
      <c r="A179" s="222"/>
      <c r="B179" s="292"/>
      <c r="C179" s="311"/>
      <c r="D179" s="312"/>
      <c r="E179" s="224"/>
      <c r="F179" s="225"/>
      <c r="G179" s="313"/>
      <c r="H179" s="227"/>
      <c r="I179" s="227"/>
      <c r="J179" s="228"/>
      <c r="K179" s="227"/>
      <c r="L179" s="229"/>
      <c r="M179" s="282"/>
      <c r="O179" s="231"/>
    </row>
    <row r="180" spans="1:15" s="130" customFormat="1" ht="24" customHeight="1">
      <c r="A180" s="222"/>
      <c r="B180" s="292"/>
      <c r="C180" s="311"/>
      <c r="D180" s="312"/>
      <c r="E180" s="224"/>
      <c r="F180" s="225"/>
      <c r="G180" s="313"/>
      <c r="H180" s="227"/>
      <c r="I180" s="227"/>
      <c r="J180" s="228"/>
      <c r="K180" s="227"/>
      <c r="L180" s="229"/>
      <c r="M180" s="282"/>
      <c r="O180" s="231"/>
    </row>
    <row r="181" spans="1:15" s="130" customFormat="1" ht="24" customHeight="1">
      <c r="A181" s="222"/>
      <c r="B181" s="292"/>
      <c r="C181" s="311"/>
      <c r="D181" s="312"/>
      <c r="E181" s="224"/>
      <c r="F181" s="225"/>
      <c r="G181" s="313"/>
      <c r="H181" s="227"/>
      <c r="I181" s="227"/>
      <c r="J181" s="228"/>
      <c r="K181" s="227"/>
      <c r="L181" s="229"/>
      <c r="M181" s="282"/>
      <c r="O181" s="231"/>
    </row>
    <row r="182" spans="1:15" s="130" customFormat="1" ht="24" customHeight="1">
      <c r="A182" s="222"/>
      <c r="B182" s="292"/>
      <c r="C182" s="311"/>
      <c r="D182" s="312"/>
      <c r="E182" s="224"/>
      <c r="F182" s="225"/>
      <c r="G182" s="313"/>
      <c r="H182" s="227"/>
      <c r="I182" s="227"/>
      <c r="J182" s="228"/>
      <c r="K182" s="227"/>
      <c r="L182" s="229"/>
      <c r="M182" s="282"/>
      <c r="O182" s="231"/>
    </row>
    <row r="183" spans="1:15" s="130" customFormat="1" ht="24" customHeight="1" thickBot="1">
      <c r="A183" s="222"/>
      <c r="B183" s="292"/>
      <c r="C183" s="311"/>
      <c r="D183" s="312"/>
      <c r="E183" s="224"/>
      <c r="F183" s="225"/>
      <c r="G183" s="313"/>
      <c r="H183" s="227"/>
      <c r="I183" s="227"/>
      <c r="J183" s="228"/>
      <c r="K183" s="227"/>
      <c r="L183" s="229"/>
      <c r="M183" s="282" t="s">
        <v>467</v>
      </c>
      <c r="O183" s="231"/>
    </row>
    <row r="184" spans="1:15" s="130" customFormat="1" ht="49.5" customHeight="1" thickBot="1">
      <c r="A184" s="410" t="s">
        <v>234</v>
      </c>
      <c r="B184" s="411" t="s">
        <v>235</v>
      </c>
      <c r="C184" s="411" t="s">
        <v>236</v>
      </c>
      <c r="D184" s="411" t="s">
        <v>81</v>
      </c>
      <c r="E184" s="411" t="s">
        <v>82</v>
      </c>
      <c r="F184" s="412" t="s">
        <v>83</v>
      </c>
      <c r="G184" s="413" t="s">
        <v>84</v>
      </c>
      <c r="H184" s="413" t="s">
        <v>85</v>
      </c>
      <c r="I184" s="413" t="s">
        <v>237</v>
      </c>
      <c r="J184" s="1091" t="s">
        <v>238</v>
      </c>
      <c r="K184" s="1091"/>
      <c r="L184" s="414" t="s">
        <v>239</v>
      </c>
      <c r="M184" s="129" t="s">
        <v>86</v>
      </c>
    </row>
    <row r="185" spans="1:15" s="130" customFormat="1" ht="24" customHeight="1" thickBot="1">
      <c r="A185" s="421"/>
      <c r="B185" s="308"/>
      <c r="C185" s="308"/>
      <c r="D185" s="411" t="s">
        <v>143</v>
      </c>
      <c r="E185" s="411"/>
      <c r="F185" s="412" t="s">
        <v>57</v>
      </c>
      <c r="G185" s="438"/>
      <c r="H185" s="413" t="s">
        <v>87</v>
      </c>
      <c r="I185" s="413" t="s">
        <v>87</v>
      </c>
      <c r="J185" s="428" t="s">
        <v>0</v>
      </c>
      <c r="K185" s="413" t="s">
        <v>1</v>
      </c>
      <c r="L185" s="414" t="s">
        <v>88</v>
      </c>
      <c r="M185" s="129" t="s">
        <v>89</v>
      </c>
    </row>
    <row r="186" spans="1:15" s="130" customFormat="1" ht="23.1" customHeight="1" thickBot="1">
      <c r="A186" s="314"/>
      <c r="B186" s="308"/>
      <c r="C186" s="308"/>
      <c r="D186" s="435" t="s">
        <v>468</v>
      </c>
      <c r="E186" s="315"/>
      <c r="F186" s="260"/>
      <c r="G186" s="261"/>
      <c r="H186" s="263"/>
      <c r="I186" s="263"/>
      <c r="J186" s="263"/>
      <c r="K186" s="263"/>
      <c r="L186" s="263"/>
      <c r="M186" s="316"/>
    </row>
    <row r="187" spans="1:15" s="130" customFormat="1" ht="30" customHeight="1">
      <c r="A187" s="283" t="s">
        <v>469</v>
      </c>
      <c r="B187" s="133"/>
      <c r="C187" s="236" t="s">
        <v>179</v>
      </c>
      <c r="D187" s="303" t="s">
        <v>594</v>
      </c>
      <c r="E187" s="303" t="s">
        <v>462</v>
      </c>
      <c r="F187" s="236" t="s">
        <v>91</v>
      </c>
      <c r="G187" s="137">
        <v>2015</v>
      </c>
      <c r="H187" s="138">
        <v>311.8</v>
      </c>
      <c r="I187" s="138">
        <v>311.8</v>
      </c>
      <c r="J187" s="139">
        <v>0</v>
      </c>
      <c r="K187" s="138">
        <v>322</v>
      </c>
      <c r="L187" s="139">
        <v>311795</v>
      </c>
      <c r="M187" s="241">
        <f t="shared" si="10"/>
        <v>96.830745341614914</v>
      </c>
    </row>
    <row r="188" spans="1:15" s="130" customFormat="1" ht="30" customHeight="1">
      <c r="A188" s="242" t="s">
        <v>469</v>
      </c>
      <c r="B188" s="141"/>
      <c r="C188" s="244" t="s">
        <v>181</v>
      </c>
      <c r="D188" s="304" t="s">
        <v>595</v>
      </c>
      <c r="E188" s="304" t="s">
        <v>464</v>
      </c>
      <c r="F188" s="244" t="s">
        <v>91</v>
      </c>
      <c r="G188" s="144">
        <v>2015</v>
      </c>
      <c r="H188" s="145">
        <v>265.3</v>
      </c>
      <c r="I188" s="145">
        <v>265.3</v>
      </c>
      <c r="J188" s="146">
        <v>0</v>
      </c>
      <c r="K188" s="145">
        <v>276</v>
      </c>
      <c r="L188" s="146">
        <v>265300</v>
      </c>
      <c r="M188" s="249">
        <f t="shared" si="10"/>
        <v>96.123188405797109</v>
      </c>
    </row>
    <row r="189" spans="1:15" s="130" customFormat="1" ht="30" customHeight="1">
      <c r="A189" s="242" t="s">
        <v>469</v>
      </c>
      <c r="B189" s="141"/>
      <c r="C189" s="244" t="s">
        <v>182</v>
      </c>
      <c r="D189" s="304" t="s">
        <v>596</v>
      </c>
      <c r="E189" s="304" t="s">
        <v>466</v>
      </c>
      <c r="F189" s="244" t="s">
        <v>91</v>
      </c>
      <c r="G189" s="144">
        <v>2015</v>
      </c>
      <c r="H189" s="145">
        <v>254.1</v>
      </c>
      <c r="I189" s="145">
        <v>254.1</v>
      </c>
      <c r="J189" s="146">
        <v>0</v>
      </c>
      <c r="K189" s="145">
        <v>264</v>
      </c>
      <c r="L189" s="146">
        <v>254120</v>
      </c>
      <c r="M189" s="249">
        <f t="shared" si="10"/>
        <v>96.257575757575765</v>
      </c>
    </row>
    <row r="190" spans="1:15" s="130" customFormat="1" ht="30" customHeight="1">
      <c r="A190" s="242" t="s">
        <v>469</v>
      </c>
      <c r="B190" s="141"/>
      <c r="C190" s="244" t="s">
        <v>470</v>
      </c>
      <c r="D190" s="317" t="s">
        <v>588</v>
      </c>
      <c r="E190" s="304" t="s">
        <v>93</v>
      </c>
      <c r="F190" s="244" t="s">
        <v>91</v>
      </c>
      <c r="G190" s="144" t="s">
        <v>247</v>
      </c>
      <c r="H190" s="318">
        <v>500</v>
      </c>
      <c r="I190" s="145">
        <v>0</v>
      </c>
      <c r="J190" s="146">
        <v>0</v>
      </c>
      <c r="K190" s="145">
        <v>500</v>
      </c>
      <c r="L190" s="146">
        <v>0</v>
      </c>
      <c r="M190" s="249">
        <f t="shared" si="10"/>
        <v>0</v>
      </c>
    </row>
    <row r="191" spans="1:15" s="130" customFormat="1" ht="30" customHeight="1">
      <c r="A191" s="242" t="s">
        <v>469</v>
      </c>
      <c r="B191" s="141"/>
      <c r="C191" s="244" t="s">
        <v>471</v>
      </c>
      <c r="D191" s="317" t="s">
        <v>589</v>
      </c>
      <c r="E191" s="245" t="s">
        <v>167</v>
      </c>
      <c r="F191" s="244" t="s">
        <v>91</v>
      </c>
      <c r="G191" s="144" t="s">
        <v>247</v>
      </c>
      <c r="H191" s="318">
        <v>500</v>
      </c>
      <c r="I191" s="145">
        <v>0</v>
      </c>
      <c r="J191" s="146">
        <v>0</v>
      </c>
      <c r="K191" s="145">
        <v>500</v>
      </c>
      <c r="L191" s="146">
        <v>0</v>
      </c>
      <c r="M191" s="249">
        <f t="shared" si="10"/>
        <v>0</v>
      </c>
    </row>
    <row r="192" spans="1:15" s="130" customFormat="1" ht="30" customHeight="1">
      <c r="A192" s="242" t="s">
        <v>469</v>
      </c>
      <c r="B192" s="141"/>
      <c r="C192" s="244" t="s">
        <v>472</v>
      </c>
      <c r="D192" s="317" t="s">
        <v>590</v>
      </c>
      <c r="E192" s="304" t="s">
        <v>464</v>
      </c>
      <c r="F192" s="244" t="s">
        <v>91</v>
      </c>
      <c r="G192" s="144" t="s">
        <v>247</v>
      </c>
      <c r="H192" s="318">
        <v>450</v>
      </c>
      <c r="I192" s="145">
        <v>0</v>
      </c>
      <c r="J192" s="146">
        <v>0</v>
      </c>
      <c r="K192" s="145">
        <v>450</v>
      </c>
      <c r="L192" s="146">
        <v>0</v>
      </c>
      <c r="M192" s="249">
        <f t="shared" si="10"/>
        <v>0</v>
      </c>
    </row>
    <row r="193" spans="1:15" s="130" customFormat="1" ht="30" customHeight="1" thickBot="1">
      <c r="A193" s="299" t="s">
        <v>469</v>
      </c>
      <c r="B193" s="300"/>
      <c r="C193" s="254" t="s">
        <v>473</v>
      </c>
      <c r="D193" s="319" t="s">
        <v>591</v>
      </c>
      <c r="E193" s="305" t="s">
        <v>466</v>
      </c>
      <c r="F193" s="254" t="s">
        <v>91</v>
      </c>
      <c r="G193" s="306" t="s">
        <v>247</v>
      </c>
      <c r="H193" s="320">
        <v>450</v>
      </c>
      <c r="I193" s="307">
        <v>0</v>
      </c>
      <c r="J193" s="321">
        <v>0</v>
      </c>
      <c r="K193" s="307">
        <v>450</v>
      </c>
      <c r="L193" s="321">
        <v>0</v>
      </c>
      <c r="M193" s="258">
        <f t="shared" si="10"/>
        <v>0</v>
      </c>
    </row>
    <row r="194" spans="1:15" s="130" customFormat="1" ht="24" customHeight="1" thickBot="1">
      <c r="A194" s="155" t="s">
        <v>474</v>
      </c>
      <c r="B194" s="308"/>
      <c r="C194" s="465"/>
      <c r="D194" s="310"/>
      <c r="E194" s="158"/>
      <c r="F194" s="159"/>
      <c r="G194" s="261"/>
      <c r="H194" s="160">
        <f>SUM(H187:H193)</f>
        <v>2731.2</v>
      </c>
      <c r="I194" s="160">
        <f t="shared" ref="I194:L194" si="12">SUM(I187:I193)</f>
        <v>831.2</v>
      </c>
      <c r="J194" s="161">
        <f t="shared" si="12"/>
        <v>0</v>
      </c>
      <c r="K194" s="160">
        <f t="shared" si="12"/>
        <v>2762</v>
      </c>
      <c r="L194" s="161">
        <f t="shared" si="12"/>
        <v>831215</v>
      </c>
      <c r="M194" s="162">
        <f t="shared" si="10"/>
        <v>30.09467776973208</v>
      </c>
      <c r="O194" s="231"/>
    </row>
    <row r="195" spans="1:15" s="130" customFormat="1" ht="24" customHeight="1" thickBot="1">
      <c r="A195" s="466" t="s">
        <v>119</v>
      </c>
      <c r="B195" s="467"/>
      <c r="C195" s="468"/>
      <c r="D195" s="455"/>
      <c r="E195" s="469"/>
      <c r="F195" s="470"/>
      <c r="G195" s="471"/>
      <c r="H195" s="472">
        <f>+ H194+H173+H167+H88</f>
        <v>242510.28374000004</v>
      </c>
      <c r="I195" s="472">
        <f>+ I194+I173+I167+I88</f>
        <v>169837.34573</v>
      </c>
      <c r="J195" s="473">
        <f>+ J194+J173+J167+J88</f>
        <v>113697</v>
      </c>
      <c r="K195" s="472">
        <f>+ K194+K173+K167+K88</f>
        <v>247511.30000000002</v>
      </c>
      <c r="L195" s="473">
        <f>+ L194+L173+L167+L88</f>
        <v>169004586.44</v>
      </c>
      <c r="M195" s="474">
        <f t="shared" si="10"/>
        <v>68.281563888194185</v>
      </c>
    </row>
    <row r="196" spans="1:15" s="130" customFormat="1" ht="24" customHeight="1">
      <c r="A196" s="222"/>
      <c r="B196" s="292"/>
      <c r="C196" s="311"/>
      <c r="D196" s="312"/>
      <c r="E196" s="224"/>
      <c r="F196" s="225"/>
      <c r="G196" s="313"/>
      <c r="H196" s="227"/>
      <c r="I196" s="227"/>
      <c r="J196" s="228"/>
      <c r="K196" s="227"/>
      <c r="L196" s="227"/>
      <c r="M196" s="230"/>
    </row>
    <row r="197" spans="1:15" s="130" customFormat="1" ht="24" customHeight="1">
      <c r="A197" s="222"/>
      <c r="B197" s="292"/>
      <c r="C197" s="311"/>
      <c r="D197" s="312"/>
      <c r="E197" s="224"/>
      <c r="F197" s="225"/>
      <c r="G197" s="313"/>
      <c r="H197" s="227"/>
      <c r="I197" s="227"/>
      <c r="J197" s="228"/>
      <c r="K197" s="227"/>
      <c r="L197" s="227"/>
      <c r="M197" s="230"/>
    </row>
    <row r="198" spans="1:15" s="130" customFormat="1" ht="24" customHeight="1">
      <c r="A198" s="222"/>
      <c r="B198" s="292"/>
      <c r="C198" s="311"/>
      <c r="D198" s="312"/>
      <c r="E198" s="224"/>
      <c r="F198" s="225"/>
      <c r="G198" s="313"/>
      <c r="H198" s="227"/>
      <c r="I198" s="227"/>
      <c r="J198" s="228"/>
      <c r="K198" s="227"/>
      <c r="L198" s="227"/>
      <c r="M198" s="230"/>
    </row>
    <row r="199" spans="1:15" s="130" customFormat="1" ht="24" customHeight="1">
      <c r="A199" s="222"/>
      <c r="B199" s="292"/>
      <c r="C199" s="311"/>
      <c r="D199" s="312"/>
      <c r="E199" s="224"/>
      <c r="F199" s="225"/>
      <c r="G199" s="313"/>
      <c r="H199" s="227"/>
      <c r="I199" s="227"/>
      <c r="J199" s="228"/>
      <c r="K199" s="227"/>
      <c r="L199" s="227"/>
      <c r="M199" s="230"/>
    </row>
    <row r="200" spans="1:15" s="130" customFormat="1" ht="24" customHeight="1">
      <c r="A200" s="222"/>
      <c r="B200" s="292"/>
      <c r="C200" s="311"/>
      <c r="D200" s="312"/>
      <c r="E200" s="224"/>
      <c r="F200" s="225"/>
      <c r="G200" s="313"/>
      <c r="H200" s="227"/>
      <c r="I200" s="227"/>
      <c r="J200" s="228"/>
      <c r="K200" s="227"/>
      <c r="L200" s="227"/>
      <c r="M200" s="230"/>
    </row>
    <row r="201" spans="1:15" s="130" customFormat="1" ht="24" customHeight="1">
      <c r="A201" s="222"/>
      <c r="B201" s="292"/>
      <c r="C201" s="311"/>
      <c r="D201" s="312"/>
      <c r="E201" s="224"/>
      <c r="F201" s="225"/>
      <c r="G201" s="313"/>
      <c r="H201" s="227"/>
      <c r="I201" s="227"/>
      <c r="J201" s="228"/>
      <c r="K201" s="227"/>
      <c r="L201" s="227"/>
      <c r="M201" s="230"/>
    </row>
    <row r="202" spans="1:15" s="130" customFormat="1" ht="24" customHeight="1">
      <c r="A202" s="222"/>
      <c r="B202" s="292"/>
      <c r="C202" s="311"/>
      <c r="D202" s="312"/>
      <c r="E202" s="224"/>
      <c r="F202" s="225"/>
      <c r="G202" s="313"/>
      <c r="H202" s="227"/>
      <c r="I202" s="227"/>
      <c r="J202" s="228"/>
      <c r="K202" s="227"/>
      <c r="L202" s="227"/>
      <c r="M202" s="230"/>
    </row>
    <row r="203" spans="1:15" s="130" customFormat="1" ht="24" customHeight="1">
      <c r="A203" s="222"/>
      <c r="B203" s="292"/>
      <c r="C203" s="311"/>
      <c r="D203" s="312"/>
      <c r="E203" s="224"/>
      <c r="F203" s="225"/>
      <c r="G203" s="313"/>
      <c r="H203" s="227"/>
      <c r="I203" s="227"/>
      <c r="J203" s="228"/>
      <c r="K203" s="227"/>
      <c r="L203" s="227"/>
      <c r="M203" s="230"/>
    </row>
    <row r="204" spans="1:15" s="130" customFormat="1" ht="24" customHeight="1">
      <c r="A204" s="222"/>
      <c r="B204" s="292"/>
      <c r="C204" s="311"/>
      <c r="D204" s="312"/>
      <c r="E204" s="224"/>
      <c r="F204" s="225"/>
      <c r="G204" s="313"/>
      <c r="H204" s="227"/>
      <c r="I204" s="227"/>
      <c r="J204" s="228"/>
      <c r="K204" s="227"/>
      <c r="L204" s="227"/>
      <c r="M204" s="230"/>
    </row>
    <row r="205" spans="1:15" s="130" customFormat="1" ht="24" customHeight="1">
      <c r="A205" s="222"/>
      <c r="B205" s="292"/>
      <c r="C205" s="311"/>
      <c r="D205" s="312"/>
      <c r="E205" s="224"/>
      <c r="F205" s="225"/>
      <c r="G205" s="313"/>
      <c r="H205" s="227"/>
      <c r="I205" s="227"/>
      <c r="J205" s="228"/>
      <c r="K205" s="227"/>
      <c r="L205" s="227"/>
      <c r="M205" s="230"/>
    </row>
    <row r="206" spans="1:15" s="130" customFormat="1" ht="24" customHeight="1">
      <c r="A206" s="222"/>
      <c r="B206" s="292"/>
      <c r="C206" s="311"/>
      <c r="D206" s="312"/>
      <c r="E206" s="224"/>
      <c r="F206" s="225"/>
      <c r="G206" s="313"/>
      <c r="H206" s="227"/>
      <c r="I206" s="227"/>
      <c r="J206" s="228"/>
      <c r="K206" s="227"/>
      <c r="L206" s="227"/>
      <c r="M206" s="230"/>
    </row>
    <row r="207" spans="1:15" s="130" customFormat="1" ht="24" customHeight="1">
      <c r="A207" s="222"/>
      <c r="B207" s="292"/>
      <c r="C207" s="311"/>
      <c r="D207" s="312"/>
      <c r="E207" s="224"/>
      <c r="F207" s="225"/>
      <c r="G207" s="313"/>
      <c r="H207" s="227"/>
      <c r="I207" s="227"/>
      <c r="J207" s="228"/>
      <c r="K207" s="227"/>
      <c r="L207" s="227"/>
      <c r="M207" s="230"/>
    </row>
    <row r="208" spans="1:15" s="130" customFormat="1" ht="24" customHeight="1">
      <c r="A208" s="222"/>
      <c r="B208" s="292"/>
      <c r="C208" s="311"/>
      <c r="D208" s="312"/>
      <c r="E208" s="224"/>
      <c r="F208" s="225"/>
      <c r="G208" s="313"/>
      <c r="H208" s="227"/>
      <c r="I208" s="227"/>
      <c r="J208" s="228"/>
      <c r="K208" s="227"/>
      <c r="L208" s="227"/>
      <c r="M208" s="230"/>
    </row>
    <row r="209" spans="1:13" s="130" customFormat="1" ht="24" customHeight="1">
      <c r="A209" s="222"/>
      <c r="B209" s="292"/>
      <c r="C209" s="311"/>
      <c r="D209" s="312"/>
      <c r="E209" s="224"/>
      <c r="F209" s="225"/>
      <c r="G209" s="313"/>
      <c r="H209" s="227"/>
      <c r="I209" s="227"/>
      <c r="J209" s="228"/>
      <c r="K209" s="227"/>
      <c r="L209" s="227"/>
      <c r="M209" s="230"/>
    </row>
    <row r="210" spans="1:13" s="130" customFormat="1" ht="24" customHeight="1">
      <c r="A210" s="222"/>
      <c r="B210" s="292"/>
      <c r="C210" s="311"/>
      <c r="D210" s="312"/>
      <c r="E210" s="224"/>
      <c r="F210" s="225"/>
      <c r="G210" s="313"/>
      <c r="H210" s="227"/>
      <c r="I210" s="227"/>
      <c r="J210" s="228"/>
      <c r="K210" s="227"/>
      <c r="L210" s="227"/>
      <c r="M210" s="230"/>
    </row>
    <row r="211" spans="1:13" s="130" customFormat="1" ht="24" customHeight="1">
      <c r="A211" s="222"/>
      <c r="B211" s="292"/>
      <c r="C211" s="311"/>
      <c r="D211" s="312"/>
      <c r="E211" s="224"/>
      <c r="F211" s="225"/>
      <c r="G211" s="313"/>
      <c r="H211" s="227"/>
      <c r="I211" s="227"/>
      <c r="J211" s="228"/>
      <c r="K211" s="227"/>
      <c r="L211" s="227"/>
      <c r="M211" s="230"/>
    </row>
    <row r="212" spans="1:13" s="130" customFormat="1" ht="24" customHeight="1">
      <c r="A212" s="222"/>
      <c r="B212" s="292"/>
      <c r="C212" s="311"/>
      <c r="D212" s="312"/>
      <c r="E212" s="224"/>
      <c r="F212" s="225"/>
      <c r="G212" s="313"/>
      <c r="H212" s="227"/>
      <c r="I212" s="227"/>
      <c r="J212" s="228"/>
      <c r="K212" s="227"/>
      <c r="L212" s="227"/>
      <c r="M212" s="230"/>
    </row>
    <row r="213" spans="1:13" s="130" customFormat="1" ht="24" customHeight="1">
      <c r="A213" s="222"/>
      <c r="B213" s="292"/>
      <c r="C213" s="311"/>
      <c r="D213" s="312"/>
      <c r="E213" s="224"/>
      <c r="F213" s="225"/>
      <c r="G213" s="313"/>
      <c r="H213" s="227"/>
      <c r="I213" s="227"/>
      <c r="J213" s="228"/>
      <c r="K213" s="227"/>
      <c r="L213" s="227"/>
      <c r="M213" s="230"/>
    </row>
    <row r="214" spans="1:13" s="130" customFormat="1" ht="24" customHeight="1">
      <c r="A214" s="222"/>
      <c r="B214" s="292"/>
      <c r="C214" s="311"/>
      <c r="D214" s="312"/>
      <c r="E214" s="224"/>
      <c r="F214" s="225"/>
      <c r="G214" s="313"/>
      <c r="H214" s="227"/>
      <c r="I214" s="227"/>
      <c r="J214" s="228"/>
      <c r="K214" s="227"/>
      <c r="L214" s="227"/>
      <c r="M214" s="230"/>
    </row>
    <row r="215" spans="1:13" s="130" customFormat="1" ht="24" customHeight="1">
      <c r="A215" s="222"/>
      <c r="B215" s="292"/>
      <c r="C215" s="311"/>
      <c r="D215" s="312"/>
      <c r="E215" s="224"/>
      <c r="F215" s="225"/>
      <c r="G215" s="313"/>
      <c r="H215" s="227"/>
      <c r="I215" s="227"/>
      <c r="J215" s="228"/>
      <c r="K215" s="227"/>
      <c r="L215" s="227"/>
      <c r="M215" s="230"/>
    </row>
    <row r="216" spans="1:13" s="130" customFormat="1" ht="24" customHeight="1">
      <c r="A216" s="222"/>
      <c r="B216" s="292"/>
      <c r="C216" s="311"/>
      <c r="D216" s="312"/>
      <c r="E216" s="224"/>
      <c r="F216" s="225"/>
      <c r="G216" s="313"/>
      <c r="H216" s="227"/>
      <c r="I216" s="227"/>
      <c r="J216" s="228"/>
      <c r="K216" s="227"/>
      <c r="L216" s="227"/>
      <c r="M216" s="230"/>
    </row>
    <row r="217" spans="1:13" s="130" customFormat="1" ht="22.5" customHeight="1">
      <c r="A217" s="222"/>
      <c r="B217" s="292"/>
      <c r="C217" s="311"/>
      <c r="D217" s="312"/>
      <c r="E217" s="224"/>
      <c r="F217" s="225"/>
      <c r="G217" s="313"/>
      <c r="H217" s="227"/>
      <c r="I217" s="227"/>
      <c r="J217" s="228"/>
      <c r="K217" s="227"/>
      <c r="L217" s="227"/>
      <c r="M217" s="436"/>
    </row>
    <row r="218" spans="1:13" s="130" customFormat="1" ht="22.5" customHeight="1" thickBot="1">
      <c r="A218" s="222"/>
      <c r="B218" s="292"/>
      <c r="C218" s="311"/>
      <c r="D218" s="312"/>
      <c r="E218" s="224"/>
      <c r="F218" s="225"/>
      <c r="G218" s="313"/>
      <c r="H218" s="227"/>
      <c r="I218" s="227"/>
      <c r="J218" s="228"/>
      <c r="K218" s="227"/>
      <c r="L218" s="227"/>
      <c r="M218" s="282" t="s">
        <v>475</v>
      </c>
    </row>
    <row r="219" spans="1:13" s="130" customFormat="1" ht="49.5" customHeight="1" thickBot="1">
      <c r="A219" s="410" t="s">
        <v>234</v>
      </c>
      <c r="B219" s="411" t="s">
        <v>235</v>
      </c>
      <c r="C219" s="411" t="s">
        <v>236</v>
      </c>
      <c r="D219" s="411" t="s">
        <v>81</v>
      </c>
      <c r="E219" s="411" t="s">
        <v>82</v>
      </c>
      <c r="F219" s="412" t="s">
        <v>83</v>
      </c>
      <c r="G219" s="413" t="s">
        <v>84</v>
      </c>
      <c r="H219" s="413" t="s">
        <v>85</v>
      </c>
      <c r="I219" s="413" t="s">
        <v>237</v>
      </c>
      <c r="J219" s="1091" t="s">
        <v>238</v>
      </c>
      <c r="K219" s="1091"/>
      <c r="L219" s="414" t="s">
        <v>239</v>
      </c>
      <c r="M219" s="129" t="s">
        <v>86</v>
      </c>
    </row>
    <row r="220" spans="1:13" s="130" customFormat="1" ht="25.5" customHeight="1" thickBot="1">
      <c r="A220" s="421"/>
      <c r="B220" s="431"/>
      <c r="C220" s="431"/>
      <c r="D220" s="411" t="s">
        <v>95</v>
      </c>
      <c r="E220" s="411"/>
      <c r="F220" s="412" t="s">
        <v>57</v>
      </c>
      <c r="G220" s="438"/>
      <c r="H220" s="413" t="s">
        <v>87</v>
      </c>
      <c r="I220" s="413" t="s">
        <v>87</v>
      </c>
      <c r="J220" s="428" t="s">
        <v>0</v>
      </c>
      <c r="K220" s="413" t="s">
        <v>1</v>
      </c>
      <c r="L220" s="414" t="s">
        <v>88</v>
      </c>
      <c r="M220" s="129" t="s">
        <v>89</v>
      </c>
    </row>
    <row r="221" spans="1:13" s="130" customFormat="1" ht="24.75" customHeight="1" thickBot="1">
      <c r="A221" s="314"/>
      <c r="B221" s="308"/>
      <c r="C221" s="308"/>
      <c r="D221" s="422" t="s">
        <v>254</v>
      </c>
      <c r="E221" s="315"/>
      <c r="F221" s="260"/>
      <c r="G221" s="261"/>
      <c r="H221" s="263"/>
      <c r="I221" s="263"/>
      <c r="J221" s="263"/>
      <c r="K221" s="263"/>
      <c r="L221" s="263"/>
      <c r="M221" s="316"/>
    </row>
    <row r="222" spans="1:13" s="130" customFormat="1" ht="21" customHeight="1">
      <c r="A222" s="1104" t="s">
        <v>476</v>
      </c>
      <c r="B222" s="133" t="s">
        <v>477</v>
      </c>
      <c r="C222" s="1106" t="s">
        <v>127</v>
      </c>
      <c r="D222" s="1108" t="s">
        <v>478</v>
      </c>
      <c r="E222" s="1108" t="s">
        <v>128</v>
      </c>
      <c r="F222" s="236" t="s">
        <v>92</v>
      </c>
      <c r="G222" s="137" t="s">
        <v>187</v>
      </c>
      <c r="H222" s="138">
        <v>21000</v>
      </c>
      <c r="I222" s="138">
        <f>(407044+L222)*0.001</f>
        <v>407.04399999999998</v>
      </c>
      <c r="J222" s="139">
        <v>21000</v>
      </c>
      <c r="K222" s="138">
        <v>21000</v>
      </c>
      <c r="L222" s="139">
        <v>0</v>
      </c>
      <c r="M222" s="241">
        <f t="shared" ref="M222:M248" si="13">((L222/1000)/K222)*100</f>
        <v>0</v>
      </c>
    </row>
    <row r="223" spans="1:13" s="130" customFormat="1" ht="18" customHeight="1">
      <c r="A223" s="1105"/>
      <c r="B223" s="141"/>
      <c r="C223" s="1107"/>
      <c r="D223" s="1109"/>
      <c r="E223" s="1109"/>
      <c r="F223" s="244" t="s">
        <v>125</v>
      </c>
      <c r="G223" s="144"/>
      <c r="H223" s="145"/>
      <c r="I223" s="145"/>
      <c r="J223" s="146">
        <v>0</v>
      </c>
      <c r="K223" s="145">
        <v>43.6</v>
      </c>
      <c r="L223" s="146">
        <v>0</v>
      </c>
      <c r="M223" s="249">
        <f t="shared" si="13"/>
        <v>0</v>
      </c>
    </row>
    <row r="224" spans="1:13" s="130" customFormat="1" ht="28.5" customHeight="1">
      <c r="A224" s="140" t="s">
        <v>476</v>
      </c>
      <c r="B224" s="141"/>
      <c r="C224" s="141" t="s">
        <v>184</v>
      </c>
      <c r="D224" s="304" t="s">
        <v>479</v>
      </c>
      <c r="E224" s="304" t="s">
        <v>153</v>
      </c>
      <c r="F224" s="244" t="s">
        <v>91</v>
      </c>
      <c r="G224" s="144" t="s">
        <v>247</v>
      </c>
      <c r="H224" s="460">
        <v>7200</v>
      </c>
      <c r="I224" s="460">
        <f>(337091.5+L224)*0.001</f>
        <v>6307.6527100000003</v>
      </c>
      <c r="J224" s="461">
        <v>36</v>
      </c>
      <c r="K224" s="460">
        <v>9755</v>
      </c>
      <c r="L224" s="461">
        <v>5970561.21</v>
      </c>
      <c r="M224" s="249">
        <f t="shared" si="13"/>
        <v>61.205137980522807</v>
      </c>
    </row>
    <row r="225" spans="1:15" s="130" customFormat="1" ht="33" customHeight="1" thickBot="1">
      <c r="A225" s="322" t="s">
        <v>476</v>
      </c>
      <c r="B225" s="300"/>
      <c r="C225" s="300" t="s">
        <v>185</v>
      </c>
      <c r="D225" s="305" t="s">
        <v>480</v>
      </c>
      <c r="E225" s="305" t="s">
        <v>186</v>
      </c>
      <c r="F225" s="254" t="s">
        <v>91</v>
      </c>
      <c r="G225" s="306">
        <v>2015</v>
      </c>
      <c r="H225" s="463">
        <v>9600</v>
      </c>
      <c r="I225" s="463">
        <f>(266139.5+L225)*0.001</f>
        <v>9468.1455700000006</v>
      </c>
      <c r="J225" s="464">
        <v>30</v>
      </c>
      <c r="K225" s="463">
        <v>17127.900000000001</v>
      </c>
      <c r="L225" s="464">
        <v>9202006.0700000003</v>
      </c>
      <c r="M225" s="258">
        <f t="shared" si="13"/>
        <v>53.725244017071546</v>
      </c>
    </row>
    <row r="226" spans="1:15" s="130" customFormat="1" ht="23.25" customHeight="1" thickBot="1">
      <c r="A226" s="155" t="s">
        <v>260</v>
      </c>
      <c r="B226" s="308"/>
      <c r="C226" s="465"/>
      <c r="D226" s="310"/>
      <c r="E226" s="158"/>
      <c r="F226" s="159"/>
      <c r="G226" s="261"/>
      <c r="H226" s="160">
        <f t="shared" ref="H226:L226" si="14">SUM(H222:H225)</f>
        <v>37800</v>
      </c>
      <c r="I226" s="160">
        <f t="shared" si="14"/>
        <v>16182.842280000001</v>
      </c>
      <c r="J226" s="161">
        <f t="shared" si="14"/>
        <v>21066</v>
      </c>
      <c r="K226" s="160">
        <f t="shared" si="14"/>
        <v>47926.5</v>
      </c>
      <c r="L226" s="161">
        <f t="shared" si="14"/>
        <v>15172567.280000001</v>
      </c>
      <c r="M226" s="162">
        <f t="shared" si="13"/>
        <v>31.657991466099134</v>
      </c>
      <c r="O226" s="231"/>
    </row>
    <row r="227" spans="1:15" s="130" customFormat="1" ht="23.1" customHeight="1">
      <c r="A227" s="283"/>
      <c r="B227" s="133"/>
      <c r="C227" s="133"/>
      <c r="D227" s="475" t="s">
        <v>468</v>
      </c>
      <c r="E227" s="476"/>
      <c r="F227" s="477"/>
      <c r="G227" s="478"/>
      <c r="H227" s="479"/>
      <c r="I227" s="479"/>
      <c r="J227" s="479"/>
      <c r="K227" s="479"/>
      <c r="L227" s="479"/>
      <c r="M227" s="480"/>
    </row>
    <row r="228" spans="1:15" s="130" customFormat="1" ht="28.5" customHeight="1">
      <c r="A228" s="140" t="s">
        <v>481</v>
      </c>
      <c r="B228" s="141"/>
      <c r="C228" s="141" t="s">
        <v>184</v>
      </c>
      <c r="D228" s="304" t="s">
        <v>482</v>
      </c>
      <c r="E228" s="304" t="s">
        <v>153</v>
      </c>
      <c r="F228" s="244" t="s">
        <v>91</v>
      </c>
      <c r="G228" s="144" t="s">
        <v>247</v>
      </c>
      <c r="H228" s="145">
        <v>201</v>
      </c>
      <c r="I228" s="145">
        <v>22.6</v>
      </c>
      <c r="J228" s="146">
        <v>0</v>
      </c>
      <c r="K228" s="145">
        <v>201</v>
      </c>
      <c r="L228" s="146">
        <v>22560</v>
      </c>
      <c r="M228" s="249">
        <f t="shared" ref="M228:M230" si="15">((L228/1000)/K228)*100</f>
        <v>11.223880597014926</v>
      </c>
    </row>
    <row r="229" spans="1:15" s="130" customFormat="1" ht="29.25" customHeight="1" thickBot="1">
      <c r="A229" s="322" t="s">
        <v>481</v>
      </c>
      <c r="B229" s="300"/>
      <c r="C229" s="300" t="s">
        <v>185</v>
      </c>
      <c r="D229" s="305" t="s">
        <v>483</v>
      </c>
      <c r="E229" s="305" t="s">
        <v>186</v>
      </c>
      <c r="F229" s="254" t="s">
        <v>91</v>
      </c>
      <c r="G229" s="306">
        <v>2015</v>
      </c>
      <c r="H229" s="307">
        <v>241.6</v>
      </c>
      <c r="I229" s="307">
        <v>241.6</v>
      </c>
      <c r="J229" s="321">
        <v>0</v>
      </c>
      <c r="K229" s="307">
        <v>252</v>
      </c>
      <c r="L229" s="321">
        <v>241600</v>
      </c>
      <c r="M229" s="258">
        <f t="shared" si="15"/>
        <v>95.873015873015859</v>
      </c>
    </row>
    <row r="230" spans="1:15" s="130" customFormat="1" ht="24" customHeight="1" thickBot="1">
      <c r="A230" s="155" t="s">
        <v>474</v>
      </c>
      <c r="B230" s="308"/>
      <c r="C230" s="465"/>
      <c r="D230" s="310"/>
      <c r="E230" s="158"/>
      <c r="F230" s="159"/>
      <c r="G230" s="261"/>
      <c r="H230" s="160">
        <f>SUM(H228:H229)</f>
        <v>442.6</v>
      </c>
      <c r="I230" s="160">
        <f t="shared" ref="I230:L230" si="16">SUM(I228:I229)</f>
        <v>264.2</v>
      </c>
      <c r="J230" s="161">
        <f t="shared" si="16"/>
        <v>0</v>
      </c>
      <c r="K230" s="160">
        <f t="shared" si="16"/>
        <v>453</v>
      </c>
      <c r="L230" s="161">
        <f t="shared" si="16"/>
        <v>264160</v>
      </c>
      <c r="M230" s="162">
        <f t="shared" si="15"/>
        <v>58.313465783664462</v>
      </c>
      <c r="O230" s="231"/>
    </row>
    <row r="231" spans="1:15" s="130" customFormat="1" ht="24" customHeight="1" thickBot="1">
      <c r="A231" s="155"/>
      <c r="B231" s="308"/>
      <c r="C231" s="465"/>
      <c r="D231" s="435" t="s">
        <v>484</v>
      </c>
      <c r="E231" s="158"/>
      <c r="F231" s="465"/>
      <c r="G231" s="443"/>
      <c r="H231" s="481"/>
      <c r="I231" s="481"/>
      <c r="J231" s="481"/>
      <c r="K231" s="481"/>
      <c r="L231" s="481"/>
      <c r="M231" s="482"/>
    </row>
    <row r="232" spans="1:15" s="130" customFormat="1" ht="22.5" customHeight="1">
      <c r="A232" s="283" t="s">
        <v>485</v>
      </c>
      <c r="B232" s="323"/>
      <c r="C232" s="236" t="s">
        <v>152</v>
      </c>
      <c r="D232" s="303" t="s">
        <v>486</v>
      </c>
      <c r="E232" s="303" t="s">
        <v>487</v>
      </c>
      <c r="F232" s="236" t="s">
        <v>92</v>
      </c>
      <c r="G232" s="137">
        <v>2013</v>
      </c>
      <c r="H232" s="138">
        <v>35</v>
      </c>
      <c r="I232" s="138">
        <v>0</v>
      </c>
      <c r="J232" s="139">
        <v>35</v>
      </c>
      <c r="K232" s="138">
        <v>35</v>
      </c>
      <c r="L232" s="139">
        <v>0</v>
      </c>
      <c r="M232" s="241">
        <f>((L232/1000)/K232)*100</f>
        <v>0</v>
      </c>
    </row>
    <row r="233" spans="1:15" s="130" customFormat="1" ht="26.25" customHeight="1">
      <c r="A233" s="242" t="s">
        <v>485</v>
      </c>
      <c r="B233" s="324"/>
      <c r="C233" s="244" t="s">
        <v>191</v>
      </c>
      <c r="D233" s="304" t="s">
        <v>488</v>
      </c>
      <c r="E233" s="304" t="s">
        <v>487</v>
      </c>
      <c r="F233" s="244" t="s">
        <v>92</v>
      </c>
      <c r="G233" s="144" t="s">
        <v>171</v>
      </c>
      <c r="H233" s="145">
        <v>6500</v>
      </c>
      <c r="I233" s="145">
        <v>0</v>
      </c>
      <c r="J233" s="146">
        <v>6500</v>
      </c>
      <c r="K233" s="145">
        <v>3500</v>
      </c>
      <c r="L233" s="146">
        <v>0</v>
      </c>
      <c r="M233" s="249">
        <f>((L233/1000)/K233)*100</f>
        <v>0</v>
      </c>
    </row>
    <row r="234" spans="1:15" s="130" customFormat="1" ht="20.25" customHeight="1">
      <c r="A234" s="242" t="s">
        <v>485</v>
      </c>
      <c r="B234" s="324"/>
      <c r="C234" s="244" t="s">
        <v>192</v>
      </c>
      <c r="D234" s="304" t="s">
        <v>193</v>
      </c>
      <c r="E234" s="304" t="s">
        <v>489</v>
      </c>
      <c r="F234" s="244" t="s">
        <v>92</v>
      </c>
      <c r="G234" s="144">
        <v>2014</v>
      </c>
      <c r="H234" s="145">
        <v>200</v>
      </c>
      <c r="I234" s="145">
        <v>0</v>
      </c>
      <c r="J234" s="146">
        <v>200</v>
      </c>
      <c r="K234" s="145">
        <v>200</v>
      </c>
      <c r="L234" s="146">
        <v>0</v>
      </c>
      <c r="M234" s="249">
        <f t="shared" ref="M234" si="17">((L234/1000)/K234)*100</f>
        <v>0</v>
      </c>
    </row>
    <row r="235" spans="1:15" s="130" customFormat="1" ht="21.75" customHeight="1">
      <c r="A235" s="242" t="s">
        <v>485</v>
      </c>
      <c r="B235" s="324"/>
      <c r="C235" s="244" t="s">
        <v>197</v>
      </c>
      <c r="D235" s="304" t="s">
        <v>490</v>
      </c>
      <c r="E235" s="304" t="s">
        <v>491</v>
      </c>
      <c r="F235" s="244" t="s">
        <v>92</v>
      </c>
      <c r="G235" s="144">
        <v>2014</v>
      </c>
      <c r="H235" s="145">
        <v>165</v>
      </c>
      <c r="I235" s="145">
        <v>156</v>
      </c>
      <c r="J235" s="146">
        <v>8</v>
      </c>
      <c r="K235" s="145">
        <v>8</v>
      </c>
      <c r="L235" s="325">
        <v>0</v>
      </c>
      <c r="M235" s="249">
        <f>((L235/1000)/K235)*100</f>
        <v>0</v>
      </c>
    </row>
    <row r="236" spans="1:15" s="130" customFormat="1" ht="18.75" customHeight="1">
      <c r="A236" s="242" t="s">
        <v>485</v>
      </c>
      <c r="B236" s="324"/>
      <c r="C236" s="244" t="s">
        <v>194</v>
      </c>
      <c r="D236" s="304" t="s">
        <v>195</v>
      </c>
      <c r="E236" s="304" t="s">
        <v>492</v>
      </c>
      <c r="F236" s="244" t="s">
        <v>92</v>
      </c>
      <c r="G236" s="144" t="s">
        <v>171</v>
      </c>
      <c r="H236" s="145">
        <v>1600</v>
      </c>
      <c r="I236" s="145">
        <v>1531</v>
      </c>
      <c r="J236" s="146">
        <v>1600</v>
      </c>
      <c r="K236" s="145">
        <v>1600</v>
      </c>
      <c r="L236" s="325">
        <v>1531367.53</v>
      </c>
      <c r="M236" s="249">
        <f t="shared" ref="M236:M237" si="18">((L236/1000)/K236)*100</f>
        <v>95.710470624999999</v>
      </c>
    </row>
    <row r="237" spans="1:15" s="130" customFormat="1" ht="24" customHeight="1">
      <c r="A237" s="242" t="s">
        <v>485</v>
      </c>
      <c r="B237" s="324"/>
      <c r="C237" s="244" t="s">
        <v>196</v>
      </c>
      <c r="D237" s="304" t="s">
        <v>493</v>
      </c>
      <c r="E237" s="304" t="s">
        <v>492</v>
      </c>
      <c r="F237" s="244" t="s">
        <v>92</v>
      </c>
      <c r="G237" s="144" t="s">
        <v>171</v>
      </c>
      <c r="H237" s="145">
        <v>18.8</v>
      </c>
      <c r="I237" s="145">
        <v>14.5</v>
      </c>
      <c r="J237" s="146">
        <v>0</v>
      </c>
      <c r="K237" s="145">
        <v>18.8</v>
      </c>
      <c r="L237" s="325">
        <v>14520</v>
      </c>
      <c r="M237" s="249">
        <f t="shared" si="18"/>
        <v>77.234042553191486</v>
      </c>
    </row>
    <row r="238" spans="1:15" s="130" customFormat="1" ht="24.75" customHeight="1">
      <c r="A238" s="242" t="s">
        <v>485</v>
      </c>
      <c r="B238" s="324"/>
      <c r="C238" s="244" t="s">
        <v>190</v>
      </c>
      <c r="D238" s="304" t="s">
        <v>592</v>
      </c>
      <c r="E238" s="304" t="s">
        <v>494</v>
      </c>
      <c r="F238" s="244" t="s">
        <v>92</v>
      </c>
      <c r="G238" s="144" t="s">
        <v>171</v>
      </c>
      <c r="H238" s="145">
        <v>43</v>
      </c>
      <c r="I238" s="145">
        <v>24</v>
      </c>
      <c r="J238" s="146">
        <v>43</v>
      </c>
      <c r="K238" s="145">
        <v>24.2</v>
      </c>
      <c r="L238" s="325">
        <v>24200</v>
      </c>
      <c r="M238" s="249">
        <f>((L238/1000)/K238)*100</f>
        <v>100</v>
      </c>
    </row>
    <row r="239" spans="1:15" s="130" customFormat="1" ht="27" customHeight="1">
      <c r="A239" s="1092" t="s">
        <v>485</v>
      </c>
      <c r="B239" s="324"/>
      <c r="C239" s="1095" t="s">
        <v>495</v>
      </c>
      <c r="D239" s="1098" t="s">
        <v>496</v>
      </c>
      <c r="E239" s="1101" t="s">
        <v>497</v>
      </c>
      <c r="F239" s="244" t="s">
        <v>92</v>
      </c>
      <c r="G239" s="144" t="s">
        <v>188</v>
      </c>
      <c r="H239" s="145">
        <v>149500</v>
      </c>
      <c r="I239" s="326">
        <v>69459</v>
      </c>
      <c r="J239" s="146">
        <v>125709</v>
      </c>
      <c r="K239" s="145">
        <v>120582</v>
      </c>
      <c r="L239" s="325">
        <v>66349285.960000001</v>
      </c>
      <c r="M239" s="249">
        <f>((L239/1000)/K239)*100</f>
        <v>55.024204242755957</v>
      </c>
    </row>
    <row r="240" spans="1:15" s="130" customFormat="1" ht="15.75" customHeight="1">
      <c r="A240" s="1093"/>
      <c r="B240" s="324"/>
      <c r="C240" s="1096"/>
      <c r="D240" s="1099"/>
      <c r="E240" s="1102"/>
      <c r="F240" s="244" t="s">
        <v>168</v>
      </c>
      <c r="G240" s="144" t="s">
        <v>188</v>
      </c>
      <c r="H240" s="145">
        <v>8000</v>
      </c>
      <c r="I240" s="326">
        <v>8000</v>
      </c>
      <c r="J240" s="146">
        <v>0</v>
      </c>
      <c r="K240" s="145">
        <v>8000</v>
      </c>
      <c r="L240" s="325">
        <v>8000000</v>
      </c>
      <c r="M240" s="249">
        <f>((L240/1000)/K240)*100</f>
        <v>100</v>
      </c>
    </row>
    <row r="241" spans="1:16" s="130" customFormat="1" ht="17.25" customHeight="1">
      <c r="A241" s="1094"/>
      <c r="B241" s="324"/>
      <c r="C241" s="1097"/>
      <c r="D241" s="1100"/>
      <c r="E241" s="1103"/>
      <c r="F241" s="244" t="s">
        <v>94</v>
      </c>
      <c r="G241" s="144" t="s">
        <v>188</v>
      </c>
      <c r="H241" s="145">
        <v>5000</v>
      </c>
      <c r="I241" s="326">
        <v>5000</v>
      </c>
      <c r="J241" s="146">
        <v>0</v>
      </c>
      <c r="K241" s="145">
        <v>5000</v>
      </c>
      <c r="L241" s="325">
        <v>5000000</v>
      </c>
      <c r="M241" s="249">
        <f>((L241/1000)/K241)*100</f>
        <v>100</v>
      </c>
    </row>
    <row r="242" spans="1:16" s="130" customFormat="1" ht="27" customHeight="1">
      <c r="A242" s="242" t="s">
        <v>485</v>
      </c>
      <c r="B242" s="324"/>
      <c r="C242" s="244" t="s">
        <v>150</v>
      </c>
      <c r="D242" s="304" t="s">
        <v>498</v>
      </c>
      <c r="E242" s="304" t="s">
        <v>497</v>
      </c>
      <c r="F242" s="244" t="s">
        <v>92</v>
      </c>
      <c r="G242" s="144" t="s">
        <v>189</v>
      </c>
      <c r="H242" s="145">
        <v>3118</v>
      </c>
      <c r="I242" s="145">
        <v>3151.3</v>
      </c>
      <c r="J242" s="146">
        <v>228</v>
      </c>
      <c r="K242" s="145">
        <v>228</v>
      </c>
      <c r="L242" s="146">
        <v>151250</v>
      </c>
      <c r="M242" s="249">
        <f t="shared" si="13"/>
        <v>66.337719298245617</v>
      </c>
    </row>
    <row r="243" spans="1:16" s="130" customFormat="1" ht="27" customHeight="1">
      <c r="A243" s="242" t="s">
        <v>485</v>
      </c>
      <c r="B243" s="324"/>
      <c r="C243" s="244" t="s">
        <v>151</v>
      </c>
      <c r="D243" s="304" t="s">
        <v>499</v>
      </c>
      <c r="E243" s="304" t="s">
        <v>500</v>
      </c>
      <c r="F243" s="244" t="s">
        <v>92</v>
      </c>
      <c r="G243" s="144">
        <v>2014</v>
      </c>
      <c r="H243" s="145">
        <v>871</v>
      </c>
      <c r="I243" s="145">
        <v>823</v>
      </c>
      <c r="J243" s="146">
        <v>347</v>
      </c>
      <c r="K243" s="145">
        <v>347</v>
      </c>
      <c r="L243" s="325">
        <v>220917.5</v>
      </c>
      <c r="M243" s="249">
        <f t="shared" si="13"/>
        <v>63.664985590778102</v>
      </c>
    </row>
    <row r="244" spans="1:16" s="130" customFormat="1" ht="26.25" customHeight="1">
      <c r="A244" s="242" t="s">
        <v>485</v>
      </c>
      <c r="B244" s="324"/>
      <c r="C244" s="141" t="s">
        <v>501</v>
      </c>
      <c r="D244" s="304" t="s">
        <v>502</v>
      </c>
      <c r="E244" s="304" t="s">
        <v>487</v>
      </c>
      <c r="F244" s="244" t="s">
        <v>92</v>
      </c>
      <c r="G244" s="144">
        <v>2014</v>
      </c>
      <c r="H244" s="145">
        <v>0</v>
      </c>
      <c r="I244" s="145">
        <v>0</v>
      </c>
      <c r="J244" s="146">
        <v>6000</v>
      </c>
      <c r="K244" s="145">
        <v>9000</v>
      </c>
      <c r="L244" s="325">
        <v>0</v>
      </c>
      <c r="M244" s="249">
        <f t="shared" si="13"/>
        <v>0</v>
      </c>
    </row>
    <row r="245" spans="1:16" s="130" customFormat="1" ht="21.75" customHeight="1">
      <c r="A245" s="242" t="s">
        <v>485</v>
      </c>
      <c r="B245" s="324"/>
      <c r="C245" s="141" t="s">
        <v>503</v>
      </c>
      <c r="D245" s="304" t="s">
        <v>504</v>
      </c>
      <c r="E245" s="304" t="s">
        <v>491</v>
      </c>
      <c r="F245" s="244" t="s">
        <v>92</v>
      </c>
      <c r="G245" s="144">
        <v>2014</v>
      </c>
      <c r="H245" s="145">
        <v>4500</v>
      </c>
      <c r="I245" s="145">
        <v>0</v>
      </c>
      <c r="J245" s="146">
        <v>4500</v>
      </c>
      <c r="K245" s="145">
        <v>4500</v>
      </c>
      <c r="L245" s="325">
        <v>0</v>
      </c>
      <c r="M245" s="249">
        <f t="shared" si="13"/>
        <v>0</v>
      </c>
    </row>
    <row r="246" spans="1:16" s="130" customFormat="1" ht="22.5" customHeight="1" thickBot="1">
      <c r="A246" s="299" t="s">
        <v>485</v>
      </c>
      <c r="B246" s="327"/>
      <c r="C246" s="300" t="s">
        <v>505</v>
      </c>
      <c r="D246" s="328" t="s">
        <v>506</v>
      </c>
      <c r="E246" s="328" t="s">
        <v>507</v>
      </c>
      <c r="F246" s="254" t="s">
        <v>92</v>
      </c>
      <c r="G246" s="255">
        <v>2015</v>
      </c>
      <c r="H246" s="307">
        <v>576.6</v>
      </c>
      <c r="I246" s="307">
        <v>576.6</v>
      </c>
      <c r="J246" s="321">
        <v>450</v>
      </c>
      <c r="K246" s="307">
        <v>577</v>
      </c>
      <c r="L246" s="329">
        <v>576624.6</v>
      </c>
      <c r="M246" s="258">
        <f t="shared" si="13"/>
        <v>99.934939341421142</v>
      </c>
    </row>
    <row r="247" spans="1:16" s="130" customFormat="1" ht="25.5" customHeight="1" thickBot="1">
      <c r="A247" s="155" t="s">
        <v>508</v>
      </c>
      <c r="B247" s="157"/>
      <c r="C247" s="465"/>
      <c r="D247" s="310"/>
      <c r="E247" s="158"/>
      <c r="F247" s="159"/>
      <c r="G247" s="261"/>
      <c r="H247" s="160">
        <f>SUM(H232:H246)</f>
        <v>180127.4</v>
      </c>
      <c r="I247" s="160">
        <f t="shared" ref="I247:L247" si="19">SUM(I232:I246)</f>
        <v>88735.400000000009</v>
      </c>
      <c r="J247" s="161">
        <f t="shared" si="19"/>
        <v>145620</v>
      </c>
      <c r="K247" s="160">
        <f t="shared" si="19"/>
        <v>153620</v>
      </c>
      <c r="L247" s="161">
        <f t="shared" si="19"/>
        <v>81868165.589999989</v>
      </c>
      <c r="M247" s="162">
        <f t="shared" si="13"/>
        <v>53.292647825803932</v>
      </c>
      <c r="O247" s="231"/>
      <c r="P247" s="231"/>
    </row>
    <row r="248" spans="1:16" s="130" customFormat="1" ht="27.75" customHeight="1" thickBot="1">
      <c r="A248" s="483" t="s">
        <v>120</v>
      </c>
      <c r="B248" s="484"/>
      <c r="C248" s="465"/>
      <c r="D248" s="310"/>
      <c r="E248" s="158"/>
      <c r="F248" s="159"/>
      <c r="G248" s="261"/>
      <c r="H248" s="160">
        <f>+H226+H230+H247</f>
        <v>218370</v>
      </c>
      <c r="I248" s="160">
        <f>+I226+I230+I247</f>
        <v>105182.44228000002</v>
      </c>
      <c r="J248" s="161">
        <f>+J226+J230+J247</f>
        <v>166686</v>
      </c>
      <c r="K248" s="160">
        <f>+K226+K230+K247</f>
        <v>201999.5</v>
      </c>
      <c r="L248" s="161">
        <f>+L226+L230+L247</f>
        <v>97304892.86999999</v>
      </c>
      <c r="M248" s="162">
        <f t="shared" si="13"/>
        <v>48.170858279352174</v>
      </c>
    </row>
    <row r="249" spans="1:16" s="130" customFormat="1" ht="27.75" customHeight="1">
      <c r="A249" s="222"/>
      <c r="B249" s="292"/>
      <c r="C249" s="485"/>
      <c r="D249" s="312"/>
      <c r="E249" s="224"/>
      <c r="F249" s="225"/>
      <c r="G249" s="313"/>
      <c r="H249" s="227"/>
      <c r="I249" s="227"/>
      <c r="J249" s="228"/>
      <c r="K249" s="227"/>
      <c r="L249" s="228"/>
      <c r="M249" s="230"/>
    </row>
    <row r="250" spans="1:16" s="130" customFormat="1" ht="27.75" customHeight="1">
      <c r="A250" s="222"/>
      <c r="B250" s="292"/>
      <c r="C250" s="485"/>
      <c r="D250" s="312"/>
      <c r="E250" s="224"/>
      <c r="F250" s="225"/>
      <c r="G250" s="313"/>
      <c r="H250" s="227"/>
      <c r="I250" s="227"/>
      <c r="J250" s="228"/>
      <c r="K250" s="227"/>
      <c r="L250" s="228"/>
      <c r="M250" s="230"/>
    </row>
    <row r="251" spans="1:16" s="130" customFormat="1" ht="27.75" customHeight="1">
      <c r="A251" s="222"/>
      <c r="B251" s="292"/>
      <c r="C251" s="485"/>
      <c r="D251" s="312"/>
      <c r="E251" s="224"/>
      <c r="F251" s="225"/>
      <c r="G251" s="313"/>
      <c r="H251" s="227"/>
      <c r="I251" s="227"/>
      <c r="J251" s="228"/>
      <c r="K251" s="227"/>
      <c r="L251" s="228"/>
      <c r="M251" s="230"/>
    </row>
    <row r="252" spans="1:16" s="130" customFormat="1" ht="27.75" customHeight="1">
      <c r="A252" s="222"/>
      <c r="B252" s="292"/>
      <c r="C252" s="485"/>
      <c r="D252" s="312"/>
      <c r="E252" s="224"/>
      <c r="F252" s="225"/>
      <c r="G252" s="313"/>
      <c r="H252" s="227"/>
      <c r="I252" s="227"/>
      <c r="J252" s="228"/>
      <c r="K252" s="227"/>
      <c r="L252" s="228"/>
      <c r="M252" s="230"/>
    </row>
    <row r="253" spans="1:16" s="130" customFormat="1" ht="20.25" customHeight="1">
      <c r="A253" s="222"/>
      <c r="B253" s="292"/>
      <c r="C253" s="485"/>
      <c r="D253" s="312"/>
      <c r="E253" s="224"/>
      <c r="F253" s="225"/>
      <c r="G253" s="486"/>
      <c r="H253" s="436"/>
      <c r="I253" s="436"/>
      <c r="J253" s="280"/>
      <c r="K253" s="436"/>
      <c r="L253" s="436"/>
      <c r="M253" s="282"/>
    </row>
    <row r="254" spans="1:16" s="130" customFormat="1" ht="20.25" customHeight="1" thickBot="1">
      <c r="A254" s="487"/>
      <c r="B254" s="292"/>
      <c r="C254" s="485"/>
      <c r="D254" s="312"/>
      <c r="E254" s="224"/>
      <c r="F254" s="488"/>
      <c r="G254" s="486"/>
      <c r="H254" s="436"/>
      <c r="I254" s="436"/>
      <c r="J254" s="280"/>
      <c r="K254" s="436"/>
      <c r="L254" s="436"/>
      <c r="M254" s="282" t="s">
        <v>509</v>
      </c>
      <c r="N254" s="233"/>
    </row>
    <row r="255" spans="1:16" s="130" customFormat="1" ht="49.5" customHeight="1" thickBot="1">
      <c r="A255" s="489" t="s">
        <v>234</v>
      </c>
      <c r="B255" s="411" t="s">
        <v>235</v>
      </c>
      <c r="C255" s="411" t="s">
        <v>236</v>
      </c>
      <c r="D255" s="411" t="s">
        <v>81</v>
      </c>
      <c r="E255" s="411" t="s">
        <v>82</v>
      </c>
      <c r="F255" s="412" t="s">
        <v>83</v>
      </c>
      <c r="G255" s="413" t="s">
        <v>84</v>
      </c>
      <c r="H255" s="413" t="s">
        <v>85</v>
      </c>
      <c r="I255" s="413" t="s">
        <v>237</v>
      </c>
      <c r="J255" s="1091" t="s">
        <v>238</v>
      </c>
      <c r="K255" s="1091"/>
      <c r="L255" s="414" t="s">
        <v>239</v>
      </c>
      <c r="M255" s="129" t="s">
        <v>86</v>
      </c>
    </row>
    <row r="256" spans="1:16" s="130" customFormat="1" ht="24.75" customHeight="1" thickBot="1">
      <c r="A256" s="490"/>
      <c r="B256" s="491"/>
      <c r="C256" s="164"/>
      <c r="D256" s="416" t="s">
        <v>154</v>
      </c>
      <c r="E256" s="492"/>
      <c r="F256" s="417" t="s">
        <v>57</v>
      </c>
      <c r="G256" s="493"/>
      <c r="H256" s="418" t="s">
        <v>87</v>
      </c>
      <c r="I256" s="418" t="s">
        <v>87</v>
      </c>
      <c r="J256" s="419" t="s">
        <v>0</v>
      </c>
      <c r="K256" s="418" t="s">
        <v>1</v>
      </c>
      <c r="L256" s="420" t="s">
        <v>88</v>
      </c>
      <c r="M256" s="131" t="s">
        <v>89</v>
      </c>
    </row>
    <row r="257" spans="1:13" s="130" customFormat="1" ht="30" customHeight="1" thickBot="1">
      <c r="A257" s="494"/>
      <c r="B257" s="309"/>
      <c r="C257" s="465"/>
      <c r="D257" s="422" t="s">
        <v>254</v>
      </c>
      <c r="E257" s="158"/>
      <c r="F257" s="465"/>
      <c r="G257" s="443"/>
      <c r="H257" s="481"/>
      <c r="I257" s="481"/>
      <c r="J257" s="481"/>
      <c r="K257" s="481"/>
      <c r="L257" s="481"/>
      <c r="M257" s="482"/>
    </row>
    <row r="258" spans="1:13" s="130" customFormat="1" ht="30.75" customHeight="1" thickBot="1">
      <c r="A258" s="330" t="s">
        <v>510</v>
      </c>
      <c r="B258" s="164" t="s">
        <v>511</v>
      </c>
      <c r="C258" s="168" t="s">
        <v>110</v>
      </c>
      <c r="D258" s="331" t="s">
        <v>111</v>
      </c>
      <c r="E258" s="332" t="s">
        <v>112</v>
      </c>
      <c r="F258" s="168" t="s">
        <v>512</v>
      </c>
      <c r="G258" s="333">
        <v>2015</v>
      </c>
      <c r="H258" s="334">
        <v>21600</v>
      </c>
      <c r="I258" s="495">
        <f>L258*0.001</f>
        <v>13059.542050000002</v>
      </c>
      <c r="J258" s="496">
        <v>19600</v>
      </c>
      <c r="K258" s="495">
        <v>37472.800000000003</v>
      </c>
      <c r="L258" s="496">
        <v>13059542.050000001</v>
      </c>
      <c r="M258" s="335">
        <f t="shared" ref="M258:M261" si="20">((L258/1000)/K258)*100</f>
        <v>34.850723858371936</v>
      </c>
    </row>
    <row r="259" spans="1:13" s="130" customFormat="1" ht="30" customHeight="1" thickBot="1">
      <c r="A259" s="494"/>
      <c r="B259" s="309"/>
      <c r="C259" s="465"/>
      <c r="D259" s="422" t="s">
        <v>109</v>
      </c>
      <c r="E259" s="158"/>
      <c r="F259" s="465"/>
      <c r="G259" s="443"/>
      <c r="H259" s="481"/>
      <c r="I259" s="481"/>
      <c r="J259" s="481"/>
      <c r="K259" s="481"/>
      <c r="L259" s="481"/>
      <c r="M259" s="482"/>
    </row>
    <row r="260" spans="1:13" s="130" customFormat="1" ht="22.5" customHeight="1" thickBot="1">
      <c r="A260" s="330" t="s">
        <v>513</v>
      </c>
      <c r="B260" s="164" t="s">
        <v>511</v>
      </c>
      <c r="C260" s="168" t="s">
        <v>514</v>
      </c>
      <c r="D260" s="331" t="s">
        <v>515</v>
      </c>
      <c r="E260" s="332" t="s">
        <v>516</v>
      </c>
      <c r="F260" s="168" t="s">
        <v>92</v>
      </c>
      <c r="G260" s="333">
        <v>2015</v>
      </c>
      <c r="H260" s="334">
        <v>72.3</v>
      </c>
      <c r="I260" s="495">
        <v>72.3</v>
      </c>
      <c r="J260" s="496">
        <v>0</v>
      </c>
      <c r="K260" s="495">
        <v>72.3</v>
      </c>
      <c r="L260" s="496">
        <v>72300</v>
      </c>
      <c r="M260" s="335">
        <f t="shared" ref="M260" si="21">((L260/1000)/K260)*100</f>
        <v>100</v>
      </c>
    </row>
    <row r="261" spans="1:13" s="130" customFormat="1" ht="24" customHeight="1" thickBot="1">
      <c r="A261" s="155" t="s">
        <v>121</v>
      </c>
      <c r="B261" s="308"/>
      <c r="C261" s="308"/>
      <c r="D261" s="158"/>
      <c r="E261" s="158"/>
      <c r="F261" s="432"/>
      <c r="G261" s="497"/>
      <c r="H261" s="427">
        <f>SUM(H258:H260)</f>
        <v>21672.3</v>
      </c>
      <c r="I261" s="427">
        <f t="shared" ref="I261:L261" si="22">SUM(I258:I260)</f>
        <v>13131.842050000001</v>
      </c>
      <c r="J261" s="434">
        <f t="shared" si="22"/>
        <v>19600</v>
      </c>
      <c r="K261" s="427">
        <f t="shared" si="22"/>
        <v>37545.100000000006</v>
      </c>
      <c r="L261" s="434">
        <f t="shared" si="22"/>
        <v>13131842.050000001</v>
      </c>
      <c r="M261" s="162">
        <f t="shared" si="20"/>
        <v>34.976180779915353</v>
      </c>
    </row>
    <row r="262" spans="1:13" s="130" customFormat="1" ht="9" customHeight="1" thickBot="1">
      <c r="A262" s="487"/>
      <c r="B262" s="292"/>
      <c r="C262" s="292"/>
      <c r="D262" s="224"/>
      <c r="E262" s="224"/>
      <c r="F262" s="498"/>
      <c r="G262" s="499"/>
      <c r="H262" s="500"/>
      <c r="I262" s="500"/>
      <c r="J262" s="501"/>
      <c r="K262" s="500"/>
      <c r="L262" s="502"/>
      <c r="M262" s="230"/>
    </row>
    <row r="263" spans="1:13" s="130" customFormat="1" ht="28.5" customHeight="1" thickBot="1">
      <c r="A263" s="503"/>
      <c r="B263" s="504"/>
      <c r="C263" s="505"/>
      <c r="D263" s="506" t="s">
        <v>96</v>
      </c>
      <c r="E263" s="507"/>
      <c r="F263" s="508" t="s">
        <v>57</v>
      </c>
      <c r="G263" s="509"/>
      <c r="H263" s="448" t="s">
        <v>87</v>
      </c>
      <c r="I263" s="510" t="s">
        <v>87</v>
      </c>
      <c r="J263" s="511" t="s">
        <v>0</v>
      </c>
      <c r="K263" s="510" t="s">
        <v>1</v>
      </c>
      <c r="L263" s="449" t="s">
        <v>88</v>
      </c>
      <c r="M263" s="337" t="s">
        <v>89</v>
      </c>
    </row>
    <row r="264" spans="1:13" s="130" customFormat="1" ht="20.25" customHeight="1" thickBot="1">
      <c r="A264" s="494"/>
      <c r="B264" s="309"/>
      <c r="C264" s="465"/>
      <c r="D264" s="512" t="s">
        <v>517</v>
      </c>
      <c r="E264" s="513"/>
      <c r="F264" s="514"/>
      <c r="G264" s="515"/>
      <c r="H264" s="481"/>
      <c r="I264" s="516"/>
      <c r="J264" s="481"/>
      <c r="K264" s="516"/>
      <c r="L264" s="481"/>
      <c r="M264" s="517"/>
    </row>
    <row r="265" spans="1:13" s="180" customFormat="1" ht="21" customHeight="1" thickBot="1">
      <c r="A265" s="338" t="s">
        <v>518</v>
      </c>
      <c r="B265" s="339"/>
      <c r="C265" s="340" t="s">
        <v>519</v>
      </c>
      <c r="D265" s="341" t="s">
        <v>520</v>
      </c>
      <c r="E265" s="342" t="s">
        <v>521</v>
      </c>
      <c r="F265" s="343" t="s">
        <v>92</v>
      </c>
      <c r="G265" s="344">
        <v>2015</v>
      </c>
      <c r="H265" s="345">
        <v>2418.3000000000002</v>
      </c>
      <c r="I265" s="202">
        <v>2418.3000000000002</v>
      </c>
      <c r="J265" s="346">
        <v>2000</v>
      </c>
      <c r="K265" s="202">
        <v>2418.3000000000002</v>
      </c>
      <c r="L265" s="346">
        <v>2418255.1800000002</v>
      </c>
      <c r="M265" s="347">
        <f t="shared" ref="M265:M266" si="23">((L265/1000)/K265)*100</f>
        <v>99.998146631931519</v>
      </c>
    </row>
    <row r="266" spans="1:13" s="130" customFormat="1" ht="29.25" customHeight="1" thickBot="1">
      <c r="A266" s="483" t="s">
        <v>122</v>
      </c>
      <c r="B266" s="518"/>
      <c r="C266" s="519"/>
      <c r="D266" s="520"/>
      <c r="E266" s="513"/>
      <c r="F266" s="521"/>
      <c r="G266" s="522"/>
      <c r="H266" s="427">
        <f>SUM(H265)</f>
        <v>2418.3000000000002</v>
      </c>
      <c r="I266" s="523">
        <f t="shared" ref="I266:L266" si="24">SUM(I265)</f>
        <v>2418.3000000000002</v>
      </c>
      <c r="J266" s="434">
        <f t="shared" si="24"/>
        <v>2000</v>
      </c>
      <c r="K266" s="523">
        <f t="shared" si="24"/>
        <v>2418.3000000000002</v>
      </c>
      <c r="L266" s="434">
        <f t="shared" si="24"/>
        <v>2418255.1800000002</v>
      </c>
      <c r="M266" s="524">
        <f t="shared" si="23"/>
        <v>99.998146631931519</v>
      </c>
    </row>
    <row r="267" spans="1:13" s="130" customFormat="1" ht="16.5" customHeight="1" thickBot="1">
      <c r="A267" s="525"/>
      <c r="B267" s="526"/>
      <c r="C267" s="527"/>
      <c r="D267" s="528"/>
      <c r="E267" s="529"/>
      <c r="F267" s="530"/>
      <c r="G267" s="531"/>
      <c r="H267" s="532"/>
      <c r="I267" s="532"/>
      <c r="J267" s="532"/>
      <c r="K267" s="532"/>
      <c r="L267" s="532"/>
      <c r="M267" s="533"/>
    </row>
    <row r="268" spans="1:13" s="348" customFormat="1" ht="24" customHeight="1" thickBot="1">
      <c r="A268" s="534"/>
      <c r="B268" s="431"/>
      <c r="C268" s="431"/>
      <c r="D268" s="411" t="s">
        <v>97</v>
      </c>
      <c r="E268" s="424"/>
      <c r="F268" s="309"/>
      <c r="G268" s="535"/>
      <c r="H268" s="424"/>
      <c r="I268" s="424"/>
      <c r="J268" s="425"/>
      <c r="K268" s="424"/>
      <c r="L268" s="424"/>
      <c r="M268" s="426"/>
    </row>
    <row r="269" spans="1:13" s="130" customFormat="1" ht="24" customHeight="1" thickBot="1">
      <c r="A269" s="494"/>
      <c r="B269" s="309"/>
      <c r="C269" s="430"/>
      <c r="D269" s="435" t="s">
        <v>522</v>
      </c>
      <c r="E269" s="310"/>
      <c r="F269" s="442"/>
      <c r="G269" s="443"/>
      <c r="H269" s="444"/>
      <c r="I269" s="444"/>
      <c r="J269" s="444"/>
      <c r="K269" s="444"/>
      <c r="L269" s="444"/>
      <c r="M269" s="445"/>
    </row>
    <row r="270" spans="1:13" s="180" customFormat="1" ht="25.5" customHeight="1">
      <c r="A270" s="349" t="s">
        <v>523</v>
      </c>
      <c r="B270" s="350"/>
      <c r="C270" s="136" t="s">
        <v>129</v>
      </c>
      <c r="D270" s="351" t="s">
        <v>524</v>
      </c>
      <c r="E270" s="351" t="s">
        <v>525</v>
      </c>
      <c r="F270" s="136" t="s">
        <v>92</v>
      </c>
      <c r="G270" s="352" t="s">
        <v>526</v>
      </c>
      <c r="H270" s="177">
        <v>1025319</v>
      </c>
      <c r="I270" s="177">
        <v>553687</v>
      </c>
      <c r="J270" s="178">
        <v>479443</v>
      </c>
      <c r="K270" s="177">
        <v>479443</v>
      </c>
      <c r="L270" s="178">
        <v>0</v>
      </c>
      <c r="M270" s="179">
        <f t="shared" ref="M270:M279" si="25">((L270/1000)/K270)*100</f>
        <v>0</v>
      </c>
    </row>
    <row r="271" spans="1:13" s="355" customFormat="1" ht="25.5" customHeight="1">
      <c r="A271" s="353" t="s">
        <v>523</v>
      </c>
      <c r="B271" s="354"/>
      <c r="C271" s="143" t="s">
        <v>198</v>
      </c>
      <c r="D271" s="190" t="s">
        <v>527</v>
      </c>
      <c r="E271" s="190" t="s">
        <v>528</v>
      </c>
      <c r="F271" s="143" t="s">
        <v>92</v>
      </c>
      <c r="G271" s="287" t="s">
        <v>180</v>
      </c>
      <c r="H271" s="186">
        <v>10501</v>
      </c>
      <c r="I271" s="186">
        <v>10437</v>
      </c>
      <c r="J271" s="187">
        <v>2642</v>
      </c>
      <c r="K271" s="186">
        <v>2642</v>
      </c>
      <c r="L271" s="187">
        <v>2550653</v>
      </c>
      <c r="M271" s="188">
        <f t="shared" si="25"/>
        <v>96.542505677517028</v>
      </c>
    </row>
    <row r="272" spans="1:13" s="180" customFormat="1" ht="25.5" customHeight="1">
      <c r="A272" s="353" t="s">
        <v>523</v>
      </c>
      <c r="B272" s="354"/>
      <c r="C272" s="143" t="s">
        <v>199</v>
      </c>
      <c r="D272" s="190" t="s">
        <v>529</v>
      </c>
      <c r="E272" s="190" t="s">
        <v>530</v>
      </c>
      <c r="F272" s="143" t="s">
        <v>92</v>
      </c>
      <c r="G272" s="287" t="s">
        <v>180</v>
      </c>
      <c r="H272" s="186">
        <v>1457</v>
      </c>
      <c r="I272" s="186">
        <v>0</v>
      </c>
      <c r="J272" s="187">
        <v>1457</v>
      </c>
      <c r="K272" s="186">
        <v>1457</v>
      </c>
      <c r="L272" s="187">
        <v>0</v>
      </c>
      <c r="M272" s="188">
        <f t="shared" si="25"/>
        <v>0</v>
      </c>
    </row>
    <row r="273" spans="1:15" s="180" customFormat="1" ht="25.5" customHeight="1">
      <c r="A273" s="353" t="s">
        <v>523</v>
      </c>
      <c r="B273" s="354"/>
      <c r="C273" s="143" t="s">
        <v>531</v>
      </c>
      <c r="D273" s="190" t="s">
        <v>532</v>
      </c>
      <c r="E273" s="190" t="s">
        <v>533</v>
      </c>
      <c r="F273" s="143" t="s">
        <v>92</v>
      </c>
      <c r="G273" s="287" t="s">
        <v>534</v>
      </c>
      <c r="H273" s="186">
        <v>0</v>
      </c>
      <c r="I273" s="186">
        <v>0</v>
      </c>
      <c r="J273" s="187">
        <v>5000</v>
      </c>
      <c r="K273" s="186">
        <v>379.9</v>
      </c>
      <c r="L273" s="187">
        <v>0</v>
      </c>
      <c r="M273" s="188">
        <f t="shared" si="25"/>
        <v>0</v>
      </c>
    </row>
    <row r="274" spans="1:15" s="180" customFormat="1" ht="25.5" customHeight="1">
      <c r="A274" s="353" t="s">
        <v>523</v>
      </c>
      <c r="B274" s="354"/>
      <c r="C274" s="143" t="s">
        <v>535</v>
      </c>
      <c r="D274" s="190" t="s">
        <v>536</v>
      </c>
      <c r="E274" s="190" t="s">
        <v>537</v>
      </c>
      <c r="F274" s="143" t="s">
        <v>92</v>
      </c>
      <c r="G274" s="183" t="s">
        <v>534</v>
      </c>
      <c r="H274" s="186">
        <v>158</v>
      </c>
      <c r="I274" s="356">
        <v>158</v>
      </c>
      <c r="J274" s="357">
        <v>158</v>
      </c>
      <c r="K274" s="356">
        <v>158</v>
      </c>
      <c r="L274" s="357">
        <v>158000</v>
      </c>
      <c r="M274" s="188">
        <f t="shared" si="25"/>
        <v>100</v>
      </c>
    </row>
    <row r="275" spans="1:15" s="180" customFormat="1" ht="25.5" customHeight="1">
      <c r="A275" s="353" t="s">
        <v>523</v>
      </c>
      <c r="B275" s="354"/>
      <c r="C275" s="143" t="s">
        <v>538</v>
      </c>
      <c r="D275" s="184" t="s">
        <v>539</v>
      </c>
      <c r="E275" s="189" t="s">
        <v>540</v>
      </c>
      <c r="F275" s="143" t="s">
        <v>92</v>
      </c>
      <c r="G275" s="183" t="s">
        <v>534</v>
      </c>
      <c r="H275" s="356">
        <v>600</v>
      </c>
      <c r="I275" s="356">
        <v>294</v>
      </c>
      <c r="J275" s="357">
        <v>0</v>
      </c>
      <c r="K275" s="356">
        <v>600</v>
      </c>
      <c r="L275" s="357">
        <v>294228.96000000002</v>
      </c>
      <c r="M275" s="188">
        <f t="shared" si="25"/>
        <v>49.038160000000005</v>
      </c>
    </row>
    <row r="276" spans="1:15" s="180" customFormat="1" ht="25.5" customHeight="1">
      <c r="A276" s="353" t="s">
        <v>523</v>
      </c>
      <c r="B276" s="354"/>
      <c r="C276" s="143" t="s">
        <v>541</v>
      </c>
      <c r="D276" s="184" t="s">
        <v>539</v>
      </c>
      <c r="E276" s="358" t="s">
        <v>542</v>
      </c>
      <c r="F276" s="143" t="s">
        <v>92</v>
      </c>
      <c r="G276" s="183" t="s">
        <v>534</v>
      </c>
      <c r="H276" s="356">
        <v>500</v>
      </c>
      <c r="I276" s="356">
        <v>49.3</v>
      </c>
      <c r="J276" s="357">
        <v>0</v>
      </c>
      <c r="K276" s="356">
        <v>500</v>
      </c>
      <c r="L276" s="357">
        <v>49317.75</v>
      </c>
      <c r="M276" s="188">
        <f t="shared" si="25"/>
        <v>9.8635499999999983</v>
      </c>
    </row>
    <row r="277" spans="1:15" s="180" customFormat="1" ht="25.5" customHeight="1">
      <c r="A277" s="353" t="s">
        <v>523</v>
      </c>
      <c r="B277" s="354"/>
      <c r="C277" s="143" t="s">
        <v>543</v>
      </c>
      <c r="D277" s="184" t="s">
        <v>539</v>
      </c>
      <c r="E277" s="358" t="s">
        <v>544</v>
      </c>
      <c r="F277" s="143" t="s">
        <v>92</v>
      </c>
      <c r="G277" s="183" t="s">
        <v>534</v>
      </c>
      <c r="H277" s="356">
        <v>500</v>
      </c>
      <c r="I277" s="356">
        <v>0</v>
      </c>
      <c r="J277" s="357">
        <v>0</v>
      </c>
      <c r="K277" s="356">
        <v>500</v>
      </c>
      <c r="L277" s="357">
        <v>0</v>
      </c>
      <c r="M277" s="188">
        <f t="shared" si="25"/>
        <v>0</v>
      </c>
    </row>
    <row r="278" spans="1:15" s="180" customFormat="1" ht="41.25" customHeight="1">
      <c r="A278" s="359" t="s">
        <v>523</v>
      </c>
      <c r="B278" s="360"/>
      <c r="C278" s="209" t="s">
        <v>545</v>
      </c>
      <c r="D278" s="361" t="s">
        <v>546</v>
      </c>
      <c r="E278" s="362" t="s">
        <v>547</v>
      </c>
      <c r="F278" s="209" t="s">
        <v>92</v>
      </c>
      <c r="G278" s="363" t="s">
        <v>534</v>
      </c>
      <c r="H278" s="364">
        <v>7000</v>
      </c>
      <c r="I278" s="211">
        <v>7000</v>
      </c>
      <c r="J278" s="365">
        <v>0</v>
      </c>
      <c r="K278" s="211">
        <v>7000</v>
      </c>
      <c r="L278" s="365">
        <v>7000000</v>
      </c>
      <c r="M278" s="213">
        <f t="shared" si="25"/>
        <v>100</v>
      </c>
    </row>
    <row r="279" spans="1:15" s="180" customFormat="1" ht="41.25" customHeight="1">
      <c r="A279" s="359" t="s">
        <v>523</v>
      </c>
      <c r="B279" s="360"/>
      <c r="C279" s="209" t="s">
        <v>548</v>
      </c>
      <c r="D279" s="361" t="s">
        <v>549</v>
      </c>
      <c r="E279" s="189" t="s">
        <v>550</v>
      </c>
      <c r="F279" s="209" t="s">
        <v>92</v>
      </c>
      <c r="G279" s="363" t="s">
        <v>534</v>
      </c>
      <c r="H279" s="364">
        <v>50</v>
      </c>
      <c r="I279" s="211">
        <v>50</v>
      </c>
      <c r="J279" s="365">
        <v>0</v>
      </c>
      <c r="K279" s="211">
        <v>50</v>
      </c>
      <c r="L279" s="365">
        <v>50000</v>
      </c>
      <c r="M279" s="213">
        <f t="shared" si="25"/>
        <v>100</v>
      </c>
    </row>
    <row r="280" spans="1:15" s="180" customFormat="1" ht="30" customHeight="1" thickBot="1">
      <c r="A280" s="366" t="s">
        <v>523</v>
      </c>
      <c r="B280" s="367"/>
      <c r="C280" s="216" t="s">
        <v>551</v>
      </c>
      <c r="D280" s="368" t="s">
        <v>546</v>
      </c>
      <c r="E280" s="217" t="s">
        <v>552</v>
      </c>
      <c r="F280" s="216" t="s">
        <v>92</v>
      </c>
      <c r="G280" s="369" t="s">
        <v>534</v>
      </c>
      <c r="H280" s="370">
        <v>12000</v>
      </c>
      <c r="I280" s="218">
        <v>12000</v>
      </c>
      <c r="J280" s="371">
        <v>0</v>
      </c>
      <c r="K280" s="218">
        <v>12000</v>
      </c>
      <c r="L280" s="371">
        <v>12000000</v>
      </c>
      <c r="M280" s="220">
        <f>((L279/1000)/K279)*100</f>
        <v>100</v>
      </c>
    </row>
    <row r="281" spans="1:15" s="130" customFormat="1" ht="30" customHeight="1" thickBot="1">
      <c r="A281" s="155" t="s">
        <v>123</v>
      </c>
      <c r="B281" s="157"/>
      <c r="C281" s="465"/>
      <c r="D281" s="310"/>
      <c r="E281" s="158"/>
      <c r="F281" s="159"/>
      <c r="G281" s="261"/>
      <c r="H281" s="427">
        <f>SUM(H270:H280)</f>
        <v>1058085</v>
      </c>
      <c r="I281" s="427">
        <f t="shared" ref="I281:L281" si="26">SUM(I270:I280)</f>
        <v>583675.30000000005</v>
      </c>
      <c r="J281" s="434">
        <f t="shared" si="26"/>
        <v>488700</v>
      </c>
      <c r="K281" s="427">
        <f t="shared" si="26"/>
        <v>504729.9</v>
      </c>
      <c r="L281" s="434">
        <f t="shared" si="26"/>
        <v>22102199.710000001</v>
      </c>
      <c r="M281" s="162">
        <f t="shared" ref="M281" si="27">((L281/1000)/K281)*100</f>
        <v>4.3790153327552028</v>
      </c>
      <c r="O281" s="231"/>
    </row>
    <row r="282" spans="1:15" s="130" customFormat="1" ht="24" customHeight="1">
      <c r="A282" s="222"/>
      <c r="B282" s="222"/>
      <c r="C282" s="485"/>
      <c r="D282" s="312"/>
      <c r="E282" s="224"/>
      <c r="F282" s="225"/>
      <c r="G282" s="486"/>
      <c r="H282" s="436"/>
      <c r="I282" s="436"/>
      <c r="J282" s="280"/>
      <c r="K282" s="436"/>
      <c r="L282" s="436"/>
      <c r="M282" s="282"/>
    </row>
    <row r="283" spans="1:15" s="130" customFormat="1" ht="24" customHeight="1">
      <c r="A283" s="222"/>
      <c r="B283" s="222"/>
      <c r="C283" s="485"/>
      <c r="D283" s="312"/>
      <c r="E283" s="224"/>
      <c r="F283" s="225"/>
      <c r="G283" s="486"/>
      <c r="H283" s="436"/>
      <c r="I283" s="436"/>
      <c r="J283" s="280"/>
      <c r="K283" s="436"/>
      <c r="L283" s="436"/>
      <c r="M283" s="282"/>
    </row>
    <row r="284" spans="1:15" s="130" customFormat="1" ht="24" customHeight="1">
      <c r="A284" s="222"/>
      <c r="B284" s="222"/>
      <c r="C284" s="485"/>
      <c r="D284" s="312"/>
      <c r="E284" s="224"/>
      <c r="F284" s="225"/>
      <c r="G284" s="486"/>
      <c r="H284" s="436"/>
      <c r="I284" s="436"/>
      <c r="J284" s="280"/>
      <c r="K284" s="436"/>
      <c r="L284" s="436"/>
      <c r="M284" s="282"/>
    </row>
    <row r="285" spans="1:15" s="130" customFormat="1" ht="24" customHeight="1">
      <c r="A285" s="222"/>
      <c r="B285" s="222"/>
      <c r="C285" s="485"/>
      <c r="D285" s="312"/>
      <c r="E285" s="224"/>
      <c r="F285" s="225"/>
      <c r="G285" s="486"/>
      <c r="H285" s="436"/>
      <c r="I285" s="436"/>
      <c r="J285" s="280"/>
      <c r="K285" s="436"/>
      <c r="L285" s="436"/>
      <c r="M285" s="282"/>
    </row>
    <row r="286" spans="1:15" s="130" customFormat="1" ht="24" customHeight="1">
      <c r="A286" s="222"/>
      <c r="B286" s="222"/>
      <c r="C286" s="485"/>
      <c r="D286" s="312"/>
      <c r="E286" s="224"/>
      <c r="F286" s="225"/>
      <c r="G286" s="486"/>
      <c r="H286" s="436"/>
      <c r="I286" s="436"/>
      <c r="J286" s="280"/>
      <c r="K286" s="436"/>
      <c r="L286" s="436"/>
      <c r="M286" s="282"/>
    </row>
    <row r="287" spans="1:15" s="130" customFormat="1" ht="38.25" customHeight="1" thickBot="1">
      <c r="A287" s="222"/>
      <c r="B287" s="222"/>
      <c r="C287" s="485"/>
      <c r="D287" s="312"/>
      <c r="E287" s="224"/>
      <c r="F287" s="311"/>
      <c r="G287" s="486"/>
      <c r="H287" s="436"/>
      <c r="I287" s="436"/>
      <c r="J287" s="280"/>
      <c r="K287" s="436"/>
      <c r="L287" s="436"/>
      <c r="M287" s="282" t="s">
        <v>553</v>
      </c>
      <c r="N287" s="233"/>
    </row>
    <row r="288" spans="1:15" s="130" customFormat="1" ht="49.5" customHeight="1" thickBot="1">
      <c r="A288" s="410" t="s">
        <v>234</v>
      </c>
      <c r="B288" s="411" t="s">
        <v>235</v>
      </c>
      <c r="C288" s="411" t="s">
        <v>236</v>
      </c>
      <c r="D288" s="411" t="s">
        <v>81</v>
      </c>
      <c r="E288" s="411" t="s">
        <v>82</v>
      </c>
      <c r="F288" s="412" t="s">
        <v>83</v>
      </c>
      <c r="G288" s="413" t="s">
        <v>84</v>
      </c>
      <c r="H288" s="413" t="s">
        <v>85</v>
      </c>
      <c r="I288" s="413" t="s">
        <v>237</v>
      </c>
      <c r="J288" s="1091" t="s">
        <v>238</v>
      </c>
      <c r="K288" s="1091"/>
      <c r="L288" s="414" t="s">
        <v>239</v>
      </c>
      <c r="M288" s="129" t="s">
        <v>86</v>
      </c>
    </row>
    <row r="289" spans="1:13" s="130" customFormat="1" ht="21" customHeight="1" thickBot="1">
      <c r="A289" s="490"/>
      <c r="B289" s="164"/>
      <c r="C289" s="164"/>
      <c r="D289" s="416" t="s">
        <v>98</v>
      </c>
      <c r="E289" s="536"/>
      <c r="F289" s="417" t="s">
        <v>57</v>
      </c>
      <c r="G289" s="493"/>
      <c r="H289" s="418" t="s">
        <v>87</v>
      </c>
      <c r="I289" s="418" t="s">
        <v>87</v>
      </c>
      <c r="J289" s="419" t="s">
        <v>0</v>
      </c>
      <c r="K289" s="418" t="s">
        <v>1</v>
      </c>
      <c r="L289" s="420" t="s">
        <v>88</v>
      </c>
      <c r="M289" s="131" t="s">
        <v>89</v>
      </c>
    </row>
    <row r="290" spans="1:13" s="130" customFormat="1" ht="24" customHeight="1" thickBot="1">
      <c r="A290" s="494"/>
      <c r="B290" s="309"/>
      <c r="C290" s="465"/>
      <c r="D290" s="435" t="s">
        <v>517</v>
      </c>
      <c r="E290" s="158"/>
      <c r="F290" s="465"/>
      <c r="G290" s="443"/>
      <c r="H290" s="481"/>
      <c r="I290" s="481"/>
      <c r="J290" s="481"/>
      <c r="K290" s="481"/>
      <c r="L290" s="481"/>
      <c r="M290" s="482"/>
    </row>
    <row r="291" spans="1:13" s="180" customFormat="1" ht="24" customHeight="1">
      <c r="A291" s="349" t="s">
        <v>554</v>
      </c>
      <c r="B291" s="350"/>
      <c r="C291" s="537">
        <v>90115</v>
      </c>
      <c r="D291" s="372" t="s">
        <v>200</v>
      </c>
      <c r="E291" s="206" t="s">
        <v>555</v>
      </c>
      <c r="F291" s="136" t="s">
        <v>92</v>
      </c>
      <c r="G291" s="297">
        <v>2015</v>
      </c>
      <c r="H291" s="373">
        <v>362</v>
      </c>
      <c r="I291" s="373">
        <v>361.7</v>
      </c>
      <c r="J291" s="374">
        <v>700</v>
      </c>
      <c r="K291" s="373">
        <v>362</v>
      </c>
      <c r="L291" s="374">
        <v>361669</v>
      </c>
      <c r="M291" s="179">
        <f t="shared" ref="M291:M307" si="28">((L291/1000)/K291)*100</f>
        <v>99.908563535911597</v>
      </c>
    </row>
    <row r="292" spans="1:13" s="180" customFormat="1" ht="21.95" customHeight="1">
      <c r="A292" s="353" t="s">
        <v>554</v>
      </c>
      <c r="B292" s="354"/>
      <c r="C292" s="142" t="s">
        <v>556</v>
      </c>
      <c r="D292" s="251" t="s">
        <v>557</v>
      </c>
      <c r="E292" s="190" t="s">
        <v>555</v>
      </c>
      <c r="F292" s="143" t="s">
        <v>92</v>
      </c>
      <c r="G292" s="287">
        <v>2015</v>
      </c>
      <c r="H292" s="375">
        <v>4725</v>
      </c>
      <c r="I292" s="375">
        <v>4725</v>
      </c>
      <c r="J292" s="376">
        <v>2700</v>
      </c>
      <c r="K292" s="375">
        <v>4725.8</v>
      </c>
      <c r="L292" s="376">
        <v>4724808</v>
      </c>
      <c r="M292" s="188">
        <f t="shared" si="28"/>
        <v>99.979008845063262</v>
      </c>
    </row>
    <row r="293" spans="1:13" s="180" customFormat="1" ht="21.95" customHeight="1">
      <c r="A293" s="353" t="s">
        <v>554</v>
      </c>
      <c r="B293" s="354"/>
      <c r="C293" s="142" t="s">
        <v>558</v>
      </c>
      <c r="D293" s="251" t="s">
        <v>559</v>
      </c>
      <c r="E293" s="190" t="s">
        <v>555</v>
      </c>
      <c r="F293" s="143" t="s">
        <v>92</v>
      </c>
      <c r="G293" s="287">
        <v>2015</v>
      </c>
      <c r="H293" s="375">
        <v>1738</v>
      </c>
      <c r="I293" s="375">
        <v>1738</v>
      </c>
      <c r="J293" s="376">
        <v>800</v>
      </c>
      <c r="K293" s="375">
        <v>1738.3</v>
      </c>
      <c r="L293" s="376">
        <v>1738117</v>
      </c>
      <c r="M293" s="188">
        <f t="shared" si="28"/>
        <v>99.989472473105906</v>
      </c>
    </row>
    <row r="294" spans="1:13" s="180" customFormat="1" ht="21.95" customHeight="1">
      <c r="A294" s="353" t="s">
        <v>554</v>
      </c>
      <c r="B294" s="354"/>
      <c r="C294" s="142" t="s">
        <v>560</v>
      </c>
      <c r="D294" s="251" t="s">
        <v>561</v>
      </c>
      <c r="E294" s="190" t="s">
        <v>555</v>
      </c>
      <c r="F294" s="143" t="s">
        <v>92</v>
      </c>
      <c r="G294" s="287">
        <v>2015</v>
      </c>
      <c r="H294" s="375">
        <v>2175</v>
      </c>
      <c r="I294" s="375">
        <v>2175</v>
      </c>
      <c r="J294" s="376">
        <v>2000</v>
      </c>
      <c r="K294" s="375">
        <v>2175.1999999999998</v>
      </c>
      <c r="L294" s="376">
        <v>2175096</v>
      </c>
      <c r="M294" s="188">
        <f t="shared" si="28"/>
        <v>99.995218830452387</v>
      </c>
    </row>
    <row r="295" spans="1:13" s="180" customFormat="1" ht="21.95" customHeight="1">
      <c r="A295" s="353" t="s">
        <v>554</v>
      </c>
      <c r="B295" s="354"/>
      <c r="C295" s="142" t="s">
        <v>562</v>
      </c>
      <c r="D295" s="251" t="s">
        <v>563</v>
      </c>
      <c r="E295" s="190" t="s">
        <v>555</v>
      </c>
      <c r="F295" s="143" t="s">
        <v>92</v>
      </c>
      <c r="G295" s="287">
        <v>2015</v>
      </c>
      <c r="H295" s="375">
        <v>2367</v>
      </c>
      <c r="I295" s="375">
        <v>2367</v>
      </c>
      <c r="J295" s="376">
        <v>1200</v>
      </c>
      <c r="K295" s="375">
        <v>2367.1</v>
      </c>
      <c r="L295" s="376">
        <v>2366760</v>
      </c>
      <c r="M295" s="188">
        <f t="shared" si="28"/>
        <v>99.985636432765844</v>
      </c>
    </row>
    <row r="296" spans="1:13" s="180" customFormat="1" ht="21.95" customHeight="1">
      <c r="A296" s="353" t="s">
        <v>554</v>
      </c>
      <c r="B296" s="354"/>
      <c r="C296" s="142" t="s">
        <v>564</v>
      </c>
      <c r="D296" s="251" t="s">
        <v>565</v>
      </c>
      <c r="E296" s="190" t="s">
        <v>555</v>
      </c>
      <c r="F296" s="143" t="s">
        <v>92</v>
      </c>
      <c r="G296" s="287">
        <v>2015</v>
      </c>
      <c r="H296" s="375">
        <v>0</v>
      </c>
      <c r="I296" s="375">
        <v>0</v>
      </c>
      <c r="J296" s="376">
        <v>1000</v>
      </c>
      <c r="K296" s="375">
        <v>0</v>
      </c>
      <c r="L296" s="376">
        <v>0</v>
      </c>
      <c r="M296" s="188">
        <v>0</v>
      </c>
    </row>
    <row r="297" spans="1:13" s="180" customFormat="1" ht="21.95" customHeight="1">
      <c r="A297" s="353" t="s">
        <v>554</v>
      </c>
      <c r="B297" s="354"/>
      <c r="C297" s="142" t="s">
        <v>566</v>
      </c>
      <c r="D297" s="251" t="s">
        <v>567</v>
      </c>
      <c r="E297" s="190" t="s">
        <v>555</v>
      </c>
      <c r="F297" s="143" t="s">
        <v>92</v>
      </c>
      <c r="G297" s="287">
        <v>2015</v>
      </c>
      <c r="H297" s="375">
        <v>6219</v>
      </c>
      <c r="I297" s="375">
        <v>6219</v>
      </c>
      <c r="J297" s="376">
        <v>7000</v>
      </c>
      <c r="K297" s="375">
        <v>6219.7</v>
      </c>
      <c r="L297" s="376">
        <v>6219400</v>
      </c>
      <c r="M297" s="188">
        <f t="shared" si="28"/>
        <v>99.995176616235497</v>
      </c>
    </row>
    <row r="298" spans="1:13" s="180" customFormat="1" ht="21.95" customHeight="1">
      <c r="A298" s="353" t="s">
        <v>554</v>
      </c>
      <c r="B298" s="354"/>
      <c r="C298" s="142" t="s">
        <v>568</v>
      </c>
      <c r="D298" s="251" t="s">
        <v>569</v>
      </c>
      <c r="E298" s="190" t="s">
        <v>555</v>
      </c>
      <c r="F298" s="143" t="s">
        <v>92</v>
      </c>
      <c r="G298" s="287">
        <v>2015</v>
      </c>
      <c r="H298" s="375">
        <v>0</v>
      </c>
      <c r="I298" s="375">
        <v>0</v>
      </c>
      <c r="J298" s="376">
        <v>1000</v>
      </c>
      <c r="K298" s="375">
        <v>0</v>
      </c>
      <c r="L298" s="376">
        <v>0</v>
      </c>
      <c r="M298" s="188">
        <v>0</v>
      </c>
    </row>
    <row r="299" spans="1:13" s="180" customFormat="1" ht="21.95" customHeight="1">
      <c r="A299" s="353" t="s">
        <v>554</v>
      </c>
      <c r="B299" s="354"/>
      <c r="C299" s="142" t="s">
        <v>570</v>
      </c>
      <c r="D299" s="251" t="s">
        <v>571</v>
      </c>
      <c r="E299" s="190" t="s">
        <v>555</v>
      </c>
      <c r="F299" s="143" t="s">
        <v>92</v>
      </c>
      <c r="G299" s="287">
        <v>2015</v>
      </c>
      <c r="H299" s="375">
        <v>0</v>
      </c>
      <c r="I299" s="375">
        <v>0</v>
      </c>
      <c r="J299" s="376">
        <v>600</v>
      </c>
      <c r="K299" s="375">
        <v>0</v>
      </c>
      <c r="L299" s="376">
        <v>0</v>
      </c>
      <c r="M299" s="188">
        <v>0</v>
      </c>
    </row>
    <row r="300" spans="1:13" s="180" customFormat="1" ht="21.95" customHeight="1">
      <c r="A300" s="353" t="s">
        <v>554</v>
      </c>
      <c r="B300" s="354"/>
      <c r="C300" s="142" t="s">
        <v>572</v>
      </c>
      <c r="D300" s="251" t="s">
        <v>573</v>
      </c>
      <c r="E300" s="190" t="s">
        <v>555</v>
      </c>
      <c r="F300" s="143" t="s">
        <v>92</v>
      </c>
      <c r="G300" s="287">
        <v>2015</v>
      </c>
      <c r="H300" s="375">
        <v>0</v>
      </c>
      <c r="I300" s="375">
        <v>0</v>
      </c>
      <c r="J300" s="376">
        <v>2800</v>
      </c>
      <c r="K300" s="375">
        <v>0</v>
      </c>
      <c r="L300" s="376">
        <v>0</v>
      </c>
      <c r="M300" s="188">
        <v>0</v>
      </c>
    </row>
    <row r="301" spans="1:13" s="180" customFormat="1" ht="25.5" customHeight="1">
      <c r="A301" s="181" t="s">
        <v>554</v>
      </c>
      <c r="B301" s="354"/>
      <c r="C301" s="142" t="s">
        <v>574</v>
      </c>
      <c r="D301" s="251" t="s">
        <v>575</v>
      </c>
      <c r="E301" s="286" t="s">
        <v>555</v>
      </c>
      <c r="F301" s="143" t="s">
        <v>92</v>
      </c>
      <c r="G301" s="287">
        <v>2015</v>
      </c>
      <c r="H301" s="375">
        <v>2294</v>
      </c>
      <c r="I301" s="375">
        <v>2294</v>
      </c>
      <c r="J301" s="376">
        <v>1500</v>
      </c>
      <c r="K301" s="375">
        <v>2295</v>
      </c>
      <c r="L301" s="376">
        <v>2294160</v>
      </c>
      <c r="M301" s="188">
        <f>((L301/1000)/K301)*100</f>
        <v>99.963398692810443</v>
      </c>
    </row>
    <row r="302" spans="1:13" s="180" customFormat="1" ht="21.95" customHeight="1">
      <c r="A302" s="353" t="s">
        <v>554</v>
      </c>
      <c r="B302" s="354"/>
      <c r="C302" s="142" t="s">
        <v>576</v>
      </c>
      <c r="D302" s="251" t="s">
        <v>577</v>
      </c>
      <c r="E302" s="190" t="s">
        <v>555</v>
      </c>
      <c r="F302" s="143" t="s">
        <v>92</v>
      </c>
      <c r="G302" s="287">
        <v>2015</v>
      </c>
      <c r="H302" s="375">
        <v>1256</v>
      </c>
      <c r="I302" s="375">
        <v>1256</v>
      </c>
      <c r="J302" s="376">
        <v>0</v>
      </c>
      <c r="K302" s="375">
        <v>1300</v>
      </c>
      <c r="L302" s="376">
        <v>1255773</v>
      </c>
      <c r="M302" s="188">
        <f t="shared" si="28"/>
        <v>96.597923076923067</v>
      </c>
    </row>
    <row r="303" spans="1:13" s="180" customFormat="1" ht="25.5" customHeight="1">
      <c r="A303" s="353" t="s">
        <v>554</v>
      </c>
      <c r="B303" s="354"/>
      <c r="C303" s="142" t="s">
        <v>578</v>
      </c>
      <c r="D303" s="251" t="s">
        <v>579</v>
      </c>
      <c r="E303" s="190" t="s">
        <v>555</v>
      </c>
      <c r="F303" s="143" t="s">
        <v>92</v>
      </c>
      <c r="G303" s="287">
        <v>2015</v>
      </c>
      <c r="H303" s="375">
        <v>0</v>
      </c>
      <c r="I303" s="375">
        <v>0</v>
      </c>
      <c r="J303" s="376">
        <v>0</v>
      </c>
      <c r="K303" s="375">
        <v>993</v>
      </c>
      <c r="L303" s="376">
        <v>0</v>
      </c>
      <c r="M303" s="188">
        <f t="shared" si="28"/>
        <v>0</v>
      </c>
    </row>
    <row r="304" spans="1:13" s="180" customFormat="1" ht="25.5" customHeight="1" thickBot="1">
      <c r="A304" s="214" t="s">
        <v>554</v>
      </c>
      <c r="B304" s="367"/>
      <c r="C304" s="462" t="s">
        <v>580</v>
      </c>
      <c r="D304" s="377" t="s">
        <v>581</v>
      </c>
      <c r="E304" s="378" t="s">
        <v>555</v>
      </c>
      <c r="F304" s="216" t="s">
        <v>92</v>
      </c>
      <c r="G304" s="302">
        <v>2015</v>
      </c>
      <c r="H304" s="379">
        <v>0</v>
      </c>
      <c r="I304" s="379">
        <v>0</v>
      </c>
      <c r="J304" s="380">
        <v>0</v>
      </c>
      <c r="K304" s="379">
        <v>990</v>
      </c>
      <c r="L304" s="380">
        <v>0</v>
      </c>
      <c r="M304" s="220">
        <f t="shared" si="28"/>
        <v>0</v>
      </c>
    </row>
    <row r="305" spans="1:15" s="130" customFormat="1" ht="24" customHeight="1" thickBot="1">
      <c r="A305" s="155" t="s">
        <v>582</v>
      </c>
      <c r="B305" s="308"/>
      <c r="C305" s="465"/>
      <c r="D305" s="310"/>
      <c r="E305" s="310"/>
      <c r="F305" s="260"/>
      <c r="G305" s="261"/>
      <c r="H305" s="262">
        <f>SUM(H291:H304)</f>
        <v>21136</v>
      </c>
      <c r="I305" s="262">
        <f t="shared" ref="I305:L305" si="29">SUM(I291:I304)</f>
        <v>21135.7</v>
      </c>
      <c r="J305" s="263">
        <f t="shared" si="29"/>
        <v>21300</v>
      </c>
      <c r="K305" s="262">
        <f t="shared" si="29"/>
        <v>23166.1</v>
      </c>
      <c r="L305" s="263">
        <f t="shared" si="29"/>
        <v>21135783</v>
      </c>
      <c r="M305" s="381">
        <f t="shared" si="28"/>
        <v>91.235827351172631</v>
      </c>
      <c r="O305" s="231"/>
    </row>
    <row r="306" spans="1:15" s="130" customFormat="1" ht="24" customHeight="1" thickBot="1">
      <c r="A306" s="155" t="s">
        <v>583</v>
      </c>
      <c r="B306" s="308"/>
      <c r="C306" s="465"/>
      <c r="D306" s="310"/>
      <c r="E306" s="310"/>
      <c r="F306" s="260"/>
      <c r="G306" s="261"/>
      <c r="H306" s="262">
        <f t="shared" ref="H306:L306" si="30">SUM(H305:H305)</f>
        <v>21136</v>
      </c>
      <c r="I306" s="262">
        <f t="shared" si="30"/>
        <v>21135.7</v>
      </c>
      <c r="J306" s="263">
        <f t="shared" si="30"/>
        <v>21300</v>
      </c>
      <c r="K306" s="262">
        <f t="shared" si="30"/>
        <v>23166.1</v>
      </c>
      <c r="L306" s="263">
        <f t="shared" si="30"/>
        <v>21135783</v>
      </c>
      <c r="M306" s="162">
        <f t="shared" si="28"/>
        <v>91.235827351172631</v>
      </c>
      <c r="O306" s="231"/>
    </row>
    <row r="307" spans="1:15" s="382" customFormat="1" ht="35.25" customHeight="1" thickBot="1">
      <c r="A307" s="538" t="s">
        <v>584</v>
      </c>
      <c r="B307" s="539"/>
      <c r="C307" s="539"/>
      <c r="D307" s="540"/>
      <c r="E307" s="540"/>
      <c r="F307" s="539"/>
      <c r="G307" s="541"/>
      <c r="H307" s="542">
        <f>+H306+H281+H266+H261+H248+H195+H48+H10</f>
        <v>1657477.8837400002</v>
      </c>
      <c r="I307" s="542">
        <f>+I306+I281+I266+I261+I248+I195+I48+I10</f>
        <v>965122.12405999994</v>
      </c>
      <c r="J307" s="543">
        <f>+J306+J281+J266+J261+J248+J195+J48+J10</f>
        <v>883588</v>
      </c>
      <c r="K307" s="542">
        <f>+K306+K281+K266+K261+K248+K195+K48+K10</f>
        <v>1106584.1000000001</v>
      </c>
      <c r="L307" s="543">
        <f>+L306+L281+L266+L261+L248+L195+L48+L10</f>
        <v>380026930.68000001</v>
      </c>
      <c r="M307" s="474">
        <f t="shared" si="28"/>
        <v>34.342345121351372</v>
      </c>
      <c r="O307" s="336"/>
    </row>
    <row r="308" spans="1:15" s="130" customFormat="1">
      <c r="A308" s="397"/>
      <c r="B308" s="397"/>
      <c r="C308" s="397"/>
      <c r="D308" s="397"/>
      <c r="E308" s="397"/>
      <c r="F308" s="397"/>
      <c r="J308" s="231"/>
      <c r="M308" s="232"/>
    </row>
    <row r="309" spans="1:15" s="130" customFormat="1">
      <c r="A309" s="397"/>
      <c r="B309" s="397"/>
      <c r="C309" s="397"/>
      <c r="D309" s="397"/>
      <c r="E309" s="397"/>
      <c r="F309" s="397"/>
      <c r="J309" s="231"/>
      <c r="M309" s="232"/>
    </row>
    <row r="310" spans="1:15" s="400" customFormat="1" ht="24" customHeight="1">
      <c r="A310" s="398"/>
      <c r="B310" s="398"/>
      <c r="C310" s="398"/>
      <c r="D310" s="398"/>
      <c r="E310" s="398"/>
      <c r="F310" s="399"/>
      <c r="J310" s="401"/>
      <c r="M310" s="402"/>
    </row>
    <row r="311" spans="1:15" ht="15">
      <c r="A311" s="403"/>
      <c r="C311" s="404"/>
      <c r="D311" s="405"/>
    </row>
    <row r="312" spans="1:15" ht="27" customHeight="1">
      <c r="A312" s="406"/>
      <c r="B312" s="407"/>
      <c r="C312" s="408"/>
      <c r="D312" s="405"/>
    </row>
    <row r="313" spans="1:15">
      <c r="A313" s="409"/>
    </row>
    <row r="314" spans="1:15">
      <c r="A314" s="409"/>
    </row>
    <row r="315" spans="1:15">
      <c r="A315" s="409"/>
    </row>
    <row r="316" spans="1:15">
      <c r="A316" s="409"/>
    </row>
    <row r="317" spans="1:15">
      <c r="A317" s="409"/>
    </row>
    <row r="318" spans="1:15">
      <c r="A318" s="409"/>
    </row>
    <row r="319" spans="1:15">
      <c r="A319" s="409"/>
    </row>
    <row r="320" spans="1:15">
      <c r="A320" s="409"/>
    </row>
    <row r="321" spans="1:1">
      <c r="A321" s="409"/>
    </row>
    <row r="322" spans="1:1">
      <c r="A322" s="409"/>
    </row>
    <row r="323" spans="1:1">
      <c r="A323" s="409"/>
    </row>
    <row r="324" spans="1:1">
      <c r="A324" s="409"/>
    </row>
    <row r="325" spans="1:1">
      <c r="A325" s="409"/>
    </row>
    <row r="326" spans="1:1">
      <c r="A326" s="409"/>
    </row>
    <row r="327" spans="1:1">
      <c r="A327" s="409"/>
    </row>
    <row r="328" spans="1:1">
      <c r="A328" s="409"/>
    </row>
    <row r="329" spans="1:1">
      <c r="A329" s="409"/>
    </row>
    <row r="330" spans="1:1">
      <c r="A330" s="409"/>
    </row>
    <row r="331" spans="1:1">
      <c r="A331" s="409"/>
    </row>
    <row r="332" spans="1:1">
      <c r="A332" s="409"/>
    </row>
  </sheetData>
  <mergeCells count="34">
    <mergeCell ref="J4:K4"/>
    <mergeCell ref="J37:K37"/>
    <mergeCell ref="J70:K70"/>
    <mergeCell ref="A88:C88"/>
    <mergeCell ref="A90:A91"/>
    <mergeCell ref="C90:C91"/>
    <mergeCell ref="D90:D91"/>
    <mergeCell ref="E90:E91"/>
    <mergeCell ref="C155:C156"/>
    <mergeCell ref="D155:D156"/>
    <mergeCell ref="E155:E156"/>
    <mergeCell ref="A94:A95"/>
    <mergeCell ref="C94:C95"/>
    <mergeCell ref="D94:D95"/>
    <mergeCell ref="E94:E95"/>
    <mergeCell ref="A97:A98"/>
    <mergeCell ref="D97:D98"/>
    <mergeCell ref="E97:E98"/>
    <mergeCell ref="L1:N1"/>
    <mergeCell ref="J288:K288"/>
    <mergeCell ref="A239:A241"/>
    <mergeCell ref="C239:C241"/>
    <mergeCell ref="D239:D241"/>
    <mergeCell ref="E239:E241"/>
    <mergeCell ref="J255:K255"/>
    <mergeCell ref="J184:K184"/>
    <mergeCell ref="J219:K219"/>
    <mergeCell ref="A222:A223"/>
    <mergeCell ref="C222:C223"/>
    <mergeCell ref="D222:D223"/>
    <mergeCell ref="E222:E223"/>
    <mergeCell ref="J107:K107"/>
    <mergeCell ref="J148:K148"/>
    <mergeCell ref="A155:A156"/>
  </mergeCells>
  <printOptions horizontalCentered="1"/>
  <pageMargins left="0.39370078740157483" right="0.39370078740157483" top="0" bottom="0" header="0" footer="0"/>
  <pageSetup paperSize="9" scale="6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Z46"/>
  <sheetViews>
    <sheetView workbookViewId="0">
      <selection activeCell="K2" sqref="K2"/>
    </sheetView>
  </sheetViews>
  <sheetFormatPr defaultRowHeight="12.75"/>
  <cols>
    <col min="1" max="1" width="34" customWidth="1"/>
    <col min="2" max="2" width="9.85546875" customWidth="1"/>
    <col min="3" max="3" width="8.85546875" customWidth="1"/>
    <col min="4" max="4" width="9.5703125" customWidth="1"/>
    <col min="8" max="8" width="10.140625" customWidth="1"/>
    <col min="9" max="9" width="10.140625" bestFit="1" customWidth="1"/>
  </cols>
  <sheetData>
    <row r="1" spans="1:26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>
      <c r="A2" s="32"/>
      <c r="B2" s="32"/>
      <c r="C2" s="32"/>
      <c r="D2" s="32"/>
      <c r="E2" s="32"/>
      <c r="F2" s="32"/>
      <c r="G2" s="32"/>
      <c r="H2" s="32"/>
      <c r="I2" s="32"/>
      <c r="J2" s="32"/>
      <c r="K2" s="81" t="s">
        <v>701</v>
      </c>
      <c r="L2" s="81"/>
      <c r="M2" s="8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32"/>
      <c r="B3" s="32"/>
      <c r="C3" s="32"/>
      <c r="D3" s="32"/>
      <c r="E3" s="32"/>
      <c r="F3" s="32"/>
      <c r="G3" s="32"/>
      <c r="H3" s="32"/>
      <c r="I3" s="32"/>
      <c r="J3" s="32"/>
      <c r="K3" s="33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32"/>
      <c r="B4" s="32"/>
      <c r="C4" s="32"/>
      <c r="D4" s="32"/>
      <c r="E4" s="32"/>
      <c r="F4" s="32"/>
      <c r="G4" s="32"/>
      <c r="H4" s="32"/>
      <c r="I4" s="32"/>
      <c r="J4" s="32"/>
      <c r="K4" s="82"/>
      <c r="L4" s="83"/>
      <c r="M4" s="83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5.75">
      <c r="A5" s="31" t="s">
        <v>233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6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15.75">
      <c r="B6" s="84" t="s">
        <v>227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3.5" thickBo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7" t="s">
        <v>87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3.5" thickBot="1">
      <c r="A9" s="38" t="s">
        <v>214</v>
      </c>
      <c r="B9" s="1125" t="s">
        <v>215</v>
      </c>
      <c r="C9" s="1126"/>
      <c r="D9" s="1126"/>
      <c r="E9" s="1127"/>
      <c r="F9" s="1126" t="s">
        <v>216</v>
      </c>
      <c r="G9" s="1126"/>
      <c r="H9" s="1126"/>
      <c r="I9" s="1127"/>
      <c r="J9" s="1125" t="s">
        <v>217</v>
      </c>
      <c r="K9" s="1126"/>
      <c r="L9" s="1126"/>
      <c r="M9" s="1127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>
      <c r="A10" s="39"/>
      <c r="B10" s="40" t="s">
        <v>69</v>
      </c>
      <c r="C10" s="41" t="s">
        <v>218</v>
      </c>
      <c r="D10" s="96" t="s">
        <v>33</v>
      </c>
      <c r="E10" s="93" t="s">
        <v>2</v>
      </c>
      <c r="F10" s="41" t="s">
        <v>69</v>
      </c>
      <c r="G10" s="44" t="s">
        <v>218</v>
      </c>
      <c r="H10" s="42" t="s">
        <v>33</v>
      </c>
      <c r="I10" s="43" t="s">
        <v>2</v>
      </c>
      <c r="J10" s="40" t="s">
        <v>69</v>
      </c>
      <c r="K10" s="45" t="s">
        <v>218</v>
      </c>
      <c r="L10" s="42" t="s">
        <v>33</v>
      </c>
      <c r="M10" s="43" t="s">
        <v>2</v>
      </c>
      <c r="N10" s="32"/>
      <c r="O10" s="77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>
      <c r="A11" s="39"/>
      <c r="B11" s="46" t="s">
        <v>3</v>
      </c>
      <c r="C11" s="47" t="s">
        <v>3</v>
      </c>
      <c r="D11" s="97"/>
      <c r="E11" s="94" t="s">
        <v>219</v>
      </c>
      <c r="F11" s="47" t="s">
        <v>3</v>
      </c>
      <c r="G11" s="50" t="s">
        <v>3</v>
      </c>
      <c r="H11" s="48"/>
      <c r="I11" s="49" t="s">
        <v>219</v>
      </c>
      <c r="J11" s="46" t="s">
        <v>3</v>
      </c>
      <c r="K11" s="51" t="s">
        <v>3</v>
      </c>
      <c r="L11" s="48"/>
      <c r="M11" s="49" t="s">
        <v>219</v>
      </c>
      <c r="N11" s="32"/>
      <c r="O11" s="78"/>
      <c r="P11" s="79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13.5" thickBot="1">
      <c r="A12" s="39"/>
      <c r="B12" s="46"/>
      <c r="C12" s="47"/>
      <c r="D12" s="97"/>
      <c r="E12" s="94" t="s">
        <v>220</v>
      </c>
      <c r="F12" s="47"/>
      <c r="G12" s="50"/>
      <c r="H12" s="48"/>
      <c r="I12" s="49" t="s">
        <v>220</v>
      </c>
      <c r="J12" s="46"/>
      <c r="K12" s="51"/>
      <c r="L12" s="48"/>
      <c r="M12" s="49" t="s">
        <v>220</v>
      </c>
      <c r="N12" s="32"/>
      <c r="O12" s="78"/>
      <c r="P12" s="79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>
      <c r="A13" s="52"/>
      <c r="B13" s="53"/>
      <c r="C13" s="54"/>
      <c r="D13" s="96"/>
      <c r="E13" s="109"/>
      <c r="F13" s="103"/>
      <c r="G13" s="55"/>
      <c r="H13" s="56"/>
      <c r="I13" s="57"/>
      <c r="J13" s="58"/>
      <c r="K13" s="55"/>
      <c r="L13" s="55"/>
      <c r="M13" s="59"/>
      <c r="N13" s="32"/>
      <c r="O13" s="78"/>
      <c r="P13" s="79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>
      <c r="A14" s="60" t="s">
        <v>221</v>
      </c>
      <c r="B14" s="108">
        <f>SUM(B18:B22)</f>
        <v>103800</v>
      </c>
      <c r="C14" s="99">
        <f>SUM(C18:C22)</f>
        <v>103800</v>
      </c>
      <c r="D14" s="99">
        <f>SUM(D18:D22)</f>
        <v>100857</v>
      </c>
      <c r="E14" s="125">
        <f>D14/C14*100</f>
        <v>97.164739884393057</v>
      </c>
      <c r="F14" s="104">
        <f>SUM(F18:F22)</f>
        <v>73330</v>
      </c>
      <c r="G14" s="99">
        <f>SUM(G18:G22)</f>
        <v>77450</v>
      </c>
      <c r="H14" s="99">
        <f>SUM(H18:H22)</f>
        <v>55386</v>
      </c>
      <c r="I14" s="126">
        <f>H14/G14*100</f>
        <v>71.511943189154294</v>
      </c>
      <c r="J14" s="62">
        <f>SUM(J18:J22)</f>
        <v>30470</v>
      </c>
      <c r="K14" s="62">
        <f>SUM(K18:K22)</f>
        <v>26350</v>
      </c>
      <c r="L14" s="62">
        <f>SUM(L18:L22)</f>
        <v>45471</v>
      </c>
      <c r="M14" s="126">
        <f>L14/K14*100</f>
        <v>172.56546489563567</v>
      </c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spans="1:26">
      <c r="A15" s="60" t="s">
        <v>222</v>
      </c>
      <c r="B15" s="63"/>
      <c r="C15" s="64"/>
      <c r="D15" s="97"/>
      <c r="E15" s="107"/>
      <c r="F15" s="105"/>
      <c r="G15" s="65"/>
      <c r="H15" s="64"/>
      <c r="I15" s="119"/>
      <c r="J15" s="63"/>
      <c r="K15" s="65"/>
      <c r="L15" s="61"/>
      <c r="M15" s="121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>
      <c r="A16" s="66" t="s">
        <v>223</v>
      </c>
      <c r="B16" s="67"/>
      <c r="C16" s="68"/>
      <c r="D16" s="98"/>
      <c r="E16" s="102"/>
      <c r="F16" s="106"/>
      <c r="G16" s="69"/>
      <c r="H16" s="68"/>
      <c r="I16" s="120"/>
      <c r="J16" s="67"/>
      <c r="K16" s="69"/>
      <c r="L16" s="70"/>
      <c r="M16" s="12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15">
      <c r="A17" s="71" t="s">
        <v>224</v>
      </c>
      <c r="B17" s="35"/>
      <c r="C17" s="64"/>
      <c r="D17" s="97"/>
      <c r="E17" s="107"/>
      <c r="F17" s="105"/>
      <c r="G17" s="65"/>
      <c r="H17" s="64"/>
      <c r="I17" s="119"/>
      <c r="J17" s="63"/>
      <c r="K17" s="65"/>
      <c r="L17" s="61"/>
      <c r="M17" s="121"/>
    </row>
    <row r="18" spans="1:15">
      <c r="A18" s="72" t="s">
        <v>229</v>
      </c>
      <c r="B18" s="73">
        <v>61200</v>
      </c>
      <c r="C18" s="64">
        <v>61200</v>
      </c>
      <c r="D18" s="100">
        <v>55959</v>
      </c>
      <c r="E18" s="117">
        <f>D18/C18*100</f>
        <v>91.436274509803923</v>
      </c>
      <c r="F18" s="105">
        <v>40600</v>
      </c>
      <c r="G18" s="65">
        <v>43700</v>
      </c>
      <c r="H18" s="64">
        <v>28189</v>
      </c>
      <c r="I18" s="119">
        <f t="shared" ref="I18:I24" si="0">H18/G18*100</f>
        <v>64.505720823798626</v>
      </c>
      <c r="J18" s="64">
        <f>B18-F18</f>
        <v>20600</v>
      </c>
      <c r="K18" s="64">
        <f>C18-G18</f>
        <v>17500</v>
      </c>
      <c r="L18" s="64">
        <f>D18-H18</f>
        <v>27770</v>
      </c>
      <c r="M18" s="121">
        <f t="shared" ref="M18:M24" si="1">L18/K18*100</f>
        <v>158.68571428571428</v>
      </c>
      <c r="O18" s="89"/>
    </row>
    <row r="19" spans="1:15">
      <c r="A19" s="72" t="s">
        <v>230</v>
      </c>
      <c r="B19" s="73">
        <v>8100</v>
      </c>
      <c r="C19" s="64">
        <v>8100</v>
      </c>
      <c r="D19" s="100">
        <v>9552</v>
      </c>
      <c r="E19" s="117">
        <f t="shared" ref="E19:E23" si="2">D19/C19*100</f>
        <v>117.92592592592592</v>
      </c>
      <c r="F19" s="105">
        <v>6100</v>
      </c>
      <c r="G19" s="65">
        <v>6960</v>
      </c>
      <c r="H19" s="64">
        <v>6386</v>
      </c>
      <c r="I19" s="119">
        <f t="shared" si="0"/>
        <v>91.752873563218401</v>
      </c>
      <c r="J19" s="64">
        <f t="shared" ref="J19:J22" si="3">B19-F19</f>
        <v>2000</v>
      </c>
      <c r="K19" s="64">
        <f t="shared" ref="K19:K22" si="4">C19-G19</f>
        <v>1140</v>
      </c>
      <c r="L19" s="64">
        <f t="shared" ref="L19:L22" si="5">D19-H19</f>
        <v>3166</v>
      </c>
      <c r="M19" s="121">
        <f t="shared" si="1"/>
        <v>277.71929824561403</v>
      </c>
      <c r="O19" s="89"/>
    </row>
    <row r="20" spans="1:15">
      <c r="A20" s="72" t="s">
        <v>231</v>
      </c>
      <c r="B20" s="74">
        <v>2500</v>
      </c>
      <c r="C20" s="64">
        <v>2500</v>
      </c>
      <c r="D20" s="100">
        <v>2864</v>
      </c>
      <c r="E20" s="107">
        <f t="shared" si="2"/>
        <v>114.56</v>
      </c>
      <c r="F20" s="105">
        <v>1830</v>
      </c>
      <c r="G20" s="65">
        <v>1890</v>
      </c>
      <c r="H20" s="64">
        <v>2218</v>
      </c>
      <c r="I20" s="119">
        <f t="shared" si="0"/>
        <v>117.35449735449734</v>
      </c>
      <c r="J20" s="64">
        <f t="shared" si="3"/>
        <v>670</v>
      </c>
      <c r="K20" s="64">
        <f t="shared" si="4"/>
        <v>610</v>
      </c>
      <c r="L20" s="64">
        <f t="shared" si="5"/>
        <v>646</v>
      </c>
      <c r="M20" s="121">
        <f t="shared" si="1"/>
        <v>105.90163934426229</v>
      </c>
      <c r="O20" s="89"/>
    </row>
    <row r="21" spans="1:15">
      <c r="A21" s="75" t="s">
        <v>225</v>
      </c>
      <c r="B21" s="74">
        <v>29100</v>
      </c>
      <c r="C21" s="64">
        <v>29100</v>
      </c>
      <c r="D21" s="100">
        <v>28805</v>
      </c>
      <c r="E21" s="118">
        <f t="shared" si="2"/>
        <v>98.986254295532646</v>
      </c>
      <c r="F21" s="105">
        <v>22600</v>
      </c>
      <c r="G21" s="65">
        <v>22600</v>
      </c>
      <c r="H21" s="64">
        <v>15074</v>
      </c>
      <c r="I21" s="119">
        <f t="shared" si="0"/>
        <v>66.69911504424779</v>
      </c>
      <c r="J21" s="64">
        <f t="shared" si="3"/>
        <v>6500</v>
      </c>
      <c r="K21" s="64">
        <f t="shared" si="4"/>
        <v>6500</v>
      </c>
      <c r="L21" s="64">
        <f t="shared" si="5"/>
        <v>13731</v>
      </c>
      <c r="M21" s="121">
        <f t="shared" si="1"/>
        <v>211.24615384615387</v>
      </c>
      <c r="O21" s="89"/>
    </row>
    <row r="22" spans="1:15" ht="13.5" thickBot="1">
      <c r="A22" s="110" t="s">
        <v>232</v>
      </c>
      <c r="B22" s="111">
        <v>2900</v>
      </c>
      <c r="C22" s="112">
        <v>2900</v>
      </c>
      <c r="D22" s="113">
        <v>3677</v>
      </c>
      <c r="E22" s="114">
        <f t="shared" si="2"/>
        <v>126.79310344827586</v>
      </c>
      <c r="F22" s="115">
        <v>2200</v>
      </c>
      <c r="G22" s="116">
        <v>2300</v>
      </c>
      <c r="H22" s="112">
        <v>3519</v>
      </c>
      <c r="I22" s="114">
        <f t="shared" si="0"/>
        <v>153</v>
      </c>
      <c r="J22" s="112">
        <f t="shared" si="3"/>
        <v>700</v>
      </c>
      <c r="K22" s="112">
        <f t="shared" si="4"/>
        <v>600</v>
      </c>
      <c r="L22" s="112">
        <f t="shared" si="5"/>
        <v>158</v>
      </c>
      <c r="M22" s="123">
        <f t="shared" si="1"/>
        <v>26.333333333333332</v>
      </c>
      <c r="O22" s="89"/>
    </row>
    <row r="23" spans="1:15" ht="21" customHeight="1" thickBot="1">
      <c r="A23" s="90" t="s">
        <v>226</v>
      </c>
      <c r="B23" s="12">
        <v>8972</v>
      </c>
      <c r="C23" s="5">
        <v>8972</v>
      </c>
      <c r="D23" s="30">
        <v>9002</v>
      </c>
      <c r="E23" s="101">
        <f t="shared" si="2"/>
        <v>100.33437360677664</v>
      </c>
      <c r="F23" s="13">
        <v>7670</v>
      </c>
      <c r="G23" s="4">
        <v>7670</v>
      </c>
      <c r="H23" s="5">
        <v>8494</v>
      </c>
      <c r="I23" s="91">
        <f t="shared" si="0"/>
        <v>110.74315514993481</v>
      </c>
      <c r="J23" s="92">
        <v>1302</v>
      </c>
      <c r="K23" s="4">
        <v>1302</v>
      </c>
      <c r="L23" s="5">
        <v>508</v>
      </c>
      <c r="M23" s="124">
        <f t="shared" si="1"/>
        <v>39.016897081413212</v>
      </c>
    </row>
    <row r="24" spans="1:15" ht="20.25" customHeight="1" thickBot="1">
      <c r="A24" s="85" t="s">
        <v>228</v>
      </c>
      <c r="B24" s="87">
        <f>B14+B23</f>
        <v>112772</v>
      </c>
      <c r="C24" s="86">
        <f t="shared" ref="C24:D24" si="6">C14+C23</f>
        <v>112772</v>
      </c>
      <c r="D24" s="30">
        <f t="shared" si="6"/>
        <v>109859</v>
      </c>
      <c r="E24" s="95">
        <f>D24/C24*100</f>
        <v>97.416911999432486</v>
      </c>
      <c r="F24" s="86">
        <f>F14+F23</f>
        <v>81000</v>
      </c>
      <c r="G24" s="86">
        <f t="shared" ref="G24:H24" si="7">G14+G23</f>
        <v>85120</v>
      </c>
      <c r="H24" s="86">
        <f t="shared" si="7"/>
        <v>63880</v>
      </c>
      <c r="I24" s="88">
        <f t="shared" si="0"/>
        <v>75.046992481203006</v>
      </c>
      <c r="J24" s="87">
        <f>J14+J23</f>
        <v>31772</v>
      </c>
      <c r="K24" s="30">
        <f t="shared" ref="K24:L24" si="8">K14+K23</f>
        <v>27652</v>
      </c>
      <c r="L24" s="86">
        <f t="shared" si="8"/>
        <v>45979</v>
      </c>
      <c r="M24" s="88">
        <f t="shared" si="1"/>
        <v>166.27730363084046</v>
      </c>
    </row>
    <row r="25" spans="1:1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34"/>
      <c r="B36" s="76"/>
      <c r="C36" s="32"/>
      <c r="D36" s="32"/>
      <c r="E36" s="32"/>
      <c r="F36" s="34"/>
      <c r="G36" s="34"/>
      <c r="H36" s="34"/>
      <c r="I36" s="34"/>
      <c r="J36" s="76"/>
      <c r="K36" s="76"/>
      <c r="L36" s="76"/>
      <c r="M36" s="34"/>
    </row>
    <row r="37" spans="1:13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</sheetData>
  <mergeCells count="3">
    <mergeCell ref="B9:E9"/>
    <mergeCell ref="F9:I9"/>
    <mergeCell ref="J9:M9"/>
  </mergeCells>
  <pageMargins left="0.39370078740157483" right="0.51181102362204722" top="0.6692913385826772" bottom="0.51181102362204722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F2:J2"/>
  <sheetViews>
    <sheetView workbookViewId="0">
      <selection activeCell="F2" sqref="F2"/>
    </sheetView>
  </sheetViews>
  <sheetFormatPr defaultRowHeight="12.75"/>
  <sheetData>
    <row r="2" spans="6:10">
      <c r="F2" s="81" t="s">
        <v>702</v>
      </c>
      <c r="J2" s="81"/>
    </row>
  </sheetData>
  <pageMargins left="0.70866141732283472" right="0.70866141732283472" top="0.78740157480314965" bottom="0.78740157480314965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F2:H2"/>
  <sheetViews>
    <sheetView workbookViewId="0">
      <selection activeCell="F2" sqref="F2"/>
    </sheetView>
  </sheetViews>
  <sheetFormatPr defaultRowHeight="12.75"/>
  <sheetData>
    <row r="2" spans="6:8">
      <c r="F2" s="81" t="s">
        <v>703</v>
      </c>
      <c r="H2" s="81"/>
    </row>
  </sheetData>
  <pageMargins left="0.70866141732283472" right="0.70866141732283472" top="0.78740157480314965" bottom="0.78740157480314965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E1"/>
  <sheetViews>
    <sheetView workbookViewId="0">
      <selection activeCell="I37" sqref="I37"/>
    </sheetView>
  </sheetViews>
  <sheetFormatPr defaultRowHeight="12.75"/>
  <sheetData>
    <row r="1" spans="5:5">
      <c r="E1" s="81" t="s">
        <v>704</v>
      </c>
    </row>
  </sheetData>
  <pageMargins left="0.70866141732283472" right="0.70866141732283472" top="0.78740157480314965" bottom="0.78740157480314965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Příloha č.1 MŠ+ZŠ</vt:lpstr>
      <vt:lpstr>Příloha č.2 - SeS</vt:lpstr>
      <vt:lpstr>Příloha č. 3 Osmička pro rod.</vt:lpstr>
      <vt:lpstr>Příloha č. 4 - Geronto </vt:lpstr>
      <vt:lpstr>Příloha č. 5 - OÚSS </vt:lpstr>
      <vt:lpstr>Příloha č. 6 - Platy</vt:lpstr>
      <vt:lpstr>Příloha č. 6 - OOV</vt:lpstr>
      <vt:lpstr>Příloha č. 7 - KV </vt:lpstr>
      <vt:lpstr>Příloha č. 8 - ZČ</vt:lpstr>
      <vt:lpstr>Příloha č. 9 - Osmá správa maj.</vt:lpstr>
      <vt:lpstr>Příloha č. 10-Správa tep. hos.</vt:lpstr>
      <vt:lpstr>Příloha č. 11-Centrum Palmovka</vt:lpstr>
    </vt:vector>
  </TitlesOfParts>
  <Company>ObÚ Praha 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1198</dc:creator>
  <cp:lastModifiedBy>P08X3565</cp:lastModifiedBy>
  <cp:lastPrinted>2016-06-06T05:59:26Z</cp:lastPrinted>
  <dcterms:created xsi:type="dcterms:W3CDTF">1997-10-24T08:49:21Z</dcterms:created>
  <dcterms:modified xsi:type="dcterms:W3CDTF">2016-06-06T06:00:14Z</dcterms:modified>
</cp:coreProperties>
</file>