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08\ROZPOCET\ROZBORY 2009 - 2026\Rozbory 2025\4. Q 2025\RMČ\"/>
    </mc:Choice>
  </mc:AlternateContent>
  <xr:revisionPtr revIDLastSave="0" documentId="13_ncr:1_{EA2558C6-A916-4473-987B-9FFBC31A6C3B}" xr6:coauthVersionLast="47" xr6:coauthVersionMax="47" xr10:uidLastSave="{00000000-0000-0000-0000-000000000000}"/>
  <bookViews>
    <workbookView xWindow="-120" yWindow="-120" windowWidth="29040" windowHeight="18240" firstSheet="6" activeTab="8" xr2:uid="{00000000-000D-0000-FFFF-FFFF00000000}"/>
  </bookViews>
  <sheets>
    <sheet name="Příloha č. 1 - MŠ, ZŠ" sheetId="71" r:id="rId1"/>
    <sheet name="Příloha č. 2 - SeS" sheetId="58" r:id="rId2"/>
    <sheet name="Příloha č. 3 - GC" sheetId="62" r:id="rId3"/>
    <sheet name="Příloha č. 4 - SOS" sheetId="60" r:id="rId4"/>
    <sheet name="Příloha č. 5 - Osmička pro rodi" sheetId="61" r:id="rId5"/>
    <sheet name="Příloha č. 6  - platy str.1" sheetId="69" r:id="rId6"/>
    <sheet name="Příloha č. 6 - OOV str. 2" sheetId="70" r:id="rId7"/>
    <sheet name="Příloha č. 7 - KV" sheetId="68" r:id="rId8"/>
    <sheet name="Příloha č. 8 - OSMS" sheetId="66" r:id="rId9"/>
    <sheet name="Příloha č. 9 - Správa tep. hos." sheetId="65" r:id="rId10"/>
    <sheet name="Příloha č. 10 - Osmá servisní" sheetId="64" r:id="rId11"/>
    <sheet name="Příloha č. 11 - IPODEC" sheetId="67" r:id="rId12"/>
  </sheets>
  <definedNames>
    <definedName name="_xlnm.Print_Area" localSheetId="0">'Příloha č. 1 - MŠ, ZŠ'!$A$1:$H$53</definedName>
    <definedName name="_xlnm.Print_Area" localSheetId="10">'Příloha č. 10 - Osmá servisní'!$A$1:$I$200</definedName>
    <definedName name="_xlnm.Print_Area" localSheetId="3">'Příloha č. 4 - SOS'!$A$1:$F$51</definedName>
    <definedName name="_xlnm.Print_Area" localSheetId="4">'Příloha č. 5 - Osmička pro rodi'!$A$1:$F$37</definedName>
    <definedName name="_xlnm.Print_Area" localSheetId="5">'Příloha č. 6  - platy str.1'!$A$1:$M$37</definedName>
    <definedName name="_xlnm.Print_Area" localSheetId="6">'Příloha č. 6 - OOV str. 2'!$A$1:$G$44</definedName>
    <definedName name="_xlnm.Print_Area" localSheetId="7">'Příloha č. 7 - KV'!$B$1:$L$311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52" i="71" l="1"/>
  <c r="F52" i="71"/>
  <c r="G51" i="71"/>
  <c r="F51" i="71"/>
  <c r="G47" i="71"/>
  <c r="G46" i="71"/>
  <c r="G45" i="71"/>
  <c r="G44" i="71"/>
  <c r="G43" i="71"/>
  <c r="G42" i="71"/>
  <c r="G41" i="71"/>
  <c r="F41" i="71"/>
  <c r="G40" i="71"/>
  <c r="F40" i="71"/>
  <c r="G39" i="71"/>
  <c r="G38" i="71"/>
  <c r="F38" i="71"/>
  <c r="G37" i="71"/>
  <c r="F37" i="71"/>
  <c r="E36" i="71"/>
  <c r="G36" i="71" s="1"/>
  <c r="D36" i="71"/>
  <c r="C36" i="71"/>
  <c r="G35" i="71"/>
  <c r="F35" i="71"/>
  <c r="G34" i="71"/>
  <c r="F34" i="71"/>
  <c r="G33" i="71"/>
  <c r="E33" i="71"/>
  <c r="D33" i="71"/>
  <c r="C33" i="71"/>
  <c r="F33" i="71" s="1"/>
  <c r="E32" i="71"/>
  <c r="F32" i="71" s="1"/>
  <c r="D32" i="71"/>
  <c r="C32" i="71"/>
  <c r="G31" i="71"/>
  <c r="F31" i="71"/>
  <c r="G30" i="71"/>
  <c r="F30" i="71"/>
  <c r="G29" i="71"/>
  <c r="F29" i="71"/>
  <c r="G28" i="71"/>
  <c r="F28" i="71"/>
  <c r="G27" i="71"/>
  <c r="F27" i="71"/>
  <c r="G26" i="71"/>
  <c r="F26" i="71"/>
  <c r="G25" i="71"/>
  <c r="F25" i="71"/>
  <c r="G24" i="71"/>
  <c r="F24" i="71"/>
  <c r="E23" i="71"/>
  <c r="G23" i="71" s="1"/>
  <c r="D23" i="71"/>
  <c r="C23" i="71"/>
  <c r="G22" i="71"/>
  <c r="F22" i="71"/>
  <c r="G21" i="71"/>
  <c r="F21" i="71"/>
  <c r="G20" i="71"/>
  <c r="F20" i="71"/>
  <c r="G19" i="71"/>
  <c r="F19" i="71"/>
  <c r="G18" i="71"/>
  <c r="F18" i="71"/>
  <c r="G17" i="71"/>
  <c r="F17" i="71"/>
  <c r="G16" i="71"/>
  <c r="F16" i="71"/>
  <c r="G15" i="71"/>
  <c r="F15" i="71"/>
  <c r="G14" i="71"/>
  <c r="F14" i="71"/>
  <c r="E13" i="71"/>
  <c r="G13" i="71" s="1"/>
  <c r="D13" i="71"/>
  <c r="C13" i="71"/>
  <c r="E12" i="71"/>
  <c r="G12" i="71" s="1"/>
  <c r="D12" i="71"/>
  <c r="C12" i="71"/>
  <c r="G11" i="71"/>
  <c r="F11" i="71"/>
  <c r="G10" i="71"/>
  <c r="F10" i="71"/>
  <c r="G9" i="71"/>
  <c r="F9" i="71"/>
  <c r="G8" i="71"/>
  <c r="F8" i="71"/>
  <c r="G7" i="71"/>
  <c r="F7" i="71"/>
  <c r="E6" i="71"/>
  <c r="G6" i="71" s="1"/>
  <c r="D6" i="71"/>
  <c r="D49" i="71" s="1"/>
  <c r="D53" i="71" s="1"/>
  <c r="C6" i="71"/>
  <c r="C49" i="71" s="1"/>
  <c r="C53" i="71" s="1"/>
  <c r="E49" i="71" l="1"/>
  <c r="G32" i="71"/>
  <c r="F36" i="71"/>
  <c r="F6" i="71"/>
  <c r="F12" i="71"/>
  <c r="F23" i="71"/>
  <c r="F13" i="71"/>
  <c r="E53" i="71" l="1"/>
  <c r="G49" i="71"/>
  <c r="F49" i="71"/>
  <c r="E52" i="62" l="1"/>
  <c r="F42" i="62"/>
  <c r="C53" i="62"/>
  <c r="D42" i="60" l="1"/>
  <c r="D39" i="60"/>
  <c r="F28" i="60" l="1"/>
  <c r="F37" i="60"/>
  <c r="E37" i="60"/>
  <c r="F36" i="60"/>
  <c r="E36" i="60"/>
  <c r="F35" i="60"/>
  <c r="E35" i="60"/>
  <c r="F34" i="60"/>
  <c r="E34" i="60"/>
  <c r="F33" i="60"/>
  <c r="E33" i="60"/>
  <c r="F31" i="60"/>
  <c r="E31" i="60"/>
  <c r="F30" i="60"/>
  <c r="E30" i="60"/>
  <c r="F29" i="60"/>
  <c r="E29" i="60"/>
  <c r="F27" i="60"/>
  <c r="E26" i="60"/>
  <c r="D25" i="60"/>
  <c r="C25" i="60"/>
  <c r="B25" i="60"/>
  <c r="E30" i="61" l="1"/>
  <c r="E26" i="61"/>
  <c r="F17" i="61"/>
  <c r="F16" i="61"/>
  <c r="F18" i="61"/>
  <c r="F31" i="61"/>
  <c r="E32" i="61"/>
  <c r="E31" i="61"/>
  <c r="E19" i="61"/>
  <c r="E16" i="61"/>
  <c r="E17" i="61"/>
  <c r="D30" i="61"/>
  <c r="C30" i="61" l="1"/>
  <c r="D26" i="58" l="1"/>
  <c r="E16" i="58"/>
  <c r="D16" i="58"/>
  <c r="G35" i="58"/>
  <c r="C22" i="62"/>
  <c r="C30" i="62"/>
  <c r="C24" i="62"/>
  <c r="C36" i="62"/>
  <c r="B55" i="62" l="1"/>
  <c r="L19" i="69" l="1"/>
  <c r="M19" i="69" s="1"/>
  <c r="C37" i="70"/>
  <c r="B37" i="70"/>
  <c r="G35" i="70"/>
  <c r="E35" i="70"/>
  <c r="F34" i="70"/>
  <c r="D34" i="70"/>
  <c r="G34" i="70" s="1"/>
  <c r="C34" i="70"/>
  <c r="B34" i="70"/>
  <c r="G32" i="70"/>
  <c r="E32" i="70"/>
  <c r="G31" i="70"/>
  <c r="E31" i="70"/>
  <c r="G29" i="70"/>
  <c r="F29" i="70"/>
  <c r="D29" i="70"/>
  <c r="E29" i="70" s="1"/>
  <c r="C29" i="70"/>
  <c r="B29" i="70"/>
  <c r="G26" i="70"/>
  <c r="E26" i="70"/>
  <c r="G24" i="70"/>
  <c r="E24" i="70"/>
  <c r="F22" i="70"/>
  <c r="G22" i="70" s="1"/>
  <c r="E22" i="70"/>
  <c r="D22" i="70"/>
  <c r="D37" i="70" s="1"/>
  <c r="C22" i="70"/>
  <c r="B22" i="70"/>
  <c r="E17" i="70"/>
  <c r="G16" i="70"/>
  <c r="E16" i="70"/>
  <c r="G14" i="70"/>
  <c r="F14" i="70"/>
  <c r="D14" i="70"/>
  <c r="C14" i="70"/>
  <c r="C41" i="70" s="1"/>
  <c r="B14" i="70"/>
  <c r="B41" i="70" s="1"/>
  <c r="M32" i="69"/>
  <c r="K32" i="69"/>
  <c r="G32" i="69"/>
  <c r="E32" i="69"/>
  <c r="L31" i="69"/>
  <c r="K31" i="69"/>
  <c r="J31" i="69"/>
  <c r="M31" i="69" s="1"/>
  <c r="I31" i="69"/>
  <c r="H31" i="69"/>
  <c r="F31" i="69"/>
  <c r="D31" i="69"/>
  <c r="E31" i="69" s="1"/>
  <c r="C31" i="69"/>
  <c r="B31" i="69"/>
  <c r="M29" i="69"/>
  <c r="K29" i="69"/>
  <c r="G29" i="69"/>
  <c r="E29" i="69"/>
  <c r="M28" i="69"/>
  <c r="K28" i="69"/>
  <c r="G28" i="69"/>
  <c r="E28" i="69"/>
  <c r="L27" i="69"/>
  <c r="J27" i="69"/>
  <c r="M27" i="69" s="1"/>
  <c r="I27" i="69"/>
  <c r="H27" i="69"/>
  <c r="G27" i="69"/>
  <c r="F27" i="69"/>
  <c r="D27" i="69"/>
  <c r="E27" i="69" s="1"/>
  <c r="C27" i="69"/>
  <c r="B27" i="69"/>
  <c r="M25" i="69"/>
  <c r="K25" i="69"/>
  <c r="M24" i="69"/>
  <c r="K24" i="69"/>
  <c r="M23" i="69"/>
  <c r="K23" i="69"/>
  <c r="G23" i="69"/>
  <c r="E23" i="69"/>
  <c r="M21" i="69"/>
  <c r="K21" i="69"/>
  <c r="M20" i="69"/>
  <c r="K20" i="69"/>
  <c r="K19" i="69"/>
  <c r="G19" i="69"/>
  <c r="E19" i="69"/>
  <c r="L17" i="69"/>
  <c r="J17" i="69"/>
  <c r="K17" i="69" s="1"/>
  <c r="I17" i="69"/>
  <c r="I34" i="69" s="1"/>
  <c r="H17" i="69"/>
  <c r="H34" i="69" s="1"/>
  <c r="F17" i="69"/>
  <c r="F34" i="69" s="1"/>
  <c r="D17" i="69"/>
  <c r="E17" i="69" s="1"/>
  <c r="C17" i="69"/>
  <c r="C34" i="69" s="1"/>
  <c r="B17" i="69"/>
  <c r="B34" i="69" s="1"/>
  <c r="M13" i="69"/>
  <c r="K13" i="69"/>
  <c r="G13" i="69"/>
  <c r="E13" i="69"/>
  <c r="M12" i="69"/>
  <c r="K12" i="69"/>
  <c r="G12" i="69"/>
  <c r="E12" i="69"/>
  <c r="L11" i="69"/>
  <c r="J11" i="69"/>
  <c r="M11" i="69" s="1"/>
  <c r="I11" i="69"/>
  <c r="I36" i="69" s="1"/>
  <c r="H11" i="69"/>
  <c r="H36" i="69" s="1"/>
  <c r="G11" i="69"/>
  <c r="F11" i="69"/>
  <c r="F36" i="69" s="1"/>
  <c r="D11" i="69"/>
  <c r="E11" i="69" s="1"/>
  <c r="C11" i="69"/>
  <c r="C36" i="69" s="1"/>
  <c r="B11" i="69"/>
  <c r="B36" i="69" s="1"/>
  <c r="J34" i="69" l="1"/>
  <c r="J36" i="69" s="1"/>
  <c r="L34" i="69"/>
  <c r="L36" i="69" s="1"/>
  <c r="M17" i="69"/>
  <c r="F41" i="70"/>
  <c r="G37" i="70"/>
  <c r="E37" i="70"/>
  <c r="D41" i="70"/>
  <c r="E14" i="70"/>
  <c r="F37" i="70"/>
  <c r="E34" i="70"/>
  <c r="G17" i="69"/>
  <c r="D34" i="69"/>
  <c r="D36" i="69"/>
  <c r="K11" i="69"/>
  <c r="G31" i="69"/>
  <c r="K27" i="69"/>
  <c r="K34" i="69" l="1"/>
  <c r="M34" i="69"/>
  <c r="G41" i="70"/>
  <c r="E41" i="70"/>
  <c r="M36" i="69"/>
  <c r="K36" i="69"/>
  <c r="G36" i="69"/>
  <c r="E36" i="69"/>
  <c r="G34" i="69"/>
  <c r="E34" i="69"/>
  <c r="L311" i="68" l="1"/>
  <c r="L310" i="68"/>
  <c r="L309" i="68"/>
  <c r="L308" i="68"/>
  <c r="L307" i="68"/>
  <c r="L306" i="68"/>
  <c r="L305" i="68"/>
  <c r="L304" i="68"/>
  <c r="K304" i="68"/>
  <c r="J304" i="68"/>
  <c r="I304" i="68"/>
  <c r="I303" i="68" s="1"/>
  <c r="L303" i="68"/>
  <c r="K303" i="68"/>
  <c r="J303" i="68"/>
  <c r="L302" i="68"/>
  <c r="L301" i="68"/>
  <c r="L300" i="68"/>
  <c r="L299" i="68"/>
  <c r="L298" i="68"/>
  <c r="L297" i="68"/>
  <c r="L296" i="68"/>
  <c r="L295" i="68"/>
  <c r="L294" i="68"/>
  <c r="L293" i="68"/>
  <c r="K293" i="68"/>
  <c r="J293" i="68"/>
  <c r="I293" i="68"/>
  <c r="L292" i="68"/>
  <c r="K291" i="68"/>
  <c r="L291" i="68" s="1"/>
  <c r="J291" i="68"/>
  <c r="I291" i="68"/>
  <c r="K289" i="68"/>
  <c r="K288" i="68" s="1"/>
  <c r="J289" i="68"/>
  <c r="J288" i="68" s="1"/>
  <c r="I289" i="68"/>
  <c r="I288" i="68"/>
  <c r="L287" i="68"/>
  <c r="L286" i="68"/>
  <c r="L285" i="68"/>
  <c r="L284" i="68"/>
  <c r="L283" i="68"/>
  <c r="J282" i="68"/>
  <c r="L282" i="68" s="1"/>
  <c r="L281" i="68"/>
  <c r="J281" i="68"/>
  <c r="L280" i="68"/>
  <c r="L279" i="68"/>
  <c r="L278" i="68"/>
  <c r="J277" i="68"/>
  <c r="L277" i="68" s="1"/>
  <c r="L276" i="68"/>
  <c r="K275" i="68"/>
  <c r="I275" i="68"/>
  <c r="L272" i="68"/>
  <c r="L271" i="68"/>
  <c r="J270" i="68"/>
  <c r="L270" i="68" s="1"/>
  <c r="L269" i="68"/>
  <c r="L268" i="68"/>
  <c r="L267" i="68"/>
  <c r="L266" i="68"/>
  <c r="L265" i="68"/>
  <c r="L264" i="68"/>
  <c r="J263" i="68"/>
  <c r="L263" i="68" s="1"/>
  <c r="L262" i="68"/>
  <c r="J262" i="68"/>
  <c r="J261" i="68"/>
  <c r="L261" i="68" s="1"/>
  <c r="L259" i="68"/>
  <c r="L258" i="68"/>
  <c r="L257" i="68"/>
  <c r="L256" i="68"/>
  <c r="L254" i="68"/>
  <c r="J253" i="68"/>
  <c r="L253" i="68" s="1"/>
  <c r="L252" i="68"/>
  <c r="J252" i="68"/>
  <c r="L251" i="68"/>
  <c r="L250" i="68"/>
  <c r="J249" i="68"/>
  <c r="L249" i="68" s="1"/>
  <c r="L248" i="68"/>
  <c r="J247" i="68"/>
  <c r="L247" i="68" s="1"/>
  <c r="L246" i="68"/>
  <c r="L245" i="68"/>
  <c r="L244" i="68"/>
  <c r="L243" i="68"/>
  <c r="L242" i="68"/>
  <c r="L241" i="68"/>
  <c r="L240" i="68"/>
  <c r="L239" i="68"/>
  <c r="L238" i="68"/>
  <c r="L237" i="68"/>
  <c r="K236" i="68"/>
  <c r="I236" i="68"/>
  <c r="I235" i="68" s="1"/>
  <c r="K235" i="68"/>
  <c r="L234" i="68"/>
  <c r="L233" i="68"/>
  <c r="L232" i="68"/>
  <c r="L231" i="68"/>
  <c r="K231" i="68"/>
  <c r="J231" i="68"/>
  <c r="I231" i="68"/>
  <c r="I230" i="68" s="1"/>
  <c r="L230" i="68"/>
  <c r="K230" i="68"/>
  <c r="J230" i="68"/>
  <c r="L227" i="68"/>
  <c r="L225" i="68"/>
  <c r="K224" i="68"/>
  <c r="L224" i="68" s="1"/>
  <c r="J224" i="68"/>
  <c r="I224" i="68"/>
  <c r="J223" i="68"/>
  <c r="I223" i="68"/>
  <c r="L222" i="68"/>
  <c r="J221" i="68"/>
  <c r="L221" i="68" s="1"/>
  <c r="L220" i="68"/>
  <c r="K219" i="68"/>
  <c r="I219" i="68"/>
  <c r="I218" i="68" s="1"/>
  <c r="K218" i="68"/>
  <c r="L215" i="68"/>
  <c r="L214" i="68"/>
  <c r="L213" i="68"/>
  <c r="L212" i="68"/>
  <c r="L211" i="68"/>
  <c r="L210" i="68"/>
  <c r="L209" i="68"/>
  <c r="L208" i="68"/>
  <c r="L207" i="68"/>
  <c r="L206" i="68"/>
  <c r="L205" i="68"/>
  <c r="L204" i="68"/>
  <c r="L203" i="68"/>
  <c r="L202" i="68"/>
  <c r="L201" i="68"/>
  <c r="L200" i="68"/>
  <c r="L199" i="68"/>
  <c r="L198" i="68"/>
  <c r="L197" i="68"/>
  <c r="L196" i="68"/>
  <c r="L195" i="68"/>
  <c r="L194" i="68"/>
  <c r="L193" i="68"/>
  <c r="L192" i="68"/>
  <c r="L191" i="68"/>
  <c r="L190" i="68"/>
  <c r="L189" i="68"/>
  <c r="L188" i="68"/>
  <c r="L187" i="68"/>
  <c r="L186" i="68"/>
  <c r="K185" i="68"/>
  <c r="L185" i="68" s="1"/>
  <c r="J185" i="68"/>
  <c r="I185" i="68"/>
  <c r="L181" i="68"/>
  <c r="L180" i="68"/>
  <c r="L179" i="68"/>
  <c r="L178" i="68"/>
  <c r="L177" i="68"/>
  <c r="L176" i="68"/>
  <c r="L175" i="68"/>
  <c r="L174" i="68"/>
  <c r="L173" i="68"/>
  <c r="L172" i="68"/>
  <c r="L171" i="68"/>
  <c r="L170" i="68"/>
  <c r="L169" i="68"/>
  <c r="L168" i="68"/>
  <c r="L167" i="68"/>
  <c r="L166" i="68"/>
  <c r="K165" i="68"/>
  <c r="K136" i="68" s="1"/>
  <c r="L136" i="68" s="1"/>
  <c r="H165" i="68"/>
  <c r="K164" i="68"/>
  <c r="L164" i="68" s="1"/>
  <c r="L163" i="68"/>
  <c r="L162" i="68"/>
  <c r="L161" i="68"/>
  <c r="L160" i="68"/>
  <c r="L159" i="68"/>
  <c r="L158" i="68"/>
  <c r="L157" i="68"/>
  <c r="L156" i="68"/>
  <c r="L155" i="68"/>
  <c r="L154" i="68"/>
  <c r="L153" i="68"/>
  <c r="L152" i="68"/>
  <c r="L151" i="68"/>
  <c r="L150" i="68"/>
  <c r="L149" i="68"/>
  <c r="L148" i="68"/>
  <c r="L147" i="68"/>
  <c r="L146" i="68"/>
  <c r="L145" i="68"/>
  <c r="L144" i="68"/>
  <c r="L143" i="68"/>
  <c r="L142" i="68"/>
  <c r="L141" i="68"/>
  <c r="L140" i="68"/>
  <c r="L139" i="68"/>
  <c r="L138" i="68"/>
  <c r="L137" i="68"/>
  <c r="J136" i="68"/>
  <c r="I136" i="68"/>
  <c r="L132" i="68"/>
  <c r="L131" i="68"/>
  <c r="L130" i="68"/>
  <c r="L129" i="68"/>
  <c r="L128" i="68"/>
  <c r="L126" i="68"/>
  <c r="L125" i="68"/>
  <c r="L123" i="68"/>
  <c r="L122" i="68"/>
  <c r="L121" i="68"/>
  <c r="L120" i="68"/>
  <c r="L119" i="68"/>
  <c r="L118" i="68"/>
  <c r="L117" i="68"/>
  <c r="L115" i="68"/>
  <c r="L114" i="68"/>
  <c r="L113" i="68"/>
  <c r="L112" i="68"/>
  <c r="L111" i="68"/>
  <c r="L108" i="68"/>
  <c r="L107" i="68"/>
  <c r="L106" i="68"/>
  <c r="L105" i="68"/>
  <c r="L104" i="68"/>
  <c r="L101" i="68"/>
  <c r="L100" i="68"/>
  <c r="L99" i="68"/>
  <c r="L96" i="68"/>
  <c r="L95" i="68"/>
  <c r="L94" i="68"/>
  <c r="L93" i="68"/>
  <c r="L92" i="68"/>
  <c r="L91" i="68"/>
  <c r="L90" i="68"/>
  <c r="K89" i="68"/>
  <c r="L89" i="68" s="1"/>
  <c r="J89" i="68"/>
  <c r="I89" i="68"/>
  <c r="L83" i="68"/>
  <c r="L82" i="68"/>
  <c r="L81" i="68"/>
  <c r="L80" i="68"/>
  <c r="L78" i="68"/>
  <c r="J78" i="68"/>
  <c r="L77" i="68"/>
  <c r="J77" i="68"/>
  <c r="J76" i="68"/>
  <c r="L76" i="68" s="1"/>
  <c r="J75" i="68"/>
  <c r="L75" i="68" s="1"/>
  <c r="L74" i="68"/>
  <c r="J74" i="68"/>
  <c r="J72" i="68"/>
  <c r="L72" i="68" s="1"/>
  <c r="L71" i="68"/>
  <c r="J71" i="68"/>
  <c r="L70" i="68"/>
  <c r="J70" i="68"/>
  <c r="J69" i="68"/>
  <c r="L69" i="68" s="1"/>
  <c r="J68" i="68"/>
  <c r="L68" i="68" s="1"/>
  <c r="L67" i="68"/>
  <c r="J67" i="68"/>
  <c r="J66" i="68"/>
  <c r="L66" i="68" s="1"/>
  <c r="L65" i="68"/>
  <c r="J65" i="68"/>
  <c r="J63" i="68" s="1"/>
  <c r="J62" i="68" s="1"/>
  <c r="L64" i="68"/>
  <c r="K63" i="68"/>
  <c r="L63" i="68" s="1"/>
  <c r="I63" i="68"/>
  <c r="I62" i="68" s="1"/>
  <c r="L60" i="68"/>
  <c r="L59" i="68"/>
  <c r="L58" i="68"/>
  <c r="L56" i="68"/>
  <c r="L55" i="68"/>
  <c r="L54" i="68"/>
  <c r="L51" i="68"/>
  <c r="J50" i="68"/>
  <c r="L50" i="68" s="1"/>
  <c r="L49" i="68"/>
  <c r="J48" i="68"/>
  <c r="J46" i="68" s="1"/>
  <c r="K46" i="68"/>
  <c r="K45" i="68" s="1"/>
  <c r="I46" i="68"/>
  <c r="I45" i="68"/>
  <c r="L42" i="68"/>
  <c r="L41" i="68"/>
  <c r="L40" i="68"/>
  <c r="L39" i="68"/>
  <c r="L38" i="68"/>
  <c r="L37" i="68"/>
  <c r="L36" i="68"/>
  <c r="L35" i="68"/>
  <c r="L34" i="68"/>
  <c r="L33" i="68"/>
  <c r="L32" i="68"/>
  <c r="L31" i="68"/>
  <c r="L30" i="68"/>
  <c r="L29" i="68"/>
  <c r="J27" i="68"/>
  <c r="L27" i="68" s="1"/>
  <c r="L26" i="68"/>
  <c r="L25" i="68"/>
  <c r="J25" i="68"/>
  <c r="J24" i="68"/>
  <c r="L24" i="68" s="1"/>
  <c r="J23" i="68"/>
  <c r="L23" i="68" s="1"/>
  <c r="K22" i="68"/>
  <c r="I22" i="68"/>
  <c r="I21" i="68" s="1"/>
  <c r="K21" i="68"/>
  <c r="L20" i="68"/>
  <c r="J20" i="68"/>
  <c r="L19" i="68"/>
  <c r="L18" i="68"/>
  <c r="L17" i="68"/>
  <c r="L16" i="68"/>
  <c r="L15" i="68"/>
  <c r="L13" i="68"/>
  <c r="J13" i="68"/>
  <c r="L12" i="68"/>
  <c r="J12" i="68"/>
  <c r="J11" i="68"/>
  <c r="L11" i="68" s="1"/>
  <c r="K10" i="68"/>
  <c r="L10" i="68" s="1"/>
  <c r="J10" i="68"/>
  <c r="I10" i="68"/>
  <c r="K8" i="68"/>
  <c r="K7" i="68" s="1"/>
  <c r="J8" i="68"/>
  <c r="J7" i="68" s="1"/>
  <c r="I8" i="68"/>
  <c r="I7" i="68"/>
  <c r="L288" i="68" l="1"/>
  <c r="L46" i="68"/>
  <c r="J45" i="68"/>
  <c r="L45" i="68" s="1"/>
  <c r="L7" i="68"/>
  <c r="I4" i="68"/>
  <c r="J22" i="68"/>
  <c r="J21" i="68" s="1"/>
  <c r="L21" i="68" s="1"/>
  <c r="L48" i="68"/>
  <c r="J219" i="68"/>
  <c r="J236" i="68"/>
  <c r="K223" i="68"/>
  <c r="J275" i="68"/>
  <c r="L275" i="68" s="1"/>
  <c r="K62" i="68"/>
  <c r="K4" i="68" s="1"/>
  <c r="L165" i="68"/>
  <c r="L62" i="68" l="1"/>
  <c r="L223" i="68"/>
  <c r="J235" i="68"/>
  <c r="L235" i="68" s="1"/>
  <c r="L236" i="68"/>
  <c r="J218" i="68"/>
  <c r="L218" i="68" s="1"/>
  <c r="L219" i="68"/>
  <c r="L22" i="68"/>
  <c r="J4" i="68"/>
  <c r="L4" i="68" s="1"/>
  <c r="B53" i="64" l="1"/>
  <c r="E26" i="58" l="1"/>
  <c r="C9" i="58"/>
  <c r="D21" i="61"/>
  <c r="B10" i="62" l="1"/>
  <c r="B8" i="62" s="1"/>
  <c r="C10" i="62"/>
  <c r="D10" i="62"/>
  <c r="D8" i="62" s="1"/>
  <c r="E11" i="62"/>
  <c r="F11" i="62"/>
  <c r="F12" i="62"/>
  <c r="E13" i="62"/>
  <c r="F13" i="62"/>
  <c r="E14" i="62"/>
  <c r="F14" i="62"/>
  <c r="E15" i="62"/>
  <c r="F15" i="62"/>
  <c r="E16" i="62"/>
  <c r="F16" i="62"/>
  <c r="E17" i="62"/>
  <c r="F17" i="62"/>
  <c r="E18" i="62"/>
  <c r="F18" i="62"/>
  <c r="E19" i="62"/>
  <c r="F19" i="62"/>
  <c r="E20" i="62"/>
  <c r="F20" i="62"/>
  <c r="E21" i="62"/>
  <c r="F21" i="62"/>
  <c r="B24" i="62"/>
  <c r="D24" i="62"/>
  <c r="E25" i="62"/>
  <c r="F25" i="62"/>
  <c r="E26" i="62"/>
  <c r="F26" i="62"/>
  <c r="E27" i="62"/>
  <c r="F27" i="62"/>
  <c r="E28" i="62"/>
  <c r="F28" i="62"/>
  <c r="B30" i="62"/>
  <c r="D30" i="62"/>
  <c r="E31" i="62"/>
  <c r="F31" i="62"/>
  <c r="E32" i="62"/>
  <c r="F32" i="62"/>
  <c r="E33" i="62"/>
  <c r="F33" i="62"/>
  <c r="E34" i="62"/>
  <c r="F34" i="62"/>
  <c r="B36" i="62"/>
  <c r="D36" i="62"/>
  <c r="E37" i="62"/>
  <c r="F37" i="62"/>
  <c r="E38" i="62"/>
  <c r="F38" i="62"/>
  <c r="E44" i="62"/>
  <c r="F44" i="62"/>
  <c r="E45" i="62"/>
  <c r="F45" i="62"/>
  <c r="E46" i="62"/>
  <c r="E47" i="62"/>
  <c r="E48" i="62"/>
  <c r="E50" i="62"/>
  <c r="F50" i="62"/>
  <c r="E51" i="62"/>
  <c r="F51" i="62"/>
  <c r="F52" i="62"/>
  <c r="E54" i="62"/>
  <c r="F54" i="62"/>
  <c r="E36" i="62" l="1"/>
  <c r="D22" i="62"/>
  <c r="D53" i="62" s="1"/>
  <c r="E30" i="62"/>
  <c r="F30" i="62"/>
  <c r="B22" i="62"/>
  <c r="B53" i="62" s="1"/>
  <c r="F24" i="62"/>
  <c r="E24" i="62"/>
  <c r="E8" i="62"/>
  <c r="F10" i="62"/>
  <c r="C8" i="62"/>
  <c r="E10" i="62"/>
  <c r="F36" i="62"/>
  <c r="F36" i="61"/>
  <c r="E36" i="61"/>
  <c r="F34" i="61"/>
  <c r="E34" i="61"/>
  <c r="F33" i="61"/>
  <c r="F32" i="61"/>
  <c r="F30" i="61"/>
  <c r="B30" i="61"/>
  <c r="C28" i="61"/>
  <c r="B28" i="61"/>
  <c r="F27" i="61"/>
  <c r="E27" i="61"/>
  <c r="F26" i="61"/>
  <c r="F25" i="61"/>
  <c r="E25" i="61"/>
  <c r="F23" i="61"/>
  <c r="E23" i="61"/>
  <c r="F22" i="61"/>
  <c r="E22" i="61"/>
  <c r="C21" i="61"/>
  <c r="F21" i="61" s="1"/>
  <c r="B21" i="61"/>
  <c r="B20" i="61" s="1"/>
  <c r="D20" i="61"/>
  <c r="F19" i="61"/>
  <c r="D15" i="61"/>
  <c r="C15" i="61"/>
  <c r="B15" i="61"/>
  <c r="F14" i="61"/>
  <c r="E14" i="61"/>
  <c r="F13" i="61"/>
  <c r="E13" i="61"/>
  <c r="D12" i="61"/>
  <c r="C12" i="61"/>
  <c r="B12" i="61"/>
  <c r="F9" i="61"/>
  <c r="E9" i="61"/>
  <c r="D8" i="61"/>
  <c r="C8" i="61"/>
  <c r="B8" i="61"/>
  <c r="F40" i="60"/>
  <c r="E40" i="60"/>
  <c r="F38" i="60"/>
  <c r="E38" i="60"/>
  <c r="F26" i="60"/>
  <c r="F23" i="60"/>
  <c r="E23" i="60"/>
  <c r="F22" i="60"/>
  <c r="E22" i="60"/>
  <c r="D21" i="60"/>
  <c r="C21" i="60"/>
  <c r="B21" i="60"/>
  <c r="F19" i="60"/>
  <c r="E19" i="60"/>
  <c r="F18" i="60"/>
  <c r="E18" i="60"/>
  <c r="D17" i="60"/>
  <c r="C17" i="60"/>
  <c r="C15" i="60" s="1"/>
  <c r="B17" i="60"/>
  <c r="B15" i="60" s="1"/>
  <c r="F14" i="60"/>
  <c r="E14" i="60"/>
  <c r="F13" i="60"/>
  <c r="E13" i="60"/>
  <c r="F12" i="60"/>
  <c r="E12" i="60"/>
  <c r="F11" i="60"/>
  <c r="E11" i="60"/>
  <c r="F10" i="60"/>
  <c r="E10" i="60"/>
  <c r="D9" i="60"/>
  <c r="C9" i="60"/>
  <c r="C7" i="60" s="1"/>
  <c r="C39" i="60" s="1"/>
  <c r="B9" i="60"/>
  <c r="F35" i="58"/>
  <c r="G33" i="58"/>
  <c r="F33" i="58"/>
  <c r="G32" i="58"/>
  <c r="F32" i="58"/>
  <c r="G31" i="58"/>
  <c r="F31" i="58"/>
  <c r="G30" i="58"/>
  <c r="F30" i="58"/>
  <c r="G29" i="58"/>
  <c r="F29" i="58"/>
  <c r="G28" i="58"/>
  <c r="F28" i="58"/>
  <c r="G27" i="58"/>
  <c r="F27" i="58"/>
  <c r="C26" i="58"/>
  <c r="G24" i="58"/>
  <c r="F24" i="58"/>
  <c r="G23" i="58"/>
  <c r="F23" i="58"/>
  <c r="G22" i="58"/>
  <c r="F22" i="58"/>
  <c r="G21" i="58"/>
  <c r="G20" i="58"/>
  <c r="F20" i="58"/>
  <c r="G19" i="58"/>
  <c r="F19" i="58"/>
  <c r="G18" i="58"/>
  <c r="F18" i="58"/>
  <c r="G17" i="58"/>
  <c r="F17" i="58"/>
  <c r="C16" i="58"/>
  <c r="G15" i="58"/>
  <c r="F15" i="58"/>
  <c r="G14" i="58"/>
  <c r="F14" i="58"/>
  <c r="G13" i="58"/>
  <c r="F13" i="58"/>
  <c r="E12" i="58"/>
  <c r="D12" i="58"/>
  <c r="C12" i="58"/>
  <c r="G10" i="58"/>
  <c r="F10" i="58"/>
  <c r="E9" i="58"/>
  <c r="G9" i="58" s="1"/>
  <c r="D9" i="58"/>
  <c r="D15" i="60" l="1"/>
  <c r="B11" i="61"/>
  <c r="B35" i="61" s="1"/>
  <c r="B37" i="61" s="1"/>
  <c r="E12" i="61"/>
  <c r="E8" i="61"/>
  <c r="F9" i="60"/>
  <c r="F16" i="58"/>
  <c r="F9" i="58"/>
  <c r="C11" i="58"/>
  <c r="C34" i="58" s="1"/>
  <c r="C36" i="58" s="1"/>
  <c r="F22" i="62"/>
  <c r="E22" i="62"/>
  <c r="C55" i="62"/>
  <c r="F8" i="62"/>
  <c r="F26" i="58"/>
  <c r="G16" i="58"/>
  <c r="E11" i="58"/>
  <c r="E34" i="58" s="1"/>
  <c r="F12" i="58"/>
  <c r="D11" i="58"/>
  <c r="G12" i="58"/>
  <c r="D11" i="61"/>
  <c r="C20" i="61"/>
  <c r="F20" i="61" s="1"/>
  <c r="F15" i="61"/>
  <c r="F12" i="61"/>
  <c r="F8" i="61"/>
  <c r="E21" i="60"/>
  <c r="F21" i="60"/>
  <c r="F17" i="60"/>
  <c r="D7" i="60"/>
  <c r="E9" i="60"/>
  <c r="F25" i="60"/>
  <c r="D55" i="62"/>
  <c r="E53" i="62"/>
  <c r="E20" i="61"/>
  <c r="E21" i="61"/>
  <c r="E15" i="61"/>
  <c r="E25" i="60"/>
  <c r="B7" i="60"/>
  <c r="B39" i="60" s="1"/>
  <c r="E17" i="60"/>
  <c r="G26" i="58"/>
  <c r="F7" i="60" l="1"/>
  <c r="B42" i="60"/>
  <c r="E11" i="61"/>
  <c r="F53" i="62"/>
  <c r="F11" i="58"/>
  <c r="G11" i="58"/>
  <c r="D34" i="58"/>
  <c r="D36" i="58" s="1"/>
  <c r="D35" i="61"/>
  <c r="D37" i="61" s="1"/>
  <c r="C11" i="61"/>
  <c r="F11" i="61" s="1"/>
  <c r="E7" i="60"/>
  <c r="F15" i="60"/>
  <c r="E15" i="60"/>
  <c r="E36" i="58"/>
  <c r="F34" i="58"/>
  <c r="G34" i="58" l="1"/>
  <c r="E35" i="61"/>
  <c r="C35" i="61"/>
  <c r="C37" i="61" s="1"/>
  <c r="F39" i="60"/>
  <c r="E39" i="60"/>
  <c r="F35" i="61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<sst xmlns="http://schemas.openxmlformats.org/spreadsheetml/2006/main" count="1789" uniqueCount="917">
  <si>
    <t xml:space="preserve">stravné </t>
  </si>
  <si>
    <t xml:space="preserve">školné </t>
  </si>
  <si>
    <t>rodiče - platby</t>
  </si>
  <si>
    <t xml:space="preserve">ostatní </t>
  </si>
  <si>
    <t>potraviny</t>
  </si>
  <si>
    <t xml:space="preserve">spotřební materiál </t>
  </si>
  <si>
    <t xml:space="preserve">drobný hmotný majetek </t>
  </si>
  <si>
    <t xml:space="preserve">elektřina </t>
  </si>
  <si>
    <t>plyn</t>
  </si>
  <si>
    <t xml:space="preserve">vodné </t>
  </si>
  <si>
    <t xml:space="preserve">teplo </t>
  </si>
  <si>
    <t xml:space="preserve">výkony spojů </t>
  </si>
  <si>
    <t xml:space="preserve">nájemné a služby </t>
  </si>
  <si>
    <t xml:space="preserve">úklid </t>
  </si>
  <si>
    <t xml:space="preserve">opravy a udržování </t>
  </si>
  <si>
    <t xml:space="preserve">cestovné </t>
  </si>
  <si>
    <t xml:space="preserve">náklady na reprezentaci </t>
  </si>
  <si>
    <t>mzdové náklady</t>
  </si>
  <si>
    <t xml:space="preserve">odvody </t>
  </si>
  <si>
    <t>Daně a poplatky</t>
  </si>
  <si>
    <t xml:space="preserve">Odpisy zařízení </t>
  </si>
  <si>
    <t>ROZDÍL</t>
  </si>
  <si>
    <t>HOSPODÁŘSKÝ VÝSLEDEK</t>
  </si>
  <si>
    <t xml:space="preserve">Spotřebované nákupy </t>
  </si>
  <si>
    <t>spotřeba energie</t>
  </si>
  <si>
    <t xml:space="preserve">Služby    </t>
  </si>
  <si>
    <t>Osobní náklady</t>
  </si>
  <si>
    <t>Daně a poplatky, ostatní náklady</t>
  </si>
  <si>
    <t>rozpočet</t>
  </si>
  <si>
    <t>po změnách</t>
  </si>
  <si>
    <t>VÝNOSY celkem</t>
  </si>
  <si>
    <t xml:space="preserve">Tržby    </t>
  </si>
  <si>
    <t xml:space="preserve">z toho:   </t>
  </si>
  <si>
    <t>NÁKLADY celkem</t>
  </si>
  <si>
    <t>Spotřebované nákupy</t>
  </si>
  <si>
    <t>Služby</t>
  </si>
  <si>
    <t>opravy a udržování</t>
  </si>
  <si>
    <t>ostatní osobní náklady</t>
  </si>
  <si>
    <t>Odpisy budov a zařízení</t>
  </si>
  <si>
    <t>PŘÍSPĚVKY A DOTACE CELKEM</t>
  </si>
  <si>
    <t xml:space="preserve">ostatní služby  </t>
  </si>
  <si>
    <t>mzdové náklady z toho:</t>
  </si>
  <si>
    <t xml:space="preserve">       prostředky na platy</t>
  </si>
  <si>
    <t>Ostatní náklady</t>
  </si>
  <si>
    <t>Tabulka č. 1</t>
  </si>
  <si>
    <t xml:space="preserve">     Průměrný evid. počet zaměstnanců (přep. osoby)</t>
  </si>
  <si>
    <t xml:space="preserve">   Prostředky na platy  (tis.Kč)</t>
  </si>
  <si>
    <t>stanovený</t>
  </si>
  <si>
    <t>upravený</t>
  </si>
  <si>
    <t>skuteč.</t>
  </si>
  <si>
    <t>%</t>
  </si>
  <si>
    <t>skutečn.</t>
  </si>
  <si>
    <t>limit</t>
  </si>
  <si>
    <t>O d v ě t v í</t>
  </si>
  <si>
    <t>počet na</t>
  </si>
  <si>
    <t>plnění</t>
  </si>
  <si>
    <t>na rok</t>
  </si>
  <si>
    <t>(k RZ)</t>
  </si>
  <si>
    <t>(v %)</t>
  </si>
  <si>
    <t>Stát. správa a úz.samospráva</t>
  </si>
  <si>
    <t>Příspěvkové organizace</t>
  </si>
  <si>
    <t>Zdravotnictví a sociální oblast</t>
  </si>
  <si>
    <t>Příspěvkové org. celkem</t>
  </si>
  <si>
    <r>
      <t xml:space="preserve">      </t>
    </r>
    <r>
      <rPr>
        <b/>
        <u/>
        <sz val="11"/>
        <rFont val="Arial CE"/>
        <family val="2"/>
        <charset val="238"/>
      </rPr>
      <t>MČ CELKEM</t>
    </r>
  </si>
  <si>
    <t>Tabulka č. 2</t>
  </si>
  <si>
    <t>Ostatní platby za provedené práce (v tis. Kč)</t>
  </si>
  <si>
    <t>skuteč-</t>
  </si>
  <si>
    <t>nost</t>
  </si>
  <si>
    <t>(%)</t>
  </si>
  <si>
    <t>Státní správa a úz.samospráva</t>
  </si>
  <si>
    <t>Úřad MČ Praha 8</t>
  </si>
  <si>
    <t xml:space="preserve">Zdravot. a sociál. oblast </t>
  </si>
  <si>
    <t>Gerontologické centrum Praha 8</t>
  </si>
  <si>
    <t>SeS MČ Praha 8 - hlavní činnost</t>
  </si>
  <si>
    <t>SeS MČ Praha 8 - doplňková činnost</t>
  </si>
  <si>
    <t>Příspěv. org. celkem</t>
  </si>
  <si>
    <t>ostatní + fondy</t>
  </si>
  <si>
    <t>Školství</t>
  </si>
  <si>
    <t>(v tis. Kč)</t>
  </si>
  <si>
    <t>Text</t>
  </si>
  <si>
    <t>NEINVESTIČNÍ PŘÍSPĚVEK</t>
  </si>
  <si>
    <t>jiný drobný dlouhod. hmotný majetek</t>
  </si>
  <si>
    <t xml:space="preserve">zákonné sociální pojištění </t>
  </si>
  <si>
    <t xml:space="preserve"> </t>
  </si>
  <si>
    <t>Čerpání rozpočtu příspěvkové organizace Osmička pro rodinu</t>
  </si>
  <si>
    <t xml:space="preserve">tržby z vlastní činnosti </t>
  </si>
  <si>
    <t xml:space="preserve">spotřeba materiálu </t>
  </si>
  <si>
    <t xml:space="preserve">spotřeba energie </t>
  </si>
  <si>
    <t xml:space="preserve">náklady na  reprezentaci </t>
  </si>
  <si>
    <t>Kultura</t>
  </si>
  <si>
    <t>Osmička pro rodinu</t>
  </si>
  <si>
    <t xml:space="preserve">úroky a pod. </t>
  </si>
  <si>
    <t>mzdové náklady, z toho:</t>
  </si>
  <si>
    <t xml:space="preserve">prostředky na platy </t>
  </si>
  <si>
    <t>OON</t>
  </si>
  <si>
    <t xml:space="preserve">výplaty nemocenské </t>
  </si>
  <si>
    <t xml:space="preserve">jiné sociální pojištění-Kooperativa </t>
  </si>
  <si>
    <t xml:space="preserve">jiné ostatní náklady </t>
  </si>
  <si>
    <t>zákonné sociální náklady FKSP</t>
  </si>
  <si>
    <t>VÝNOSY</t>
  </si>
  <si>
    <t>Mzdové prostředky (MČ Praha 8 ), z toho :</t>
  </si>
  <si>
    <t>UZ 096 - Posílení mzdových prostředků</t>
  </si>
  <si>
    <t xml:space="preserve">               Příloha důvodové zprávy č. 5</t>
  </si>
  <si>
    <t>Čerpání rozpočtu Servisního střediska pro správu svěř. majetku (SeS) MČ Praha 8</t>
  </si>
  <si>
    <t>% k SR</t>
  </si>
  <si>
    <t xml:space="preserve">% k RZ </t>
  </si>
  <si>
    <t>ostatní  - přefakturace</t>
  </si>
  <si>
    <t>spotřební materiál</t>
  </si>
  <si>
    <t xml:space="preserve">úklid chodníků, sekání trávy, praní prádla </t>
  </si>
  <si>
    <t xml:space="preserve">zákonné sociální náklady </t>
  </si>
  <si>
    <t>SOS v Praze 8</t>
  </si>
  <si>
    <t>Příloha důvodové zprávy č. 1</t>
  </si>
  <si>
    <t>Příloha důvodové zprávy č. 2</t>
  </si>
  <si>
    <t>% plnění k SR</t>
  </si>
  <si>
    <t>% plnění k RZ</t>
  </si>
  <si>
    <t>příděl do FKSP</t>
  </si>
  <si>
    <t>dotace MHMP (UZ 33 xxx)</t>
  </si>
  <si>
    <t>Spotřebované nákupy z toho :</t>
  </si>
  <si>
    <t xml:space="preserve">Služby  z toho :  </t>
  </si>
  <si>
    <t>Dotace MHMP (z UZ 33 xxx) z ř. 6</t>
  </si>
  <si>
    <t>% plnění        k SR</t>
  </si>
  <si>
    <t>% plnění      k RZ</t>
  </si>
  <si>
    <t>x</t>
  </si>
  <si>
    <t xml:space="preserve">kolky, správní poplatky </t>
  </si>
  <si>
    <t>Čerpání rozpočtu mateřských a základních škol MČ Praha 8</t>
  </si>
  <si>
    <t xml:space="preserve"> NÁKLADY </t>
  </si>
  <si>
    <t>výkony spojů</t>
  </si>
  <si>
    <t>nájemné a služby</t>
  </si>
  <si>
    <t>cestovné</t>
  </si>
  <si>
    <t xml:space="preserve">projektová dokumentace, revize </t>
  </si>
  <si>
    <t xml:space="preserve">opravné položky </t>
  </si>
  <si>
    <t>Náklady z DHM a nehm. majetku</t>
  </si>
  <si>
    <t>zákonné sociální pojištění -524+527</t>
  </si>
  <si>
    <t>Odpisy EU</t>
  </si>
  <si>
    <t xml:space="preserve"> NÁKLADY</t>
  </si>
  <si>
    <r>
      <t xml:space="preserve">Mzdové prostředky </t>
    </r>
    <r>
      <rPr>
        <sz val="10"/>
        <rFont val="Arial"/>
        <family val="2"/>
        <charset val="238"/>
      </rPr>
      <t xml:space="preserve">(ze školného),  </t>
    </r>
    <r>
      <rPr>
        <b/>
        <sz val="10"/>
        <rFont val="Arial"/>
        <family val="2"/>
        <charset val="238"/>
      </rPr>
      <t>z toho :</t>
    </r>
  </si>
  <si>
    <r>
      <t>Mzdové prostředky</t>
    </r>
    <r>
      <rPr>
        <sz val="10"/>
        <color theme="1"/>
        <rFont val="Arial"/>
        <family val="2"/>
        <charset val="238"/>
      </rPr>
      <t xml:space="preserve"> - fond odměn                                      </t>
    </r>
  </si>
  <si>
    <t>Úřad MČ Praha 8 - hlavní činnost</t>
  </si>
  <si>
    <t>Úřad MČ Praha 8 - zdaňovaná činnost</t>
  </si>
  <si>
    <t>příspěvek na energie včetně platů topičů, vodné a stočné, z toho jednotlivě:</t>
  </si>
  <si>
    <t>k</t>
  </si>
  <si>
    <t>ostatní sociální náklady zák. pojiš. 525</t>
  </si>
  <si>
    <t>náklady z drobného …558</t>
  </si>
  <si>
    <t>SR</t>
  </si>
  <si>
    <t>RZ</t>
  </si>
  <si>
    <t>Skutečnost</t>
  </si>
  <si>
    <t>ORJ</t>
  </si>
  <si>
    <t xml:space="preserve">Číslo akce           </t>
  </si>
  <si>
    <t>Název akce</t>
  </si>
  <si>
    <t>Adresa akce</t>
  </si>
  <si>
    <t xml:space="preserve">Zdroj financování </t>
  </si>
  <si>
    <t>Rok zahájení/ ukončení akce</t>
  </si>
  <si>
    <t>Schválený rozpočet (SR)</t>
  </si>
  <si>
    <t>Rozpočet po změnách (RZ)</t>
  </si>
  <si>
    <t>Plnění k RZ                v %</t>
  </si>
  <si>
    <t>Kapitola 01 – rozvoj obce</t>
  </si>
  <si>
    <t>MŠ Korycanská</t>
  </si>
  <si>
    <t>MČ</t>
  </si>
  <si>
    <t>Odbor územního rozvoje a výstavby (odd. architekta MČ a strategického rozvoje)</t>
  </si>
  <si>
    <t>0105</t>
  </si>
  <si>
    <t>MČ Praha 8</t>
  </si>
  <si>
    <t>010220</t>
  </si>
  <si>
    <t>010222</t>
  </si>
  <si>
    <t>Fontána vychovatelna</t>
  </si>
  <si>
    <t>Kapitola  02 - městská infrastruktura</t>
  </si>
  <si>
    <t>Odboru životního prostředí</t>
  </si>
  <si>
    <t>0202</t>
  </si>
  <si>
    <t>021216</t>
  </si>
  <si>
    <t>Revitalizace ploch malého rozsahu vč. PD</t>
  </si>
  <si>
    <t>021018</t>
  </si>
  <si>
    <t>Rokytka</t>
  </si>
  <si>
    <t>020116</t>
  </si>
  <si>
    <t>HMP</t>
  </si>
  <si>
    <t>Kapitola  03 - doprava</t>
  </si>
  <si>
    <t>Odbor dopravy</t>
  </si>
  <si>
    <t>0319</t>
  </si>
  <si>
    <t>030222</t>
  </si>
  <si>
    <t>Vybudování parkovacích stání Řešovská</t>
  </si>
  <si>
    <t>Revitalizace parkovací plochy v ul. Havlínova</t>
  </si>
  <si>
    <t>Kapitola  04 - školství, mládež a sport</t>
  </si>
  <si>
    <t>Odbor školství</t>
  </si>
  <si>
    <t>0414</t>
  </si>
  <si>
    <t>MŠ Štěpničná</t>
  </si>
  <si>
    <t>ZŠ Hovorčovická</t>
  </si>
  <si>
    <t>Servisní středisko (SeS) pro správu svěř. majetku MČ Praha 8</t>
  </si>
  <si>
    <t>ZŠ Mazurská</t>
  </si>
  <si>
    <t>ZŠ Dolákova</t>
  </si>
  <si>
    <t>MŠ Poznaňská</t>
  </si>
  <si>
    <t>ZŠ Glowackého</t>
  </si>
  <si>
    <t>KD Ládví</t>
  </si>
  <si>
    <t>Kapitola  05 - zdravotnictví a sociální oblast</t>
  </si>
  <si>
    <t>Odbor zdravotnictví a sociálních služeb</t>
  </si>
  <si>
    <t>0525</t>
  </si>
  <si>
    <t>Kapitola  06 - kultura a cestovní ruch</t>
  </si>
  <si>
    <t>Odbor kultury, sportu, mládeže a památkové péče</t>
  </si>
  <si>
    <t>Odbor bezpečnosti a krizového řízení</t>
  </si>
  <si>
    <t>0726</t>
  </si>
  <si>
    <t>Kapitola  08 - hospodářství</t>
  </si>
  <si>
    <t>Odbor správy majetku</t>
  </si>
  <si>
    <t>0804</t>
  </si>
  <si>
    <t>081220</t>
  </si>
  <si>
    <t>Technické zhodnocení MČ Praha 8</t>
  </si>
  <si>
    <t>080916</t>
  </si>
  <si>
    <t>080421</t>
  </si>
  <si>
    <t>Kapitola  09 - vnitřní správa</t>
  </si>
  <si>
    <t xml:space="preserve">Odbor kancelář starosty                                                                            </t>
  </si>
  <si>
    <t>091416</t>
  </si>
  <si>
    <t>Revitalizace parku Dlážděnka</t>
  </si>
  <si>
    <t>Dětské hřiště v parku Dlážděnka</t>
  </si>
  <si>
    <t>Odbor informatiky</t>
  </si>
  <si>
    <t>0911</t>
  </si>
  <si>
    <t>Kapitola  10 - pokladní správa</t>
  </si>
  <si>
    <t>Odbor ekonomický</t>
  </si>
  <si>
    <t>1003</t>
  </si>
  <si>
    <t>Hala J. Mahora</t>
  </si>
  <si>
    <t>Výsadba stromořadí v k. ú. Kobylisy</t>
  </si>
  <si>
    <t>030323</t>
  </si>
  <si>
    <t>Vybudování parkovacích stání Střekovská</t>
  </si>
  <si>
    <t>MŠ U Sluncové</t>
  </si>
  <si>
    <t>MŠ Libčická</t>
  </si>
  <si>
    <t>MŠ Drahorádova</t>
  </si>
  <si>
    <t>ZŠ Na Slovance</t>
  </si>
  <si>
    <t>MŠ Lešenská</t>
  </si>
  <si>
    <t>ZŠ Ústavní</t>
  </si>
  <si>
    <t>ZŠ Burešova</t>
  </si>
  <si>
    <t>GC</t>
  </si>
  <si>
    <t>Příloha důvodové zprávy č. 3</t>
  </si>
  <si>
    <t xml:space="preserve">% plnění k RZ </t>
  </si>
  <si>
    <t>lůžkové</t>
  </si>
  <si>
    <t>ZP - vratky, doplaty min. let</t>
  </si>
  <si>
    <t>domácí péče</t>
  </si>
  <si>
    <t>Geriatrická ambulance</t>
  </si>
  <si>
    <t>praktik</t>
  </si>
  <si>
    <t>stacionář</t>
  </si>
  <si>
    <t>osobní asistence</t>
  </si>
  <si>
    <t>ostatní</t>
  </si>
  <si>
    <t>nadstandard</t>
  </si>
  <si>
    <t>pokrytí z RF</t>
  </si>
  <si>
    <t>pokrytí z IF (opravy a údržba)</t>
  </si>
  <si>
    <t>spotřeba mater.zdravotnického a ošetřovatel.</t>
  </si>
  <si>
    <t>spotřeba ostatní</t>
  </si>
  <si>
    <t>úklid</t>
  </si>
  <si>
    <t xml:space="preserve">správa PC </t>
  </si>
  <si>
    <t>z toho:   prostředky na platy UZ 13305</t>
  </si>
  <si>
    <t xml:space="preserve">             prostředky na platy UZ 13351</t>
  </si>
  <si>
    <t xml:space="preserve">             prostředky na platy UZ 35025</t>
  </si>
  <si>
    <t xml:space="preserve">             prostředky na platy UZ 81, UZ 115</t>
  </si>
  <si>
    <t xml:space="preserve">             dotace COVID MČ UZ 127</t>
  </si>
  <si>
    <t>zdravotní a sociální pojištění</t>
  </si>
  <si>
    <t>výplaty nemocenské 1%</t>
  </si>
  <si>
    <t>ostatní  zákon. sociální náklady</t>
  </si>
  <si>
    <t>izolačka</t>
  </si>
  <si>
    <t>Odpisy kryté státní dotací</t>
  </si>
  <si>
    <t>Taussigova 1172/1</t>
  </si>
  <si>
    <t>Bulovka 1462/10,12</t>
  </si>
  <si>
    <t>Bohnický hřbitov</t>
  </si>
  <si>
    <t>UZ 115 - Živ. Prostředí, podpora vzdělávání, prim. prevence</t>
  </si>
  <si>
    <t>UZ 138 - "Balíček"</t>
  </si>
  <si>
    <t>UZ 33092 - OP JAK Šablony</t>
  </si>
  <si>
    <t xml:space="preserve">  PŘÍSPĚVKY A DOTACE CELKEM</t>
  </si>
  <si>
    <t xml:space="preserve">  HOSPODÁŘSKÝ VÝSLEDEK</t>
  </si>
  <si>
    <t>Příloha důvodové zprávy č. 4</t>
  </si>
  <si>
    <t>dětské jesle</t>
  </si>
  <si>
    <t>pečovatelská služba</t>
  </si>
  <si>
    <t>odlehčovací služby - DSS v  RS</t>
  </si>
  <si>
    <t>kluby seniorů + CAP</t>
  </si>
  <si>
    <t>ostatní výnosy vč. úroků</t>
  </si>
  <si>
    <t>spotřeba materiálu</t>
  </si>
  <si>
    <t>ostatní služby a cestovné</t>
  </si>
  <si>
    <t>zdravotní pojištění</t>
  </si>
  <si>
    <t>sociální pojištění</t>
  </si>
  <si>
    <t>Odbor evropských fondů</t>
  </si>
  <si>
    <t>sídliště Ďáblice</t>
  </si>
  <si>
    <t>Realizace fontány Žabák</t>
  </si>
  <si>
    <t>nám. Ládví</t>
  </si>
  <si>
    <t>010224</t>
  </si>
  <si>
    <t>Výstavba nové ZŠ na Rohanském ostrově</t>
  </si>
  <si>
    <t xml:space="preserve">Fond rozvoje </t>
  </si>
  <si>
    <t>V Holešovičkách, Libeň</t>
  </si>
  <si>
    <t>Promenáda Rokytka</t>
  </si>
  <si>
    <t>Kobylisy</t>
  </si>
  <si>
    <t>Šaldova-Negrelliho viadukt</t>
  </si>
  <si>
    <t>030124</t>
  </si>
  <si>
    <t>030224</t>
  </si>
  <si>
    <t>030324</t>
  </si>
  <si>
    <t>Dětský dopravní park Kaňkovského</t>
  </si>
  <si>
    <t>030524</t>
  </si>
  <si>
    <t>Projektová příprava investičních záměrů</t>
  </si>
  <si>
    <t>MŠ Chabařovická</t>
  </si>
  <si>
    <t>ZŠ a MŠ Na Slovance</t>
  </si>
  <si>
    <t>040624</t>
  </si>
  <si>
    <t>ZŠ BH Na Korábě - PD - půdní vestavba</t>
  </si>
  <si>
    <t>ZŠ BH Na Korábě</t>
  </si>
  <si>
    <t>040724</t>
  </si>
  <si>
    <t>ZŠ BH Zenklova - PD - půdní vestavba</t>
  </si>
  <si>
    <t>ZŠ BH Zenklova</t>
  </si>
  <si>
    <t>040824</t>
  </si>
  <si>
    <t>ZŠ Palmovka (Heydukova) - PD - půdní vestavba</t>
  </si>
  <si>
    <t>040924</t>
  </si>
  <si>
    <t>041024</t>
  </si>
  <si>
    <t>MŠ U Sluncové - PD - přístavba objektu školky</t>
  </si>
  <si>
    <t>041124</t>
  </si>
  <si>
    <t>ZŠ Petra Strozziho</t>
  </si>
  <si>
    <t>041224</t>
  </si>
  <si>
    <t>MŠ Na Pěšinách</t>
  </si>
  <si>
    <t>MŠ Na Přesypu</t>
  </si>
  <si>
    <t>MŠ Řešovská</t>
  </si>
  <si>
    <t>Objekt Pazderky</t>
  </si>
  <si>
    <t>043424</t>
  </si>
  <si>
    <t>043824</t>
  </si>
  <si>
    <t>043924</t>
  </si>
  <si>
    <t>Obj. Svídnická</t>
  </si>
  <si>
    <t>044024</t>
  </si>
  <si>
    <t>KD Krakov</t>
  </si>
  <si>
    <t>046524</t>
  </si>
  <si>
    <t>MŠ Sokolovská</t>
  </si>
  <si>
    <t>MŠ Bojasova</t>
  </si>
  <si>
    <t>SOS/Jesle Mirovická</t>
  </si>
  <si>
    <t xml:space="preserve">       Kapitola 07 - bezpečnost</t>
  </si>
  <si>
    <t>Palmovka 6a</t>
  </si>
  <si>
    <t>082024</t>
  </si>
  <si>
    <t>Zenklova 23</t>
  </si>
  <si>
    <t>080224</t>
  </si>
  <si>
    <t>Elsnicovo nám.</t>
  </si>
  <si>
    <t>080324</t>
  </si>
  <si>
    <t>Karlínské nám.</t>
  </si>
  <si>
    <t>080424</t>
  </si>
  <si>
    <t>Obnova fontány "Prameník" a plastiky "Žábák" na sídlišti Ďáblice</t>
  </si>
  <si>
    <t>Obměna serverové infrastruktury</t>
  </si>
  <si>
    <t>090224</t>
  </si>
  <si>
    <t>Obměna firewall</t>
  </si>
  <si>
    <t>090324</t>
  </si>
  <si>
    <t xml:space="preserve">Investiční rezerva (ZJ 953) </t>
  </si>
  <si>
    <t>str. 1/7</t>
  </si>
  <si>
    <t>Projektová dokumentace - Rekonstrukce náměstí Ládví</t>
  </si>
  <si>
    <t>PD Skatepark Bohnice</t>
  </si>
  <si>
    <t>128128</t>
  </si>
  <si>
    <t>2016</t>
  </si>
  <si>
    <t>Revitalizace prostr. na pozemku na parc. č. 2730/1 a 2730/3, Rokytka</t>
  </si>
  <si>
    <t>2018</t>
  </si>
  <si>
    <t>Dlážděnka</t>
  </si>
  <si>
    <t>Revitalizace třešňového sadu v ul. Na Truhlářce</t>
  </si>
  <si>
    <t>Fond rozvoje</t>
  </si>
  <si>
    <t>2020</t>
  </si>
  <si>
    <t>2022</t>
  </si>
  <si>
    <t>2024</t>
  </si>
  <si>
    <t>str. 2/7</t>
  </si>
  <si>
    <t>ZŠ a MŠ U Šk. zahrady</t>
  </si>
  <si>
    <t>str. 3/7</t>
  </si>
  <si>
    <t>ZŠ Libčická</t>
  </si>
  <si>
    <t>ZŠ Bohumila Hrabala</t>
  </si>
  <si>
    <t>047724</t>
  </si>
  <si>
    <t>ZŠ U Školské zahrady</t>
  </si>
  <si>
    <t>047924</t>
  </si>
  <si>
    <t xml:space="preserve">ZŠ Ústavní </t>
  </si>
  <si>
    <t>Objekt Rokoska</t>
  </si>
  <si>
    <t>048424</t>
  </si>
  <si>
    <t>str. 4/7</t>
  </si>
  <si>
    <t>048824</t>
  </si>
  <si>
    <t>Objekty ZŠ</t>
  </si>
  <si>
    <t>049124</t>
  </si>
  <si>
    <t>ZŠ Ústavní - PD - přecenění hřiště</t>
  </si>
  <si>
    <t>ZŠ Žernosecká</t>
  </si>
  <si>
    <t xml:space="preserve">MŠ Lešenská </t>
  </si>
  <si>
    <t>ZŠ a MŠ Lyčkovo nám.</t>
  </si>
  <si>
    <t>str. 5/7</t>
  </si>
  <si>
    <t>0617</t>
  </si>
  <si>
    <t>Nákup osobního automobilu</t>
  </si>
  <si>
    <t>str. 6/7</t>
  </si>
  <si>
    <t>083124</t>
  </si>
  <si>
    <t>Nekvasilova 625/2</t>
  </si>
  <si>
    <t>Libeň</t>
  </si>
  <si>
    <t>Projektová příprava pro dětskou skupinu Hrubého</t>
  </si>
  <si>
    <t>PD - dětská skupina Křižíkova 165/45</t>
  </si>
  <si>
    <t>Křižíkova 165/45</t>
  </si>
  <si>
    <t>PD - dětská skupina Zenklova 526/27</t>
  </si>
  <si>
    <t>Zenklova 526/27</t>
  </si>
  <si>
    <t>str. 7/7</t>
  </si>
  <si>
    <r>
      <rPr>
        <b/>
        <sz val="11"/>
        <rFont val="Arial"/>
        <family val="2"/>
        <charset val="238"/>
      </rPr>
      <t xml:space="preserve">Odbor hospodářské správy      </t>
    </r>
    <r>
      <rPr>
        <b/>
        <sz val="11"/>
        <color rgb="FFFF0000"/>
        <rFont val="Arial"/>
        <family val="2"/>
        <charset val="238"/>
      </rPr>
      <t xml:space="preserve">                                                             </t>
    </r>
  </si>
  <si>
    <t>mzdové náklady vč. náhrady platu za PN</t>
  </si>
  <si>
    <t>048924</t>
  </si>
  <si>
    <t>Příloha důvodové zprávy č. 8</t>
  </si>
  <si>
    <t>Příloha důvodové zprávy č. 9</t>
  </si>
  <si>
    <t>Příloha důvodové zprávy č. 10</t>
  </si>
  <si>
    <t>Příloha důvodové zprávy č. 11</t>
  </si>
  <si>
    <t>Osmá správa majetku a služeb, a.s.</t>
  </si>
  <si>
    <t>Schválený rozpočet (SR) na rok 2025</t>
  </si>
  <si>
    <t>Skutečnost         k 31.12.2025</t>
  </si>
  <si>
    <t>za rok 2025</t>
  </si>
  <si>
    <t>Schválený rozpočet 2025 (SR)</t>
  </si>
  <si>
    <t xml:space="preserve">Upravený      rozpočet 2025 (RZ)                   </t>
  </si>
  <si>
    <t>Skutečnost k 31.12.2025</t>
  </si>
  <si>
    <t>Čerpání rozpočtu Gerontologického centra v Praze 8  za rok 2025</t>
  </si>
  <si>
    <t>Schválený rozpočet (SR) 2025</t>
  </si>
  <si>
    <t>Rozpočet po změnách (RZ) na rok 2025</t>
  </si>
  <si>
    <t>Čerpání rozpočtu Sociální a ošetřovatelské služby Praha 8 za rok 2025</t>
  </si>
  <si>
    <t xml:space="preserve">Schválený rozpočet (SR) na rok 2025      </t>
  </si>
  <si>
    <t>Rozpočet po změnách (RZ)  na rok 2025</t>
  </si>
  <si>
    <t>Skutečnost     k 31.12.2025</t>
  </si>
  <si>
    <t>Skutečnost    k 31.12.2025</t>
  </si>
  <si>
    <t>% k RZ</t>
  </si>
  <si>
    <t>KAPITÁLOVÉ VÝDAJE za k 31.12.2025 (v tis. Kč)</t>
  </si>
  <si>
    <t>Profinancováno od počátku akce k 31.12.2025</t>
  </si>
  <si>
    <t>Skutečnost čerpání/      odeslaný příspěvek k 31.12.2025</t>
  </si>
  <si>
    <t>2019</t>
  </si>
  <si>
    <t>0081789010123</t>
  </si>
  <si>
    <t>010124</t>
  </si>
  <si>
    <t>0081789010124</t>
  </si>
  <si>
    <t>0081789010125</t>
  </si>
  <si>
    <t>PD-obnova odpočinkové zóny s fontánou Prameník</t>
  </si>
  <si>
    <t>Sídliště Ďáblice</t>
  </si>
  <si>
    <t>0081789060225</t>
  </si>
  <si>
    <t>Stu.a pr.př.revital.stráně mezi Low.ml.a zám.pivovarem</t>
  </si>
  <si>
    <t>0081789010324</t>
  </si>
  <si>
    <t>Bohnice</t>
  </si>
  <si>
    <t>Investiční rezerva z prostředků z FR</t>
  </si>
  <si>
    <t>Výstavba podzemních kontejnerů II. etapa - inženýring (PD)</t>
  </si>
  <si>
    <t>PD - revitalizace parku Dlážděnka (nauč. Stezka)</t>
  </si>
  <si>
    <t>090318</t>
  </si>
  <si>
    <t>Revitalizace parku Dlážděnka (I. etapa)</t>
  </si>
  <si>
    <t>020125</t>
  </si>
  <si>
    <t>Vybudování zpevněných pochozích pěšin v k.ú. Kobylisy</t>
  </si>
  <si>
    <t>k.ú. Kobylisy</t>
  </si>
  <si>
    <t>2025</t>
  </si>
  <si>
    <t>020225</t>
  </si>
  <si>
    <t>Zhotovení nových záhonů na pozemcích MČ P8</t>
  </si>
  <si>
    <t>020325</t>
  </si>
  <si>
    <t>Zhotovení 4 květnatých luk na pozemcích MČ P8</t>
  </si>
  <si>
    <t>020425</t>
  </si>
  <si>
    <t>Zastínění pískovišť na dětských hřištích</t>
  </si>
  <si>
    <t>020525</t>
  </si>
  <si>
    <t>Úprava zpevněné pochozí cesty v ulici Davídkova</t>
  </si>
  <si>
    <t>k. ú. Kobylisy</t>
  </si>
  <si>
    <t>020625</t>
  </si>
  <si>
    <t>Vybud. zpevněných pochozích pěšin u OC Krakov</t>
  </si>
  <si>
    <t>k.ú. Troja</t>
  </si>
  <si>
    <t>020725</t>
  </si>
  <si>
    <t>PD na změnu povrchu basketbalového hřiště</t>
  </si>
  <si>
    <t>0081307020120</t>
  </si>
  <si>
    <t>0081738090422</t>
  </si>
  <si>
    <t>0081789020125</t>
  </si>
  <si>
    <t xml:space="preserve">Vybudování zpevněných pochozích pěšin v k.ú. Kobylisy </t>
  </si>
  <si>
    <t>0081789020525</t>
  </si>
  <si>
    <t>0081789020622</t>
  </si>
  <si>
    <t>Změna povrchu u příst.cesty k domu v ul. Šimůnkova1685/22</t>
  </si>
  <si>
    <t xml:space="preserve">Šimůnkova </t>
  </si>
  <si>
    <t>0081789090318</t>
  </si>
  <si>
    <t xml:space="preserve"> 0082063020124</t>
  </si>
  <si>
    <t>Vybudování pítek-psí louka U Meteoru, DH Burešova</t>
  </si>
  <si>
    <t>Burešova</t>
  </si>
  <si>
    <t>0080515090316</t>
  </si>
  <si>
    <t>Na Truhlářce - Bílá skála</t>
  </si>
  <si>
    <t>Řešovská</t>
  </si>
  <si>
    <t>030322</t>
  </si>
  <si>
    <t>Havlínova</t>
  </si>
  <si>
    <t>0081789030322</t>
  </si>
  <si>
    <t>030422</t>
  </si>
  <si>
    <t>A2: Rekonstrukce cyklostezky, Šaldova-Negrelliho viadukt</t>
  </si>
  <si>
    <t>Střekovská</t>
  </si>
  <si>
    <t>Výtlukový program - opravy malých výtluků</t>
  </si>
  <si>
    <t>Pěší zóna Thámova - instalace zasouvacích sloupků</t>
  </si>
  <si>
    <t>Thámova</t>
  </si>
  <si>
    <t>Chodníkový program - spolupráce MHMP</t>
  </si>
  <si>
    <t>0081789030424</t>
  </si>
  <si>
    <t>Kaňkovského</t>
  </si>
  <si>
    <t>030125</t>
  </si>
  <si>
    <t>Oprava schodiště a chodníku při ZŠ Ústavní</t>
  </si>
  <si>
    <t>Ústavní</t>
  </si>
  <si>
    <t>030225</t>
  </si>
  <si>
    <t>Vybudování parkovacích stání Hnězdenská</t>
  </si>
  <si>
    <t>Hnězdenská</t>
  </si>
  <si>
    <t>030325</t>
  </si>
  <si>
    <t>Vybudování parkovacích stání Štětínská</t>
  </si>
  <si>
    <t>Štětínská</t>
  </si>
  <si>
    <t>0081500030119</t>
  </si>
  <si>
    <t xml:space="preserve">Úprava bezmotorové komunikace A2 a A26 </t>
  </si>
  <si>
    <t>040125</t>
  </si>
  <si>
    <t>MŠ Na Pěšinách - Konvektomat do ŠJ</t>
  </si>
  <si>
    <t>040225</t>
  </si>
  <si>
    <t>MŠ Řešovská - Šlehací a hnětací stroj</t>
  </si>
  <si>
    <t>040325</t>
  </si>
  <si>
    <t>MŠ Štěpničná - Herní prvek</t>
  </si>
  <si>
    <t>040425</t>
  </si>
  <si>
    <t>MŠ U Sluncové - Plynový sporák</t>
  </si>
  <si>
    <t>040525</t>
  </si>
  <si>
    <t>ZŠ Glowackého - Konvektomat do ŠJ</t>
  </si>
  <si>
    <t>040625</t>
  </si>
  <si>
    <t>ZŠ Žernosecká - Konvektomat do ŠJ</t>
  </si>
  <si>
    <t>040725</t>
  </si>
  <si>
    <t>ZŠ a MŠ U Školské zahrady - Konvektomat do ŠJ</t>
  </si>
  <si>
    <t>040825</t>
  </si>
  <si>
    <t>ZŠ Žernosecká - Pánev do ŠJ</t>
  </si>
  <si>
    <t>040925</t>
  </si>
  <si>
    <t>ZŠ a MŠ U Školské zahrady - Multifunkční pánev</t>
  </si>
  <si>
    <t>041025</t>
  </si>
  <si>
    <t>ZŠ a MŠ Petra Strozziho - 2x kotel do ŠJ</t>
  </si>
  <si>
    <t>ZŠ a MŠ P. Strozziho</t>
  </si>
  <si>
    <t>041125</t>
  </si>
  <si>
    <t>MŠ Lešenská - Elektrický kotel</t>
  </si>
  <si>
    <t>041225</t>
  </si>
  <si>
    <t>MŠ Lešenská - Elektrická pec</t>
  </si>
  <si>
    <t>041325</t>
  </si>
  <si>
    <t>MŠ Chabařovická - 3x mlžítko</t>
  </si>
  <si>
    <t>041425</t>
  </si>
  <si>
    <t>MŠ Korycanská - 2x IT tabule</t>
  </si>
  <si>
    <t>041525</t>
  </si>
  <si>
    <t>ZŠ Glowackého - Interaktivní panely</t>
  </si>
  <si>
    <t>041625</t>
  </si>
  <si>
    <t>ZŠ Žernosecká - 3x interaktivní projektory</t>
  </si>
  <si>
    <t>045625</t>
  </si>
  <si>
    <t>ZŠ a MŠ P. Strozziho - elektrická pánev do ŠK</t>
  </si>
  <si>
    <t>045725</t>
  </si>
  <si>
    <t>ZŠ a MŠ P. Strozziho - kotel do ŠK</t>
  </si>
  <si>
    <t>047325</t>
  </si>
  <si>
    <t>ZŠ Žernosecká - 4 x interaktivní projektory</t>
  </si>
  <si>
    <t>0082122046824</t>
  </si>
  <si>
    <t>ZŠ P. Strozziho - výstavba nového pavilonu ZŠ</t>
  </si>
  <si>
    <t>ZŠ Palmovka (Heydukova)</t>
  </si>
  <si>
    <t>ZŠ Palmovka (Heydukova) - PD - nástavba dvorního traktu - tělocvična</t>
  </si>
  <si>
    <t>ZŠ Petra Strozziho - PD - zkapacitnění obj. školy - nástavba</t>
  </si>
  <si>
    <t>ZŠ Petra Strozziho - PD - zkapacitnění obj. školy - přístavba</t>
  </si>
  <si>
    <t>041725</t>
  </si>
  <si>
    <t>ZŠ + MŠ - projektová příprava</t>
  </si>
  <si>
    <t>041825</t>
  </si>
  <si>
    <t>ZŠ + MŠ - investiční akce malého rozsahu</t>
  </si>
  <si>
    <t>041925</t>
  </si>
  <si>
    <t>ZŠ + MŠ - technická a právní pomoc</t>
  </si>
  <si>
    <t>042025</t>
  </si>
  <si>
    <t>MŠ Řešovská - docházkový systém</t>
  </si>
  <si>
    <t>042125</t>
  </si>
  <si>
    <t>ZŠ a MŠ Na Slovance - rozvody kabeláže pro internet</t>
  </si>
  <si>
    <t>042225</t>
  </si>
  <si>
    <t>ZŠ Žernosecká - požárně bezpečnostní prvky</t>
  </si>
  <si>
    <t>042325</t>
  </si>
  <si>
    <t>ZŠ Žernosecká - 10x zatemňovací rolety</t>
  </si>
  <si>
    <t>042425</t>
  </si>
  <si>
    <t>ZŠ Libčická - žaluzie u tělocvičen jižní a jihozápadní strana</t>
  </si>
  <si>
    <t>042525</t>
  </si>
  <si>
    <t>MŠ Klíčanská - instalace venkovních rolet - jižní strana</t>
  </si>
  <si>
    <t>MŠ Klíčanská</t>
  </si>
  <si>
    <t>042625</t>
  </si>
  <si>
    <t>MŠ Na Přesypu - venkovní zastínění učeben</t>
  </si>
  <si>
    <t>042725</t>
  </si>
  <si>
    <t>MŠ Bojasova - rekonstrukce hlavních vstupních branek do areálu šk. zahrady</t>
  </si>
  <si>
    <t>042825</t>
  </si>
  <si>
    <t>MŠ Korycanská - rekonstrukce venkovních toalet</t>
  </si>
  <si>
    <t>042925</t>
  </si>
  <si>
    <t>ZŠ a MŠ Strozziho - navýšení výkonu VZT v kuchyni a mycí části</t>
  </si>
  <si>
    <t>ZŠ a MŠ Strozziho</t>
  </si>
  <si>
    <t>043025</t>
  </si>
  <si>
    <t>MŠ Kotlaska - instalace venkovních rolet - jižní strana budovy</t>
  </si>
  <si>
    <t>MŠ Kotlaska</t>
  </si>
  <si>
    <t>043125</t>
  </si>
  <si>
    <t>ZŠ Hovorčovická - venkovní žaluzie počítačová učebna 1. patro</t>
  </si>
  <si>
    <t>043225</t>
  </si>
  <si>
    <t>SeS - provedení klimatizace kanceláří</t>
  </si>
  <si>
    <t>043325</t>
  </si>
  <si>
    <t>ZŠ U Školské zahrady - rekonstrukce střechy nad ŠD</t>
  </si>
  <si>
    <t>KD Ládví - PD - revitalizace předprostoru KD</t>
  </si>
  <si>
    <t>043425</t>
  </si>
  <si>
    <t>ZŠ Na Slovance - vybudování zvonků do ŠD vč. rozvodů v budově školy</t>
  </si>
  <si>
    <t>043525</t>
  </si>
  <si>
    <t>ZŠ Žernosecká - klimatizace do tzv. suchého skladu potravin</t>
  </si>
  <si>
    <t>043625</t>
  </si>
  <si>
    <t>Nad Rokoskou 111 - PD - rekonstrukce zábradlí terasy</t>
  </si>
  <si>
    <t>Nad Rokoskou 111</t>
  </si>
  <si>
    <t>043725</t>
  </si>
  <si>
    <t>MŠ Řešovská - klimatizační jednotky ve třídách (4 třídy)</t>
  </si>
  <si>
    <t>Obj. Chabařovická - úprava PD, aktual.rozpočtu a SP</t>
  </si>
  <si>
    <t>Obj.Chabařovická</t>
  </si>
  <si>
    <t>043825</t>
  </si>
  <si>
    <t>ZŠ Glowackého - samostatné stání na popelnice s vybudováním branky</t>
  </si>
  <si>
    <t>Obj. Svídnická - úprava PD, aktualizace rozpočtu a zajištění SP</t>
  </si>
  <si>
    <t>043925</t>
  </si>
  <si>
    <t>ZŠ Ústavní - renovace schodiště do ul. Lodžská</t>
  </si>
  <si>
    <t>ZŠ Burešova - PD - propoj. obj. školy s ŠJ - krček</t>
  </si>
  <si>
    <t>044025</t>
  </si>
  <si>
    <t>ZŠ Bohumila Hrabala - šatní klece</t>
  </si>
  <si>
    <t>044125</t>
  </si>
  <si>
    <t>ZŠ Hovorčovická - 2x plynový kotel</t>
  </si>
  <si>
    <t>044225</t>
  </si>
  <si>
    <t>MŠ Korycanská - sestava herních prvků na zahradu</t>
  </si>
  <si>
    <t>044325</t>
  </si>
  <si>
    <t>MŠ Krynická - renovace chodeb</t>
  </si>
  <si>
    <t>MŠ Krynická</t>
  </si>
  <si>
    <t>044425</t>
  </si>
  <si>
    <t>ZŠ Burešova - výměna povrchu fotbalového hřiště</t>
  </si>
  <si>
    <t>044525</t>
  </si>
  <si>
    <t>MŠ Lešenská - oprava střech včetně zateplení</t>
  </si>
  <si>
    <t>044625</t>
  </si>
  <si>
    <t>MŠ a ZŠ Lyčkovo náměstí - výměna oken -  I. etapa</t>
  </si>
  <si>
    <t>MŠ a ZŠ Lyčkovo nám.</t>
  </si>
  <si>
    <t>044725</t>
  </si>
  <si>
    <t>MŠ Sokolovská - výměna povrchu pod herními prvky</t>
  </si>
  <si>
    <t>044825</t>
  </si>
  <si>
    <t>MŠ Na Korábě, Lindnerova - polytechnická učebna</t>
  </si>
  <si>
    <t>MŠ Na Korábě, Lindnerova</t>
  </si>
  <si>
    <t>044925</t>
  </si>
  <si>
    <t>ZŠ U Šk. zahrady - výroba a montáž VZT zařízení k myčce</t>
  </si>
  <si>
    <t>ZŠ U Šk. zahrady</t>
  </si>
  <si>
    <t>045025</t>
  </si>
  <si>
    <t>MŠ Na Pěšinách - rozšíření přístupového systému ke vjezdu do areálu školy</t>
  </si>
  <si>
    <t>MŠ Na Pešinách</t>
  </si>
  <si>
    <t>045125</t>
  </si>
  <si>
    <t>ZŠ Mazurská - ochranná síť do sportovní nafukovací haly</t>
  </si>
  <si>
    <t>045225</t>
  </si>
  <si>
    <t>ZŠ Glowackého - pojezdová brána na uzavření prostoru popelnic a kontej.</t>
  </si>
  <si>
    <t>045525</t>
  </si>
  <si>
    <t>KD Krakov - Přenosný expander Allen&amp;Heath dLivr DX</t>
  </si>
  <si>
    <t>045825</t>
  </si>
  <si>
    <t>ZŠ Lopez - Libčická - zkapcitnění učeben</t>
  </si>
  <si>
    <t>ZŠ Lopez - Libčická</t>
  </si>
  <si>
    <t>045925</t>
  </si>
  <si>
    <t>MŠ Řešovská - dodávka a montáž přístupového systém</t>
  </si>
  <si>
    <t>046025</t>
  </si>
  <si>
    <t>ZŠ Ústavní - oddělení zásobníku Lapol ve ŠK</t>
  </si>
  <si>
    <t>046125</t>
  </si>
  <si>
    <t>MŠ Libčická - herní plocha SmartSoft - dopadové plochy</t>
  </si>
  <si>
    <t>046225</t>
  </si>
  <si>
    <t>MŠ Kotlaska - instalace venkovních žaluzií</t>
  </si>
  <si>
    <t>046325</t>
  </si>
  <si>
    <t>ZŠ Žernosecká - instalace venkovních žaluzií</t>
  </si>
  <si>
    <t>046425</t>
  </si>
  <si>
    <t>MŠ Lešenská - dodávka a montáž zastínění pískoviště</t>
  </si>
  <si>
    <t>MŠ Korycanská - PD solná jeskyně</t>
  </si>
  <si>
    <t>MČ/Fond rozvoje</t>
  </si>
  <si>
    <t>046525</t>
  </si>
  <si>
    <t>KD Krakov - dodávka a montáž LAN a WiFi pro velký sál</t>
  </si>
  <si>
    <t>046625</t>
  </si>
  <si>
    <t>ZŠ Burešova - rekonstrukce elektroinstalace</t>
  </si>
  <si>
    <t>046725</t>
  </si>
  <si>
    <t>MŠ Drahorádova - S.E.N. - zateplení objektu (I. etapa)</t>
  </si>
  <si>
    <t>046925</t>
  </si>
  <si>
    <t>MŠ Bojasova - vybudování chladicího boxu</t>
  </si>
  <si>
    <t>047023</t>
  </si>
  <si>
    <t>ZŠ a MŠ Lyčkovo nám. - TV, ŠJ, ŠK</t>
  </si>
  <si>
    <t>047025</t>
  </si>
  <si>
    <t>ZŠ a MŠ - dofinancování FVE</t>
  </si>
  <si>
    <t xml:space="preserve">ZŠ a MŠ </t>
  </si>
  <si>
    <t>047125</t>
  </si>
  <si>
    <t>ZŠ - zajištění komplex. služeb projektového manažera</t>
  </si>
  <si>
    <t>ZŠ</t>
  </si>
  <si>
    <t>047225</t>
  </si>
  <si>
    <t>ZŠ B. Hrabala - dostavba šaten (skříňky)</t>
  </si>
  <si>
    <t>ZŠ B. Hrabala</t>
  </si>
  <si>
    <t>047425</t>
  </si>
  <si>
    <t>KD Krakov - klima do vrátnice</t>
  </si>
  <si>
    <t>047525</t>
  </si>
  <si>
    <t>MŠ MČ P8 - pasport zabezpečení MŠ</t>
  </si>
  <si>
    <t>MŠ MČ P8</t>
  </si>
  <si>
    <t>047625</t>
  </si>
  <si>
    <t>ZŠ Ústavní - rekons. elektroinstalace (rozvaděče)</t>
  </si>
  <si>
    <t>ZŠ U Školské zahrady - aktualizace PD na S.E.N.</t>
  </si>
  <si>
    <t>047725</t>
  </si>
  <si>
    <t>ZŠ Dolákova - výměna osvětlení na softball. hřišti</t>
  </si>
  <si>
    <t>047825</t>
  </si>
  <si>
    <t>ZŠ Glowackého - PD - rozvoj hřišť a zázemí Glowackého</t>
  </si>
  <si>
    <t>ZŠ Glowackého - rekonstrukce stávajícího multifunkčního hřiště</t>
  </si>
  <si>
    <t>047925</t>
  </si>
  <si>
    <t>MŠ Korycanská - herní plocha Smart Soft</t>
  </si>
  <si>
    <t>048025</t>
  </si>
  <si>
    <t>ZŠ Mazurská - rekonstrukce povrchu volejbal. hřišť</t>
  </si>
  <si>
    <t>048125</t>
  </si>
  <si>
    <t>ZŠ Klíčanská - výměna vnitřních oken</t>
  </si>
  <si>
    <t>ZŠ Klíčanská</t>
  </si>
  <si>
    <t>048325</t>
  </si>
  <si>
    <t>MŠ Lešenská - rekonstrukce teras</t>
  </si>
  <si>
    <t>ZŠ Dolákova - rekonstrukce herních ploch - I. etapa</t>
  </si>
  <si>
    <t>048425</t>
  </si>
  <si>
    <t>ZŠ a MŠ P. Strozziho - rekon. a zastřešení atria</t>
  </si>
  <si>
    <t>048525</t>
  </si>
  <si>
    <t>MŠ Poznaňská - rekuperace</t>
  </si>
  <si>
    <t>Objekty ZŠ - pasport zabezpečení ZŠ</t>
  </si>
  <si>
    <t>ZŠ Glowackého - rekonstrukce oplocení okolo hřiště</t>
  </si>
  <si>
    <t>048925</t>
  </si>
  <si>
    <t>ZŠ Libčická - rekonstrukce dětského hřiště</t>
  </si>
  <si>
    <t>049125</t>
  </si>
  <si>
    <t>ZŠ Mazurská - PD - zázemí hřiště a nafukovací haly</t>
  </si>
  <si>
    <t>049325</t>
  </si>
  <si>
    <t>ZŠ Bohumila Hrabala - robotická učebna ZŠ BH</t>
  </si>
  <si>
    <t>049425</t>
  </si>
  <si>
    <t>ZŠ Žernosecká - cykloboxy Žernosecká</t>
  </si>
  <si>
    <t>0411124</t>
  </si>
  <si>
    <t>MŠ Korycanská - rekonstrukce elektroinstalace - PD</t>
  </si>
  <si>
    <t>048625</t>
  </si>
  <si>
    <t>ZŠ Burešova – Osvětlení fotbalového hřiště</t>
  </si>
  <si>
    <t>048725</t>
  </si>
  <si>
    <t>MŠ Na Pěšinách - Inženýring spojovací schodiště</t>
  </si>
  <si>
    <t>0016343043824</t>
  </si>
  <si>
    <t>EU - objekt Chabařovická - snížení energetické náročnosti</t>
  </si>
  <si>
    <t>objekt Chabařovická</t>
  </si>
  <si>
    <t>HMP/EU</t>
  </si>
  <si>
    <t>0016344044724</t>
  </si>
  <si>
    <t>ZŠ Ústavní - FVE</t>
  </si>
  <si>
    <t>0016344046323</t>
  </si>
  <si>
    <t xml:space="preserve">ZŠ Mazurská - FVE </t>
  </si>
  <si>
    <t>0016345046623</t>
  </si>
  <si>
    <t>ZŠ Burešova - FVE</t>
  </si>
  <si>
    <t>0016345047723</t>
  </si>
  <si>
    <t>Krakov - FVE</t>
  </si>
  <si>
    <t>FVE Krakov</t>
  </si>
  <si>
    <t>0016450046725</t>
  </si>
  <si>
    <t>EU - MŠ Drahorádova - snížení energetické náročnosti</t>
  </si>
  <si>
    <t>0016451041423</t>
  </si>
  <si>
    <t>EU - MŠ Poznaňská - snížení energetické náročnosti</t>
  </si>
  <si>
    <t>0016452048225</t>
  </si>
  <si>
    <t>EU - ZŠ U Školské zahrady - snížení energetické náročnosti</t>
  </si>
  <si>
    <t>0080372043117</t>
  </si>
  <si>
    <t>ZŠ a MŠ Lyčkovo nám. - výstavba tělocvičny, ŠK a ŠJ</t>
  </si>
  <si>
    <t>0081789043324</t>
  </si>
  <si>
    <t>Objekt Pazderky - PD - výstavba nového objektu pro Klokánek</t>
  </si>
  <si>
    <t>0081789043325</t>
  </si>
  <si>
    <t>0081789044424</t>
  </si>
  <si>
    <t>ZŠ a MŠ - pasport PBŘ, zpráva PBŘ, DZP pro HZS,  výměna hydrantů</t>
  </si>
  <si>
    <t>0081789044524</t>
  </si>
  <si>
    <t>ZŠ Lyčkovo nám. - výměna oken v celém objektu</t>
  </si>
  <si>
    <t>ZŠ Lyčkovo nám.</t>
  </si>
  <si>
    <t>0081789046524</t>
  </si>
  <si>
    <t>MŠ Korycanská - vestavba solné jeskyně vč. PD</t>
  </si>
  <si>
    <t>0081789047525</t>
  </si>
  <si>
    <t>0081789047725</t>
  </si>
  <si>
    <t>0081789047825</t>
  </si>
  <si>
    <t>0081789048125</t>
  </si>
  <si>
    <t>0081789048425</t>
  </si>
  <si>
    <t>ZŠ a MŠ P. Strozziho - rekon a zastřešení atria</t>
  </si>
  <si>
    <t>0081789410624</t>
  </si>
  <si>
    <t>Objekt Rokoska, ART ECON - rekonstrukce bytu</t>
  </si>
  <si>
    <t>0081789410924</t>
  </si>
  <si>
    <t>ZŠ Žernosecká - rekonstrukce kabinetu</t>
  </si>
  <si>
    <t>0081789411124</t>
  </si>
  <si>
    <t>0081976046823</t>
  </si>
  <si>
    <t>MŠ a ZŠ Lyčkovo náměstí - navýšení kapacity v souvislosti s výstavbou TV, ŠJ a ŠK</t>
  </si>
  <si>
    <t>0082029045024</t>
  </si>
  <si>
    <t>MŠ Bojasova - rekonstrukce zpevněných ploch a chodníků</t>
  </si>
  <si>
    <t>0082101046224</t>
  </si>
  <si>
    <t>ZŠ Ústavní - přístavba</t>
  </si>
  <si>
    <t>ZŠ Petra Strozziho - výstavba nového pavilonu ZŠ</t>
  </si>
  <si>
    <t>0082197045325</t>
  </si>
  <si>
    <t>ZŠ Dolákova - rekonstrukce herních ploch družina II. etapa</t>
  </si>
  <si>
    <t>0082198045425</t>
  </si>
  <si>
    <t>ZŠ Glowackého - nové zázemí sportoviště a úprava povrchů</t>
  </si>
  <si>
    <t>0082261045023</t>
  </si>
  <si>
    <t>ZŠ Hovorčovická - nástavba obj. (zkapacitnění)</t>
  </si>
  <si>
    <t>0082262041224</t>
  </si>
  <si>
    <t>ZŠ P. Strozziho - zkapacitnění (přístavba)</t>
  </si>
  <si>
    <t>ZŠ P. Strozziho</t>
  </si>
  <si>
    <t>0081789050122</t>
  </si>
  <si>
    <t>Rozšíření denního stacionáře + úprava uzavřeného patra</t>
  </si>
  <si>
    <t>0081789050222</t>
  </si>
  <si>
    <t>Rekonstrukce objektu a zahrady Mirovická 6 a PD</t>
  </si>
  <si>
    <t>0081789050125</t>
  </si>
  <si>
    <t>Rozšíření a dispoziční změny v objektu GC Benákova</t>
  </si>
  <si>
    <t>0081789060125</t>
  </si>
  <si>
    <t>Vytvoření repliky sochy Žabáka</t>
  </si>
  <si>
    <t>jen r. 2025</t>
  </si>
  <si>
    <t>Studie a PD – revital. stráně mezi Löwitovým mlýnem a Zámeckým piv.</t>
  </si>
  <si>
    <t>U Českých loděnic</t>
  </si>
  <si>
    <t>0081789060325</t>
  </si>
  <si>
    <t>Plastika Prameník</t>
  </si>
  <si>
    <t>ul. Famfulíkova 1/1149</t>
  </si>
  <si>
    <t>070125</t>
  </si>
  <si>
    <t>Nákup kontejneru 2,4x6 m</t>
  </si>
  <si>
    <t>JSDH Praha 8</t>
  </si>
  <si>
    <t>070225</t>
  </si>
  <si>
    <t>Dobíjecí skříň s mobilním panelem</t>
  </si>
  <si>
    <t>0081789070424</t>
  </si>
  <si>
    <t>080120</t>
  </si>
  <si>
    <t>Rekonstrukce Kolpingova domu</t>
  </si>
  <si>
    <t>Bohnická 3/32</t>
  </si>
  <si>
    <t>Výměna výtahů 2 x 500 kg</t>
  </si>
  <si>
    <t>DPS Burešova 1151/12</t>
  </si>
  <si>
    <t>Bulovka - výroba a montáž schodiště a zábra</t>
  </si>
  <si>
    <t>0081519080120</t>
  </si>
  <si>
    <t>0081789080120</t>
  </si>
  <si>
    <t xml:space="preserve">0081789080123  </t>
  </si>
  <si>
    <t xml:space="preserve">S.E.N. rekonstrukce střechy Burešova 1151/12  </t>
  </si>
  <si>
    <t xml:space="preserve">Burešova 1151/12  </t>
  </si>
  <si>
    <t>0081789080421</t>
  </si>
  <si>
    <t>Výměna 2 osobních výtahů 2 x 500 kg</t>
  </si>
  <si>
    <t>0081789080520</t>
  </si>
  <si>
    <t>Rekonstrukce nákladního výtahu Taussigova 1172/1</t>
  </si>
  <si>
    <t>0081789081624</t>
  </si>
  <si>
    <t>Výměna nákladního výtahu - na evakuační Bínova 10</t>
  </si>
  <si>
    <t>Bínova 10</t>
  </si>
  <si>
    <t>080725</t>
  </si>
  <si>
    <t>Vybudování SDK příčky a instalace venkovní stříšky</t>
  </si>
  <si>
    <t>Rajmonova 1637/2, Kobylisy</t>
  </si>
  <si>
    <t xml:space="preserve">081924  </t>
  </si>
  <si>
    <t>Neb. prostor - budova čp. 2179 vč. Poz. nad budovou na adrese Palmovka 6a P8</t>
  </si>
  <si>
    <t>MČ-Fond rozvoje</t>
  </si>
  <si>
    <t xml:space="preserve">Neb. prostor - jednotka č.p.2530/145 vč. př.spolu. pod. adr. Zenklova 23 P8 </t>
  </si>
  <si>
    <t>Mirovická 6</t>
  </si>
  <si>
    <t>0081789080322</t>
  </si>
  <si>
    <t>Rekonstrukce kaple Bohnického hřbitova</t>
  </si>
  <si>
    <t>0081789081225</t>
  </si>
  <si>
    <t>Pol. Mazurská - Klima. - 5. p. GYNED a stomatochirurgie</t>
  </si>
  <si>
    <t xml:space="preserve">Poliklinika Mazurská </t>
  </si>
  <si>
    <t>0081789081424</t>
  </si>
  <si>
    <t>Montáž protipožárních dveří - spol. prostory</t>
  </si>
  <si>
    <t>0081789082424</t>
  </si>
  <si>
    <t>Nekvasilova 625/2 - Klimatizace - do 3 nebyt.prostorů</t>
  </si>
  <si>
    <t>0081789083024</t>
  </si>
  <si>
    <t>Rekonstrukce ordinace RTG, 2.NP Poliklinika Mazurská</t>
  </si>
  <si>
    <t>080125</t>
  </si>
  <si>
    <t>Rekonstrukce NP - Křižíkova 45</t>
  </si>
  <si>
    <t>Křižíkova 45</t>
  </si>
  <si>
    <t>Rekonstrukce objektu bez č.p./č.e. Elsnicovo nám.</t>
  </si>
  <si>
    <t>080225</t>
  </si>
  <si>
    <t xml:space="preserve">Rekonstrukce NP pro dětskou skupinu Zenklova 27 </t>
  </si>
  <si>
    <t xml:space="preserve">Zenklova 27 </t>
  </si>
  <si>
    <t>Rekonstrukce objektu bez č.p./č.e. Karlínské nám.</t>
  </si>
  <si>
    <t>080325</t>
  </si>
  <si>
    <t>Rekonstrukce NP pro dětskou skupinu Zenklova 23</t>
  </si>
  <si>
    <t>sídlišti Ďáblice</t>
  </si>
  <si>
    <t>080425</t>
  </si>
  <si>
    <t>Rekonstrukce NP pro dětskou skupinu Palmovka 6a</t>
  </si>
  <si>
    <t>080525</t>
  </si>
  <si>
    <t>Rekonstrukce NP pro dětskou skupinu Nekvasilova 2</t>
  </si>
  <si>
    <t>Nekvasilova 2</t>
  </si>
  <si>
    <t>080625</t>
  </si>
  <si>
    <t>Rekonstrukce NP pro dětskou skupinu Draháň</t>
  </si>
  <si>
    <t>Draháň</t>
  </si>
  <si>
    <t>Projektová příprava - MČ Praha 8</t>
  </si>
  <si>
    <t>081325</t>
  </si>
  <si>
    <t>Dětské hřiště při DS Zenklova 23</t>
  </si>
  <si>
    <t>081425</t>
  </si>
  <si>
    <t>Poliklinika Mazurská-rek.nebyt.prostor S 16,17</t>
  </si>
  <si>
    <t>081525</t>
  </si>
  <si>
    <t>Instal. Klimat. NP č. 504 (VB), Křižíkova 459/72</t>
  </si>
  <si>
    <t>Křižíkova 459/72</t>
  </si>
  <si>
    <t>081925</t>
  </si>
  <si>
    <t>Rekonstrukce objektů pro potřeby Fondu ohrožených dětí</t>
  </si>
  <si>
    <t>U Draháně 165/13 a 144/15</t>
  </si>
  <si>
    <t>082524</t>
  </si>
  <si>
    <t>Rekonstrukce NP Březinova 513/2, k. ú. Karlín</t>
  </si>
  <si>
    <t>Březinova 513/2, k. ú. Karlín</t>
  </si>
  <si>
    <t>0016522081725</t>
  </si>
  <si>
    <t>EU-NPO-zřítení dětské skupiny dvorní objekt Palmovka</t>
  </si>
  <si>
    <t>Palmovka 2179/6a</t>
  </si>
  <si>
    <t>EU-NPO</t>
  </si>
  <si>
    <t>0016609082024</t>
  </si>
  <si>
    <t>EU-NPO-zřízení DS polyfunkční dům Zenklova -M.N.</t>
  </si>
  <si>
    <t>Zenklova 2530/23</t>
  </si>
  <si>
    <t>0081789080125</t>
  </si>
  <si>
    <t>0081789080916</t>
  </si>
  <si>
    <t>Hrubého, k.ú. Kobylisy</t>
  </si>
  <si>
    <t>0081789081425</t>
  </si>
  <si>
    <t>Poliklinika Mazurská - rek. nebyt. prostor S16,17</t>
  </si>
  <si>
    <t>0081789081625</t>
  </si>
  <si>
    <t>Rekonstrukce společných prostor Poliklinika Mazurská</t>
  </si>
  <si>
    <t>0081789081925</t>
  </si>
  <si>
    <t>0081789082824</t>
  </si>
  <si>
    <t xml:space="preserve">0081789082924 </t>
  </si>
  <si>
    <t xml:space="preserve">0082181081025 </t>
  </si>
  <si>
    <t>Rek. nebyt. prostor pro zaříz. předškolního vzdělávání pro dětské skup.</t>
  </si>
  <si>
    <t>080925</t>
  </si>
  <si>
    <t>Kávovar Cofferbreak Plus s příslušenstvím bistro Poliklinika Mazurská</t>
  </si>
  <si>
    <t>0081789080825</t>
  </si>
  <si>
    <t>Transportní vozík PRESTO Poliklinika Mazurská</t>
  </si>
  <si>
    <t>0081789081125</t>
  </si>
  <si>
    <t xml:space="preserve">Vybavení prostor v části objektu Poliklinika Mazurská </t>
  </si>
  <si>
    <t>081825</t>
  </si>
  <si>
    <t>Nákup pozemků DS Zenklova 23</t>
  </si>
  <si>
    <t>0913</t>
  </si>
  <si>
    <t>090125</t>
  </si>
  <si>
    <t>PD - Rekonstrukce oken</t>
  </si>
  <si>
    <t>NIS 2 - Kyberbezpečnost</t>
  </si>
  <si>
    <t>090325</t>
  </si>
  <si>
    <t xml:space="preserve">Strukturovaná kabeláž Archív Čimická </t>
  </si>
  <si>
    <t>090225</t>
  </si>
  <si>
    <t>Přístupový systém U Meteoru 8</t>
  </si>
  <si>
    <t>090425</t>
  </si>
  <si>
    <t>Kamerový sysrém Archív Čimická</t>
  </si>
  <si>
    <t>090625</t>
  </si>
  <si>
    <t>Síťová sonda a kolektor</t>
  </si>
  <si>
    <t>090725</t>
  </si>
  <si>
    <t>IP telefonie U Synagogy</t>
  </si>
  <si>
    <t>0081789090525</t>
  </si>
  <si>
    <t>Nákup UPS</t>
  </si>
  <si>
    <t>0081789090124</t>
  </si>
  <si>
    <t>investiční dotace pro MČ HMP (UZ 84)</t>
  </si>
  <si>
    <t>ponechané fin. prostředky z FV předchozího roku (UZ 90)</t>
  </si>
  <si>
    <t>0081789100125</t>
  </si>
  <si>
    <t>ZŠ a MŠ Lyčkovo nám. - výstavba tělocvičny, ŠKaŠJ</t>
  </si>
  <si>
    <t>0081129080320</t>
  </si>
  <si>
    <t>Rekonstrukce a přístavba budovy v užívání MP HMP</t>
  </si>
  <si>
    <t>0081795010422</t>
  </si>
  <si>
    <t>0081909081322</t>
  </si>
  <si>
    <t>Poliklinika Mazurská - S.E.N. pomocí obnovit. zdrojů</t>
  </si>
  <si>
    <t>Poliklinika Muzurská</t>
  </si>
  <si>
    <t>Plnění počtů zaměstnanců a prostředků na platy za rok 2025</t>
  </si>
  <si>
    <t>25/24</t>
  </si>
  <si>
    <t xml:space="preserve"> r.2025 (SR)</t>
  </si>
  <si>
    <t>r. 2025 (RZ)</t>
  </si>
  <si>
    <t>na r. 2025</t>
  </si>
  <si>
    <t>SOS v Praze 8, z toho:</t>
  </si>
  <si>
    <t xml:space="preserve">      dotace UZ 13305</t>
  </si>
  <si>
    <t xml:space="preserve">      dotace UZ 115</t>
  </si>
  <si>
    <t>Gerontologické centrum Praha 8, z toho:</t>
  </si>
  <si>
    <t>Plnění ostatních plateb za provedené práce za rok 2025</t>
  </si>
  <si>
    <t>Volby do poslanecké sněmovny</t>
  </si>
  <si>
    <t>Volby do Senátu</t>
  </si>
  <si>
    <t>Volby do Evr. parlamentu</t>
  </si>
  <si>
    <t>Odpisy</t>
  </si>
  <si>
    <t>hrubé mzdy</t>
  </si>
  <si>
    <t>hrubé mzdy UZ 13305</t>
  </si>
  <si>
    <t>hrubé mzdy UZ 115</t>
  </si>
  <si>
    <t>hrubé mzdy celkem</t>
  </si>
  <si>
    <t>odstupné</t>
  </si>
  <si>
    <t>výplata PN</t>
  </si>
  <si>
    <t>ostatní náklady</t>
  </si>
  <si>
    <t>UZ 302 projekt ISP</t>
  </si>
  <si>
    <r>
      <t xml:space="preserve">za rok 2025                                                      </t>
    </r>
    <r>
      <rPr>
        <b/>
        <sz val="10"/>
        <rFont val="Arial"/>
        <family val="2"/>
        <charset val="238"/>
      </rPr>
      <t xml:space="preserve">   </t>
    </r>
    <r>
      <rPr>
        <sz val="10"/>
        <rFont val="Arial"/>
        <family val="2"/>
        <charset val="238"/>
      </rPr>
      <t>(v tis. Kč)</t>
    </r>
  </si>
  <si>
    <t>UZ 13021 - potravinová pomoc (EU)</t>
  </si>
  <si>
    <t>UZ 106 - potravinová pomoc (HMP)</t>
  </si>
  <si>
    <t>Příloha důvodové zprávy č. 6</t>
  </si>
  <si>
    <t>Příloha důvodové zprávy č.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</si>
</sst>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Kč&quot;_-;\-* #,##0.00\ &quot;Kč&quot;_-;_-* &quot;-&quot;??\ &quot;Kč&quot;_-;_-@_-"/>
    <numFmt numFmtId="164" formatCode="#,##0.0"/>
    <numFmt numFmtId="165" formatCode="0.0"/>
  </numFmts>
  <fonts count="6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 CE"/>
      <family val="2"/>
      <charset val="238"/>
    </font>
    <font>
      <b/>
      <sz val="11"/>
      <name val="Arial CE"/>
      <family val="2"/>
      <charset val="238"/>
    </font>
    <font>
      <b/>
      <sz val="10"/>
      <name val="Arial CE"/>
      <charset val="238"/>
    </font>
    <font>
      <b/>
      <sz val="11"/>
      <name val="Arial CE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i/>
      <sz val="10"/>
      <name val="Arial CE"/>
      <charset val="238"/>
    </font>
    <font>
      <b/>
      <sz val="14"/>
      <name val="Arial CE"/>
      <family val="2"/>
      <charset val="238"/>
    </font>
    <font>
      <b/>
      <sz val="14"/>
      <name val="Arial CE"/>
      <charset val="238"/>
    </font>
    <font>
      <b/>
      <u/>
      <sz val="10"/>
      <name val="Arial CE"/>
      <charset val="238"/>
    </font>
    <font>
      <b/>
      <u/>
      <sz val="11"/>
      <name val="Arial CE"/>
      <family val="2"/>
      <charset val="238"/>
    </font>
    <font>
      <b/>
      <sz val="10"/>
      <color indexed="10"/>
      <name val="Arial CE"/>
      <family val="2"/>
      <charset val="238"/>
    </font>
    <font>
      <b/>
      <u/>
      <sz val="10"/>
      <name val="Arial CE"/>
      <family val="2"/>
      <charset val="238"/>
    </font>
    <font>
      <sz val="10"/>
      <color indexed="10"/>
      <name val="Arial CE"/>
      <family val="2"/>
      <charset val="238"/>
    </font>
    <font>
      <b/>
      <sz val="10"/>
      <color indexed="49"/>
      <name val="Arial CE"/>
      <family val="2"/>
      <charset val="238"/>
    </font>
    <font>
      <sz val="10"/>
      <color indexed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 ce"/>
      <charset val="238"/>
    </font>
    <font>
      <b/>
      <sz val="10"/>
      <color theme="1"/>
      <name val="Arial ce"/>
      <charset val="238"/>
    </font>
    <font>
      <sz val="10"/>
      <color rgb="FFFF0000"/>
      <name val="Arial CE"/>
      <family val="2"/>
      <charset val="238"/>
    </font>
    <font>
      <b/>
      <sz val="10"/>
      <color rgb="FFFF0000"/>
      <name val="Arial CE"/>
      <family val="2"/>
      <charset val="238"/>
    </font>
    <font>
      <b/>
      <sz val="11"/>
      <color rgb="FFFF0000"/>
      <name val="Arial CE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i/>
      <sz val="10"/>
      <color theme="1"/>
      <name val="Arial CE"/>
      <charset val="238"/>
    </font>
    <font>
      <b/>
      <sz val="10"/>
      <color indexed="1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el"/>
      <charset val="238"/>
    </font>
    <font>
      <sz val="11"/>
      <name val="Calibri"/>
      <family val="2"/>
      <charset val="238"/>
      <scheme val="minor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20"/>
      <color theme="0"/>
      <name val="Arial"/>
      <family val="2"/>
      <charset val="238"/>
    </font>
    <font>
      <sz val="20"/>
      <color theme="0"/>
      <name val="Arial"/>
      <family val="2"/>
      <charset val="238"/>
    </font>
    <font>
      <u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sz val="14"/>
      <name val="Arial CE"/>
      <family val="2"/>
      <charset val="238"/>
    </font>
    <font>
      <b/>
      <sz val="14"/>
      <color theme="0"/>
      <name val="Arial"/>
      <family val="2"/>
      <charset val="238"/>
    </font>
    <font>
      <sz val="10"/>
      <name val="Ariel "/>
      <charset val="238"/>
    </font>
    <font>
      <sz val="10"/>
      <color theme="1"/>
      <name val="Calibri"/>
      <family val="2"/>
      <charset val="238"/>
      <scheme val="minor"/>
    </font>
    <font>
      <sz val="10"/>
      <color theme="3" tint="0.39997558519241921"/>
      <name val="Arial CE"/>
      <charset val="238"/>
    </font>
    <font>
      <sz val="10"/>
      <color rgb="FF00B0F0"/>
      <name val="Arial CE"/>
      <charset val="238"/>
    </font>
    <font>
      <sz val="10"/>
      <name val="Calibri"/>
      <family val="2"/>
      <charset val="238"/>
      <scheme val="minor"/>
    </font>
    <font>
      <sz val="10"/>
      <name val="Ariel CE"/>
      <charset val="238"/>
    </font>
    <font>
      <b/>
      <sz val="10"/>
      <name val="Ariel CE"/>
      <charset val="238"/>
    </font>
    <font>
      <sz val="10"/>
      <color theme="1"/>
      <name val="Ariel CE"/>
      <charset val="238"/>
    </font>
    <font>
      <sz val="10"/>
      <color rgb="FF00B0F0"/>
      <name val="Ariel CE"/>
      <charset val="238"/>
    </font>
    <font>
      <b/>
      <sz val="10"/>
      <color theme="1"/>
      <name val="Ariel CE"/>
      <charset val="238"/>
    </font>
    <font>
      <b/>
      <sz val="12"/>
      <color theme="0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1"/>
      <color rgb="FFFFFFFF"/>
      <name val="Arial"/>
      <family val="2"/>
      <charset val="238"/>
    </font>
    <font>
      <sz val="14"/>
      <name val="Arial"/>
      <family val="2"/>
      <charset val="238"/>
    </font>
    <font>
      <sz val="10"/>
      <color indexed="8"/>
      <name val="Arial"/>
      <family val="2"/>
      <charset val="238"/>
    </font>
    <font>
      <b/>
      <sz val="11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7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6">
    <xf numFmtId="0" fontId="0" fillId="0" borderId="0"/>
    <xf numFmtId="0" fontId="1" fillId="0" borderId="0"/>
    <xf numFmtId="0" fontId="2" fillId="0" borderId="0"/>
    <xf numFmtId="44" fontId="1" fillId="0" borderId="0" applyFont="0" applyFill="0" applyBorder="0" applyAlignment="0" applyProtection="0"/>
    <xf numFmtId="0" fontId="20" fillId="0" borderId="0"/>
    <xf numFmtId="0" fontId="1" fillId="0" borderId="0"/>
    <xf numFmtId="0" fontId="20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36" fillId="0" borderId="0"/>
    <xf numFmtId="0" fontId="20" fillId="0" borderId="0"/>
    <xf numFmtId="0" fontId="2" fillId="0" borderId="0"/>
    <xf numFmtId="44" fontId="20" fillId="0" borderId="0" applyFont="0" applyFill="0" applyBorder="0" applyAlignment="0" applyProtection="0"/>
  </cellStyleXfs>
  <cellXfs count="935">
    <xf numFmtId="0" fontId="0" fillId="0" borderId="0" xfId="0"/>
    <xf numFmtId="0" fontId="1" fillId="2" borderId="0" xfId="5" applyFill="1"/>
    <xf numFmtId="0" fontId="2" fillId="0" borderId="0" xfId="7"/>
    <xf numFmtId="0" fontId="21" fillId="2" borderId="0" xfId="5" applyFont="1" applyFill="1"/>
    <xf numFmtId="3" fontId="21" fillId="2" borderId="0" xfId="5" applyNumberFormat="1" applyFont="1" applyFill="1"/>
    <xf numFmtId="164" fontId="21" fillId="2" borderId="0" xfId="5" applyNumberFormat="1" applyFont="1" applyFill="1"/>
    <xf numFmtId="4" fontId="21" fillId="2" borderId="0" xfId="5" applyNumberFormat="1" applyFont="1" applyFill="1"/>
    <xf numFmtId="0" fontId="20" fillId="2" borderId="0" xfId="13" applyFill="1"/>
    <xf numFmtId="0" fontId="4" fillId="2" borderId="0" xfId="13" applyFont="1" applyFill="1"/>
    <xf numFmtId="0" fontId="1" fillId="2" borderId="0" xfId="13" applyFont="1" applyFill="1"/>
    <xf numFmtId="0" fontId="2" fillId="2" borderId="0" xfId="7" applyFill="1"/>
    <xf numFmtId="3" fontId="1" fillId="2" borderId="0" xfId="5" applyNumberFormat="1" applyFill="1"/>
    <xf numFmtId="164" fontId="1" fillId="2" borderId="0" xfId="5" applyNumberFormat="1" applyFill="1"/>
    <xf numFmtId="4" fontId="1" fillId="2" borderId="0" xfId="5" applyNumberFormat="1" applyFill="1"/>
    <xf numFmtId="0" fontId="35" fillId="2" borderId="0" xfId="0" applyFont="1" applyFill="1"/>
    <xf numFmtId="0" fontId="0" fillId="2" borderId="0" xfId="0" applyFill="1"/>
    <xf numFmtId="164" fontId="0" fillId="2" borderId="0" xfId="0" applyNumberFormat="1" applyFill="1"/>
    <xf numFmtId="0" fontId="2" fillId="0" borderId="0" xfId="14"/>
    <xf numFmtId="0" fontId="2" fillId="0" borderId="0" xfId="14" applyAlignment="1">
      <alignment horizontal="left" indent="1"/>
    </xf>
    <xf numFmtId="3" fontId="2" fillId="0" borderId="0" xfId="14" applyNumberFormat="1" applyAlignment="1">
      <alignment horizontal="right" indent="1"/>
    </xf>
    <xf numFmtId="164" fontId="2" fillId="0" borderId="0" xfId="14" applyNumberFormat="1" applyAlignment="1">
      <alignment horizontal="right" indent="1"/>
    </xf>
    <xf numFmtId="4" fontId="2" fillId="0" borderId="0" xfId="14" applyNumberFormat="1" applyAlignment="1">
      <alignment horizontal="right" indent="1"/>
    </xf>
    <xf numFmtId="0" fontId="3" fillId="0" borderId="0" xfId="14" applyFont="1"/>
    <xf numFmtId="0" fontId="1" fillId="0" borderId="0" xfId="5"/>
    <xf numFmtId="0" fontId="28" fillId="0" borderId="0" xfId="5" applyFont="1"/>
    <xf numFmtId="0" fontId="29" fillId="0" borderId="0" xfId="5" applyFont="1"/>
    <xf numFmtId="0" fontId="28" fillId="0" borderId="0" xfId="5" applyFont="1" applyAlignment="1">
      <alignment horizontal="center"/>
    </xf>
    <xf numFmtId="0" fontId="43" fillId="0" borderId="0" xfId="5" applyFont="1"/>
    <xf numFmtId="0" fontId="43" fillId="0" borderId="0" xfId="5" applyFont="1" applyAlignment="1">
      <alignment horizontal="center"/>
    </xf>
    <xf numFmtId="3" fontId="43" fillId="0" borderId="0" xfId="5" applyNumberFormat="1" applyFont="1" applyAlignment="1">
      <alignment horizontal="right" vertical="center" indent="2"/>
    </xf>
    <xf numFmtId="3" fontId="29" fillId="0" borderId="0" xfId="5" applyNumberFormat="1" applyFont="1" applyAlignment="1">
      <alignment horizontal="right" indent="2"/>
    </xf>
    <xf numFmtId="164" fontId="29" fillId="0" borderId="0" xfId="5" applyNumberFormat="1" applyFont="1" applyAlignment="1">
      <alignment horizontal="right" indent="2"/>
    </xf>
    <xf numFmtId="0" fontId="29" fillId="0" borderId="0" xfId="5" applyFont="1" applyAlignment="1">
      <alignment horizontal="center"/>
    </xf>
    <xf numFmtId="0" fontId="45" fillId="0" borderId="0" xfId="5" applyFont="1"/>
    <xf numFmtId="164" fontId="1" fillId="0" borderId="0" xfId="5" applyNumberFormat="1"/>
    <xf numFmtId="0" fontId="45" fillId="2" borderId="0" xfId="5" applyFont="1" applyFill="1"/>
    <xf numFmtId="49" fontId="2" fillId="0" borderId="6" xfId="5" applyNumberFormat="1" applyFont="1" applyBorder="1" applyAlignment="1">
      <alignment horizontal="center"/>
    </xf>
    <xf numFmtId="0" fontId="2" fillId="0" borderId="0" xfId="0" applyFont="1"/>
    <xf numFmtId="49" fontId="2" fillId="0" borderId="0" xfId="5" applyNumberFormat="1" applyFont="1" applyAlignment="1">
      <alignment horizontal="center"/>
    </xf>
    <xf numFmtId="3" fontId="2" fillId="0" borderId="0" xfId="5" applyNumberFormat="1" applyFont="1" applyAlignment="1">
      <alignment horizontal="right" indent="2"/>
    </xf>
    <xf numFmtId="164" fontId="2" fillId="0" borderId="0" xfId="5" applyNumberFormat="1" applyFont="1" applyAlignment="1">
      <alignment horizontal="right" indent="2"/>
    </xf>
    <xf numFmtId="3" fontId="0" fillId="2" borderId="0" xfId="0" applyNumberFormat="1" applyFill="1"/>
    <xf numFmtId="164" fontId="35" fillId="2" borderId="0" xfId="0" applyNumberFormat="1" applyFont="1" applyFill="1"/>
    <xf numFmtId="4" fontId="35" fillId="2" borderId="0" xfId="0" applyNumberFormat="1" applyFont="1" applyFill="1"/>
    <xf numFmtId="4" fontId="0" fillId="2" borderId="0" xfId="0" applyNumberFormat="1" applyFill="1"/>
    <xf numFmtId="0" fontId="37" fillId="2" borderId="0" xfId="0" applyFont="1" applyFill="1"/>
    <xf numFmtId="0" fontId="20" fillId="0" borderId="0" xfId="13"/>
    <xf numFmtId="0" fontId="12" fillId="0" borderId="0" xfId="13" applyFont="1"/>
    <xf numFmtId="0" fontId="9" fillId="0" borderId="0" xfId="13" applyFont="1"/>
    <xf numFmtId="0" fontId="1" fillId="0" borderId="0" xfId="13" applyFont="1"/>
    <xf numFmtId="0" fontId="4" fillId="0" borderId="0" xfId="13" applyFont="1"/>
    <xf numFmtId="0" fontId="6" fillId="0" borderId="0" xfId="1" applyFont="1" applyAlignment="1">
      <alignment horizontal="right"/>
    </xf>
    <xf numFmtId="0" fontId="2" fillId="0" borderId="0" xfId="1" applyFont="1"/>
    <xf numFmtId="0" fontId="48" fillId="0" borderId="0" xfId="0" applyFont="1" applyAlignment="1">
      <alignment horizontal="right"/>
    </xf>
    <xf numFmtId="0" fontId="48" fillId="0" borderId="0" xfId="0" applyFont="1"/>
    <xf numFmtId="0" fontId="48" fillId="0" borderId="0" xfId="9" applyFont="1"/>
    <xf numFmtId="0" fontId="2" fillId="0" borderId="0" xfId="1" applyFont="1" applyAlignment="1">
      <alignment horizontal="right"/>
    </xf>
    <xf numFmtId="0" fontId="51" fillId="0" borderId="0" xfId="0" applyFont="1"/>
    <xf numFmtId="165" fontId="48" fillId="0" borderId="0" xfId="0" applyNumberFormat="1" applyFont="1"/>
    <xf numFmtId="0" fontId="21" fillId="0" borderId="0" xfId="5" applyFont="1"/>
    <xf numFmtId="3" fontId="21" fillId="0" borderId="0" xfId="5" applyNumberFormat="1" applyFont="1"/>
    <xf numFmtId="164" fontId="21" fillId="0" borderId="0" xfId="5" applyNumberFormat="1" applyFont="1"/>
    <xf numFmtId="4" fontId="21" fillId="0" borderId="0" xfId="5" applyNumberFormat="1" applyFont="1"/>
    <xf numFmtId="0" fontId="20" fillId="0" borderId="0" xfId="9"/>
    <xf numFmtId="0" fontId="20" fillId="2" borderId="0" xfId="9" applyFill="1"/>
    <xf numFmtId="0" fontId="54" fillId="2" borderId="0" xfId="9" applyFont="1" applyFill="1"/>
    <xf numFmtId="0" fontId="53" fillId="2" borderId="0" xfId="1" applyFont="1" applyFill="1" applyAlignment="1">
      <alignment horizontal="center"/>
    </xf>
    <xf numFmtId="0" fontId="2" fillId="0" borderId="0" xfId="5" applyFont="1"/>
    <xf numFmtId="0" fontId="2" fillId="0" borderId="0" xfId="5" applyFont="1" applyAlignment="1">
      <alignment horizontal="left" indent="2"/>
    </xf>
    <xf numFmtId="4" fontId="2" fillId="0" borderId="0" xfId="5" applyNumberFormat="1" applyFont="1"/>
    <xf numFmtId="0" fontId="40" fillId="3" borderId="34" xfId="5" applyFont="1" applyFill="1" applyBorder="1" applyAlignment="1">
      <alignment horizontal="center" vertical="center" wrapText="1"/>
    </xf>
    <xf numFmtId="3" fontId="40" fillId="3" borderId="34" xfId="5" applyNumberFormat="1" applyFont="1" applyFill="1" applyBorder="1" applyAlignment="1">
      <alignment horizontal="right" vertical="center" wrapText="1" indent="2"/>
    </xf>
    <xf numFmtId="3" fontId="39" fillId="3" borderId="31" xfId="5" applyNumberFormat="1" applyFont="1" applyFill="1" applyBorder="1" applyAlignment="1">
      <alignment horizontal="center" wrapText="1"/>
    </xf>
    <xf numFmtId="164" fontId="39" fillId="3" borderId="31" xfId="5" applyNumberFormat="1" applyFont="1" applyFill="1" applyBorder="1" applyAlignment="1">
      <alignment horizontal="center" wrapText="1"/>
    </xf>
    <xf numFmtId="0" fontId="42" fillId="3" borderId="30" xfId="5" applyFont="1" applyFill="1" applyBorder="1" applyAlignment="1">
      <alignment horizontal="center" vertical="center" wrapText="1"/>
    </xf>
    <xf numFmtId="3" fontId="57" fillId="3" borderId="11" xfId="5" applyNumberFormat="1" applyFont="1" applyFill="1" applyBorder="1" applyAlignment="1">
      <alignment horizontal="center" vertical="center" wrapText="1"/>
    </xf>
    <xf numFmtId="164" fontId="57" fillId="3" borderId="11" xfId="5" applyNumberFormat="1" applyFont="1" applyFill="1" applyBorder="1" applyAlignment="1">
      <alignment horizontal="center" vertical="center" wrapText="1"/>
    </xf>
    <xf numFmtId="0" fontId="28" fillId="2" borderId="2" xfId="5" applyFont="1" applyFill="1" applyBorder="1" applyAlignment="1">
      <alignment horizontal="center" vertical="center" wrapText="1"/>
    </xf>
    <xf numFmtId="3" fontId="28" fillId="2" borderId="2" xfId="5" applyNumberFormat="1" applyFont="1" applyFill="1" applyBorder="1" applyAlignment="1">
      <alignment horizontal="center" vertical="center" wrapText="1"/>
    </xf>
    <xf numFmtId="164" fontId="28" fillId="2" borderId="2" xfId="5" applyNumberFormat="1" applyFont="1" applyFill="1" applyBorder="1" applyAlignment="1">
      <alignment horizontal="center" vertical="center" wrapText="1"/>
    </xf>
    <xf numFmtId="4" fontId="28" fillId="2" borderId="2" xfId="5" applyNumberFormat="1" applyFont="1" applyFill="1" applyBorder="1" applyAlignment="1">
      <alignment horizontal="center" vertical="center" wrapText="1"/>
    </xf>
    <xf numFmtId="0" fontId="58" fillId="0" borderId="0" xfId="5" applyFont="1"/>
    <xf numFmtId="49" fontId="29" fillId="3" borderId="29" xfId="5" applyNumberFormat="1" applyFont="1" applyFill="1" applyBorder="1" applyAlignment="1">
      <alignment horizontal="center" vertical="center"/>
    </xf>
    <xf numFmtId="3" fontId="39" fillId="3" borderId="2" xfId="5" applyNumberFormat="1" applyFont="1" applyFill="1" applyBorder="1" applyAlignment="1">
      <alignment horizontal="right" vertical="center" wrapText="1" indent="2"/>
    </xf>
    <xf numFmtId="164" fontId="39" fillId="3" borderId="2" xfId="5" applyNumberFormat="1" applyFont="1" applyFill="1" applyBorder="1" applyAlignment="1">
      <alignment horizontal="right" vertical="center" wrapText="1" indent="2"/>
    </xf>
    <xf numFmtId="4" fontId="39" fillId="3" borderId="2" xfId="5" applyNumberFormat="1" applyFont="1" applyFill="1" applyBorder="1" applyAlignment="1">
      <alignment horizontal="right" vertical="center" indent="2"/>
    </xf>
    <xf numFmtId="0" fontId="33" fillId="0" borderId="0" xfId="5" applyFont="1"/>
    <xf numFmtId="49" fontId="28" fillId="4" borderId="38" xfId="5" applyNumberFormat="1" applyFont="1" applyFill="1" applyBorder="1" applyAlignment="1">
      <alignment horizontal="center" vertical="center"/>
    </xf>
    <xf numFmtId="49" fontId="28" fillId="4" borderId="29" xfId="5" applyNumberFormat="1" applyFont="1" applyFill="1" applyBorder="1" applyAlignment="1">
      <alignment horizontal="center" vertical="center"/>
    </xf>
    <xf numFmtId="3" fontId="28" fillId="4" borderId="29" xfId="5" applyNumberFormat="1" applyFont="1" applyFill="1" applyBorder="1" applyAlignment="1">
      <alignment horizontal="right" vertical="center" indent="2"/>
    </xf>
    <xf numFmtId="3" fontId="28" fillId="4" borderId="2" xfId="5" applyNumberFormat="1" applyFont="1" applyFill="1" applyBorder="1" applyAlignment="1">
      <alignment horizontal="right" vertical="center" indent="2"/>
    </xf>
    <xf numFmtId="164" fontId="28" fillId="4" borderId="2" xfId="5" applyNumberFormat="1" applyFont="1" applyFill="1" applyBorder="1" applyAlignment="1">
      <alignment horizontal="right" vertical="center" indent="2"/>
    </xf>
    <xf numFmtId="4" fontId="28" fillId="4" borderId="29" xfId="5" applyNumberFormat="1" applyFont="1" applyFill="1" applyBorder="1" applyAlignment="1">
      <alignment horizontal="right" vertical="center" indent="2"/>
    </xf>
    <xf numFmtId="49" fontId="1" fillId="0" borderId="3" xfId="5" applyNumberFormat="1" applyBorder="1" applyAlignment="1">
      <alignment horizontal="center" vertical="center"/>
    </xf>
    <xf numFmtId="49" fontId="2" fillId="0" borderId="3" xfId="5" applyNumberFormat="1" applyFont="1" applyBorder="1" applyAlignment="1">
      <alignment horizontal="center" vertical="center"/>
    </xf>
    <xf numFmtId="0" fontId="2" fillId="0" borderId="3" xfId="5" applyFont="1" applyBorder="1" applyAlignment="1">
      <alignment horizontal="left" vertical="center" wrapText="1" indent="2"/>
    </xf>
    <xf numFmtId="0" fontId="2" fillId="0" borderId="40" xfId="5" applyFont="1" applyBorder="1" applyAlignment="1">
      <alignment horizontal="justify" vertical="center" wrapText="1"/>
    </xf>
    <xf numFmtId="49" fontId="2" fillId="0" borderId="42" xfId="5" applyNumberFormat="1" applyFont="1" applyBorder="1" applyAlignment="1">
      <alignment horizontal="center" vertical="center" wrapText="1"/>
    </xf>
    <xf numFmtId="3" fontId="2" fillId="0" borderId="42" xfId="5" applyNumberFormat="1" applyFont="1" applyBorder="1" applyAlignment="1">
      <alignment horizontal="right" vertical="distributed" wrapText="1" indent="1"/>
    </xf>
    <xf numFmtId="3" fontId="2" fillId="0" borderId="42" xfId="5" applyNumberFormat="1" applyFont="1" applyBorder="1" applyAlignment="1">
      <alignment horizontal="right" vertical="center" wrapText="1" indent="2"/>
    </xf>
    <xf numFmtId="164" fontId="2" fillId="0" borderId="42" xfId="5" applyNumberFormat="1" applyFont="1" applyBorder="1" applyAlignment="1">
      <alignment horizontal="right" vertical="center" wrapText="1" indent="2"/>
    </xf>
    <xf numFmtId="4" fontId="2" fillId="0" borderId="42" xfId="5" applyNumberFormat="1" applyFont="1" applyBorder="1" applyAlignment="1">
      <alignment horizontal="right" vertical="center" wrapText="1" indent="2"/>
    </xf>
    <xf numFmtId="49" fontId="28" fillId="4" borderId="2" xfId="5" applyNumberFormat="1" applyFont="1" applyFill="1" applyBorder="1" applyAlignment="1">
      <alignment horizontal="center" vertical="center"/>
    </xf>
    <xf numFmtId="3" fontId="28" fillId="4" borderId="2" xfId="5" applyNumberFormat="1" applyFont="1" applyFill="1" applyBorder="1" applyAlignment="1">
      <alignment horizontal="right" vertical="center" wrapText="1" indent="2"/>
    </xf>
    <xf numFmtId="164" fontId="28" fillId="4" borderId="2" xfId="5" applyNumberFormat="1" applyFont="1" applyFill="1" applyBorder="1" applyAlignment="1">
      <alignment horizontal="right" vertical="center" wrapText="1" indent="2"/>
    </xf>
    <xf numFmtId="4" fontId="28" fillId="4" borderId="2" xfId="5" applyNumberFormat="1" applyFont="1" applyFill="1" applyBorder="1" applyAlignment="1">
      <alignment horizontal="right" vertical="center" indent="2"/>
    </xf>
    <xf numFmtId="0" fontId="44" fillId="0" borderId="53" xfId="5" applyFont="1" applyBorder="1" applyAlignment="1">
      <alignment horizontal="center" vertical="center" wrapText="1"/>
    </xf>
    <xf numFmtId="164" fontId="2" fillId="0" borderId="0" xfId="5" applyNumberFormat="1" applyFont="1"/>
    <xf numFmtId="3" fontId="2" fillId="0" borderId="4" xfId="5" applyNumberFormat="1" applyFont="1" applyBorder="1" applyAlignment="1">
      <alignment horizontal="right" vertical="center" indent="2"/>
    </xf>
    <xf numFmtId="49" fontId="29" fillId="3" borderId="2" xfId="5" applyNumberFormat="1" applyFont="1" applyFill="1" applyBorder="1" applyAlignment="1">
      <alignment horizontal="center" vertical="center"/>
    </xf>
    <xf numFmtId="3" fontId="59" fillId="3" borderId="2" xfId="5" applyNumberFormat="1" applyFont="1" applyFill="1" applyBorder="1" applyAlignment="1">
      <alignment horizontal="center" vertical="center" wrapText="1"/>
    </xf>
    <xf numFmtId="0" fontId="60" fillId="0" borderId="0" xfId="5" applyFont="1"/>
    <xf numFmtId="4" fontId="60" fillId="0" borderId="0" xfId="5" applyNumberFormat="1" applyFont="1"/>
    <xf numFmtId="49" fontId="2" fillId="2" borderId="4" xfId="5" applyNumberFormat="1" applyFont="1" applyFill="1" applyBorder="1" applyAlignment="1">
      <alignment horizontal="center"/>
    </xf>
    <xf numFmtId="4" fontId="45" fillId="0" borderId="0" xfId="5" applyNumberFormat="1" applyFont="1"/>
    <xf numFmtId="3" fontId="33" fillId="0" borderId="0" xfId="5" applyNumberFormat="1" applyFont="1" applyAlignment="1">
      <alignment horizontal="right" vertical="center" indent="2"/>
    </xf>
    <xf numFmtId="0" fontId="2" fillId="2" borderId="0" xfId="5" applyFont="1" applyFill="1"/>
    <xf numFmtId="4" fontId="2" fillId="2" borderId="0" xfId="5" applyNumberFormat="1" applyFont="1" applyFill="1"/>
    <xf numFmtId="3" fontId="29" fillId="3" borderId="2" xfId="5" applyNumberFormat="1" applyFont="1" applyFill="1" applyBorder="1" applyAlignment="1">
      <alignment horizontal="right" vertical="distributed" indent="1"/>
    </xf>
    <xf numFmtId="49" fontId="3" fillId="4" borderId="38" xfId="5" applyNumberFormat="1" applyFont="1" applyFill="1" applyBorder="1" applyAlignment="1">
      <alignment horizontal="center" vertical="center" wrapText="1"/>
    </xf>
    <xf numFmtId="49" fontId="3" fillId="4" borderId="39" xfId="5" applyNumberFormat="1" applyFont="1" applyFill="1" applyBorder="1" applyAlignment="1">
      <alignment horizontal="center" vertical="center"/>
    </xf>
    <xf numFmtId="0" fontId="3" fillId="4" borderId="39" xfId="5" applyFont="1" applyFill="1" applyBorder="1" applyAlignment="1">
      <alignment horizontal="left" vertical="center" wrapText="1" indent="2"/>
    </xf>
    <xf numFmtId="0" fontId="3" fillId="4" borderId="29" xfId="5" applyFont="1" applyFill="1" applyBorder="1" applyAlignment="1">
      <alignment vertical="center" wrapText="1"/>
    </xf>
    <xf numFmtId="3" fontId="3" fillId="4" borderId="2" xfId="5" applyNumberFormat="1" applyFont="1" applyFill="1" applyBorder="1" applyAlignment="1">
      <alignment horizontal="right" vertical="center" indent="2"/>
    </xf>
    <xf numFmtId="164" fontId="3" fillId="4" borderId="2" xfId="5" applyNumberFormat="1" applyFont="1" applyFill="1" applyBorder="1" applyAlignment="1">
      <alignment horizontal="right" vertical="center" indent="2"/>
    </xf>
    <xf numFmtId="0" fontId="39" fillId="3" borderId="39" xfId="5" applyFont="1" applyFill="1" applyBorder="1" applyAlignment="1">
      <alignment horizontal="left" vertical="center" wrapText="1" indent="2"/>
    </xf>
    <xf numFmtId="0" fontId="46" fillId="3" borderId="29" xfId="5" applyFont="1" applyFill="1" applyBorder="1" applyAlignment="1">
      <alignment vertical="center" wrapText="1"/>
    </xf>
    <xf numFmtId="3" fontId="28" fillId="3" borderId="2" xfId="5" applyNumberFormat="1" applyFont="1" applyFill="1" applyBorder="1" applyAlignment="1">
      <alignment horizontal="center" vertical="center" wrapText="1"/>
    </xf>
    <xf numFmtId="3" fontId="39" fillId="3" borderId="2" xfId="5" applyNumberFormat="1" applyFont="1" applyFill="1" applyBorder="1" applyAlignment="1">
      <alignment horizontal="right" vertical="center" indent="2"/>
    </xf>
    <xf numFmtId="0" fontId="60" fillId="2" borderId="0" xfId="5" applyFont="1" applyFill="1"/>
    <xf numFmtId="164" fontId="39" fillId="3" borderId="29" xfId="5" applyNumberFormat="1" applyFont="1" applyFill="1" applyBorder="1" applyAlignment="1">
      <alignment horizontal="right" vertical="center" wrapText="1" indent="2"/>
    </xf>
    <xf numFmtId="164" fontId="28" fillId="4" borderId="29" xfId="5" applyNumberFormat="1" applyFont="1" applyFill="1" applyBorder="1" applyAlignment="1">
      <alignment horizontal="right" vertical="center" indent="2"/>
    </xf>
    <xf numFmtId="4" fontId="3" fillId="0" borderId="0" xfId="5" applyNumberFormat="1" applyFont="1"/>
    <xf numFmtId="0" fontId="2" fillId="0" borderId="4" xfId="5" applyFont="1" applyBorder="1" applyAlignment="1">
      <alignment horizontal="left" wrapText="1" indent="2"/>
    </xf>
    <xf numFmtId="3" fontId="33" fillId="0" borderId="0" xfId="5" applyNumberFormat="1" applyFont="1"/>
    <xf numFmtId="0" fontId="23" fillId="0" borderId="31" xfId="5" applyFont="1" applyBorder="1" applyAlignment="1">
      <alignment horizontal="center" vertical="center"/>
    </xf>
    <xf numFmtId="3" fontId="1" fillId="0" borderId="31" xfId="5" applyNumberFormat="1" applyBorder="1" applyAlignment="1">
      <alignment horizontal="center" vertical="center" wrapText="1"/>
    </xf>
    <xf numFmtId="164" fontId="1" fillId="0" borderId="31" xfId="5" applyNumberFormat="1" applyBorder="1" applyAlignment="1">
      <alignment horizontal="center" vertical="center" wrapText="1"/>
    </xf>
    <xf numFmtId="4" fontId="1" fillId="0" borderId="31" xfId="5" applyNumberFormat="1" applyBorder="1" applyAlignment="1">
      <alignment horizontal="center" vertical="center" wrapText="1"/>
    </xf>
    <xf numFmtId="0" fontId="6" fillId="0" borderId="2" xfId="5" applyFont="1" applyBorder="1" applyAlignment="1">
      <alignment horizontal="left"/>
    </xf>
    <xf numFmtId="0" fontId="1" fillId="0" borderId="4" xfId="5" applyBorder="1" applyAlignment="1">
      <alignment horizontal="left"/>
    </xf>
    <xf numFmtId="0" fontId="1" fillId="0" borderId="35" xfId="5" applyBorder="1" applyAlignment="1">
      <alignment horizontal="left"/>
    </xf>
    <xf numFmtId="0" fontId="23" fillId="0" borderId="3" xfId="5" applyFont="1" applyBorder="1" applyAlignment="1">
      <alignment horizontal="left"/>
    </xf>
    <xf numFmtId="0" fontId="23" fillId="0" borderId="7" xfId="5" applyFont="1" applyBorder="1" applyAlignment="1">
      <alignment horizontal="left"/>
    </xf>
    <xf numFmtId="0" fontId="23" fillId="0" borderId="4" xfId="5" applyFont="1" applyBorder="1" applyAlignment="1">
      <alignment horizontal="left"/>
    </xf>
    <xf numFmtId="0" fontId="23" fillId="0" borderId="42" xfId="5" applyFont="1" applyBorder="1" applyAlignment="1">
      <alignment horizontal="left"/>
    </xf>
    <xf numFmtId="0" fontId="10" fillId="0" borderId="35" xfId="5" applyFont="1" applyBorder="1" applyAlignment="1">
      <alignment horizontal="left"/>
    </xf>
    <xf numFmtId="0" fontId="10" fillId="0" borderId="3" xfId="5" applyFont="1" applyBorder="1" applyAlignment="1">
      <alignment horizontal="left"/>
    </xf>
    <xf numFmtId="0" fontId="1" fillId="0" borderId="3" xfId="5" applyBorder="1" applyAlignment="1">
      <alignment horizontal="left"/>
    </xf>
    <xf numFmtId="0" fontId="1" fillId="0" borderId="7" xfId="5" applyBorder="1" applyAlignment="1">
      <alignment horizontal="left"/>
    </xf>
    <xf numFmtId="0" fontId="1" fillId="0" borderId="48" xfId="5" applyBorder="1" applyAlignment="1">
      <alignment horizontal="left"/>
    </xf>
    <xf numFmtId="0" fontId="6" fillId="0" borderId="2" xfId="1" applyFont="1" applyBorder="1" applyAlignment="1">
      <alignment horizontal="left" wrapText="1"/>
    </xf>
    <xf numFmtId="0" fontId="6" fillId="0" borderId="31" xfId="13" applyFont="1" applyBorder="1"/>
    <xf numFmtId="0" fontId="6" fillId="0" borderId="38" xfId="13" applyFont="1" applyBorder="1"/>
    <xf numFmtId="0" fontId="6" fillId="0" borderId="39" xfId="13" applyFont="1" applyBorder="1"/>
    <xf numFmtId="0" fontId="20" fillId="0" borderId="29" xfId="13" applyBorder="1"/>
    <xf numFmtId="0" fontId="20" fillId="0" borderId="33" xfId="13" applyBorder="1"/>
    <xf numFmtId="0" fontId="6" fillId="0" borderId="33" xfId="13" applyFont="1" applyBorder="1"/>
    <xf numFmtId="0" fontId="6" fillId="0" borderId="34" xfId="13" applyFont="1" applyBorder="1"/>
    <xf numFmtId="0" fontId="8" fillId="0" borderId="35" xfId="13" applyFont="1" applyBorder="1" applyAlignment="1">
      <alignment horizontal="center"/>
    </xf>
    <xf numFmtId="0" fontId="21" fillId="0" borderId="19" xfId="13" applyFont="1" applyBorder="1" applyAlignment="1">
      <alignment horizontal="center"/>
    </xf>
    <xf numFmtId="0" fontId="21" fillId="0" borderId="51" xfId="13" applyFont="1" applyBorder="1" applyAlignment="1">
      <alignment horizontal="center"/>
    </xf>
    <xf numFmtId="0" fontId="21" fillId="0" borderId="9" xfId="13" applyFont="1" applyBorder="1" applyAlignment="1">
      <alignment horizontal="center"/>
    </xf>
    <xf numFmtId="0" fontId="21" fillId="0" borderId="22" xfId="13" applyFont="1" applyBorder="1" applyAlignment="1">
      <alignment horizontal="center"/>
    </xf>
    <xf numFmtId="49" fontId="21" fillId="0" borderId="36" xfId="13" applyNumberFormat="1" applyFont="1" applyBorder="1" applyAlignment="1">
      <alignment horizontal="center"/>
    </xf>
    <xf numFmtId="0" fontId="21" fillId="0" borderId="20" xfId="13" applyFont="1" applyBorder="1" applyAlignment="1">
      <alignment horizontal="center"/>
    </xf>
    <xf numFmtId="0" fontId="21" fillId="0" borderId="50" xfId="13" applyFont="1" applyBorder="1" applyAlignment="1">
      <alignment horizontal="center"/>
    </xf>
    <xf numFmtId="49" fontId="21" fillId="0" borderId="23" xfId="13" applyNumberFormat="1" applyFont="1" applyBorder="1" applyAlignment="1">
      <alignment horizontal="center"/>
    </xf>
    <xf numFmtId="0" fontId="6" fillId="0" borderId="35" xfId="13" applyFont="1" applyBorder="1" applyAlignment="1">
      <alignment horizontal="center"/>
    </xf>
    <xf numFmtId="0" fontId="21" fillId="0" borderId="46" xfId="13" applyFont="1" applyBorder="1" applyAlignment="1">
      <alignment horizontal="center"/>
    </xf>
    <xf numFmtId="14" fontId="2" fillId="0" borderId="9" xfId="13" applyNumberFormat="1" applyFont="1" applyBorder="1" applyAlignment="1">
      <alignment horizontal="center"/>
    </xf>
    <xf numFmtId="0" fontId="21" fillId="0" borderId="0" xfId="13" applyFont="1" applyAlignment="1">
      <alignment horizontal="center"/>
    </xf>
    <xf numFmtId="14" fontId="21" fillId="0" borderId="9" xfId="13" applyNumberFormat="1" applyFont="1" applyBorder="1" applyAlignment="1">
      <alignment horizontal="center"/>
    </xf>
    <xf numFmtId="0" fontId="21" fillId="0" borderId="36" xfId="13" applyFont="1" applyBorder="1" applyAlignment="1">
      <alignment horizontal="center"/>
    </xf>
    <xf numFmtId="0" fontId="21" fillId="0" borderId="10" xfId="13" applyFont="1" applyBorder="1" applyAlignment="1">
      <alignment horizontal="center"/>
    </xf>
    <xf numFmtId="0" fontId="20" fillId="0" borderId="11" xfId="13" applyBorder="1"/>
    <xf numFmtId="0" fontId="21" fillId="0" borderId="18" xfId="13" applyFont="1" applyBorder="1" applyAlignment="1">
      <alignment horizontal="center"/>
    </xf>
    <xf numFmtId="0" fontId="21" fillId="0" borderId="12" xfId="13" applyFont="1" applyBorder="1" applyAlignment="1">
      <alignment horizontal="center"/>
    </xf>
    <xf numFmtId="14" fontId="2" fillId="0" borderId="12" xfId="13" applyNumberFormat="1" applyFont="1" applyBorder="1" applyAlignment="1">
      <alignment horizontal="center"/>
    </xf>
    <xf numFmtId="0" fontId="21" fillId="0" borderId="30" xfId="13" applyFont="1" applyBorder="1" applyAlignment="1">
      <alignment horizontal="center"/>
    </xf>
    <xf numFmtId="0" fontId="21" fillId="0" borderId="13" xfId="13" applyFont="1" applyBorder="1" applyAlignment="1">
      <alignment horizontal="center"/>
    </xf>
    <xf numFmtId="0" fontId="20" fillId="0" borderId="14" xfId="13" applyBorder="1" applyAlignment="1">
      <alignment horizontal="center"/>
    </xf>
    <xf numFmtId="0" fontId="20" fillId="0" borderId="9" xfId="13" applyBorder="1" applyAlignment="1">
      <alignment horizontal="center"/>
    </xf>
    <xf numFmtId="0" fontId="20" fillId="0" borderId="10" xfId="13" applyBorder="1" applyAlignment="1">
      <alignment horizontal="center"/>
    </xf>
    <xf numFmtId="0" fontId="20" fillId="0" borderId="46" xfId="13" applyBorder="1" applyAlignment="1">
      <alignment horizontal="center"/>
    </xf>
    <xf numFmtId="0" fontId="13" fillId="0" borderId="42" xfId="13" applyFont="1" applyBorder="1"/>
    <xf numFmtId="4" fontId="20" fillId="0" borderId="49" xfId="13" applyNumberFormat="1" applyBorder="1"/>
    <xf numFmtId="4" fontId="20" fillId="0" borderId="21" xfId="13" applyNumberFormat="1" applyBorder="1"/>
    <xf numFmtId="4" fontId="20" fillId="0" borderId="52" xfId="13" applyNumberFormat="1" applyBorder="1"/>
    <xf numFmtId="4" fontId="20" fillId="0" borderId="25" xfId="13" applyNumberFormat="1" applyBorder="1"/>
    <xf numFmtId="4" fontId="20" fillId="0" borderId="26" xfId="13" applyNumberFormat="1" applyBorder="1"/>
    <xf numFmtId="0" fontId="21" fillId="0" borderId="4" xfId="13" applyFont="1" applyBorder="1" applyAlignment="1">
      <alignment horizontal="left"/>
    </xf>
    <xf numFmtId="3" fontId="21" fillId="0" borderId="44" xfId="13" applyNumberFormat="1" applyFont="1" applyBorder="1"/>
    <xf numFmtId="164" fontId="21" fillId="0" borderId="6" xfId="13" applyNumberFormat="1" applyFont="1" applyBorder="1"/>
    <xf numFmtId="3" fontId="21" fillId="0" borderId="54" xfId="13" applyNumberFormat="1" applyFont="1" applyBorder="1"/>
    <xf numFmtId="164" fontId="2" fillId="0" borderId="6" xfId="13" applyNumberFormat="1" applyFont="1" applyBorder="1"/>
    <xf numFmtId="3" fontId="2" fillId="0" borderId="6" xfId="13" applyNumberFormat="1" applyFont="1" applyBorder="1"/>
    <xf numFmtId="164" fontId="21" fillId="0" borderId="54" xfId="13" applyNumberFormat="1" applyFont="1" applyBorder="1"/>
    <xf numFmtId="4" fontId="21" fillId="0" borderId="6" xfId="13" applyNumberFormat="1" applyFont="1" applyBorder="1"/>
    <xf numFmtId="164" fontId="21" fillId="0" borderId="17" xfId="13" applyNumberFormat="1" applyFont="1" applyBorder="1"/>
    <xf numFmtId="0" fontId="13" fillId="0" borderId="4" xfId="13" applyFont="1" applyBorder="1"/>
    <xf numFmtId="3" fontId="34" fillId="0" borderId="44" xfId="13" applyNumberFormat="1" applyFont="1" applyBorder="1"/>
    <xf numFmtId="164" fontId="34" fillId="0" borderId="6" xfId="13" applyNumberFormat="1" applyFont="1" applyBorder="1"/>
    <xf numFmtId="3" fontId="34" fillId="0" borderId="54" xfId="13" applyNumberFormat="1" applyFont="1" applyBorder="1"/>
    <xf numFmtId="164" fontId="3" fillId="0" borderId="6" xfId="13" applyNumberFormat="1" applyFont="1" applyBorder="1"/>
    <xf numFmtId="3" fontId="3" fillId="0" borderId="6" xfId="13" applyNumberFormat="1" applyFont="1" applyBorder="1"/>
    <xf numFmtId="164" fontId="34" fillId="0" borderId="54" xfId="13" applyNumberFormat="1" applyFont="1" applyBorder="1"/>
    <xf numFmtId="3" fontId="34" fillId="0" borderId="24" xfId="13" applyNumberFormat="1" applyFont="1" applyBorder="1"/>
    <xf numFmtId="4" fontId="34" fillId="0" borderId="6" xfId="13" applyNumberFormat="1" applyFont="1" applyBorder="1"/>
    <xf numFmtId="0" fontId="1" fillId="0" borderId="4" xfId="13" applyFont="1" applyBorder="1"/>
    <xf numFmtId="3" fontId="2" fillId="0" borderId="44" xfId="13" applyNumberFormat="1" applyFont="1" applyBorder="1"/>
    <xf numFmtId="0" fontId="9" fillId="0" borderId="4" xfId="13" applyFont="1" applyBorder="1"/>
    <xf numFmtId="3" fontId="33" fillId="0" borderId="44" xfId="13" applyNumberFormat="1" applyFont="1" applyBorder="1"/>
    <xf numFmtId="164" fontId="33" fillId="0" borderId="6" xfId="13" applyNumberFormat="1" applyFont="1" applyBorder="1"/>
    <xf numFmtId="3" fontId="33" fillId="0" borderId="54" xfId="13" applyNumberFormat="1" applyFont="1" applyBorder="1"/>
    <xf numFmtId="164" fontId="33" fillId="0" borderId="54" xfId="13" applyNumberFormat="1" applyFont="1" applyBorder="1"/>
    <xf numFmtId="4" fontId="33" fillId="0" borderId="6" xfId="13" applyNumberFormat="1" applyFont="1" applyBorder="1"/>
    <xf numFmtId="164" fontId="33" fillId="0" borderId="17" xfId="13" applyNumberFormat="1" applyFont="1" applyBorder="1"/>
    <xf numFmtId="0" fontId="17" fillId="0" borderId="3" xfId="13" applyFont="1" applyBorder="1"/>
    <xf numFmtId="3" fontId="33" fillId="0" borderId="24" xfId="13" applyNumberFormat="1" applyFont="1" applyBorder="1"/>
    <xf numFmtId="3" fontId="33" fillId="0" borderId="6" xfId="13" applyNumberFormat="1" applyFont="1" applyBorder="1"/>
    <xf numFmtId="0" fontId="4" fillId="0" borderId="4" xfId="13" applyFont="1" applyBorder="1"/>
    <xf numFmtId="3" fontId="2" fillId="0" borderId="24" xfId="13" applyNumberFormat="1" applyFont="1" applyBorder="1"/>
    <xf numFmtId="4" fontId="2" fillId="0" borderId="6" xfId="13" applyNumberFormat="1" applyFont="1" applyBorder="1"/>
    <xf numFmtId="164" fontId="2" fillId="0" borderId="17" xfId="13" applyNumberFormat="1" applyFont="1" applyBorder="1"/>
    <xf numFmtId="0" fontId="14" fillId="0" borderId="4" xfId="13" applyFont="1" applyBorder="1"/>
    <xf numFmtId="3" fontId="3" fillId="0" borderId="44" xfId="13" applyNumberFormat="1" applyFont="1" applyBorder="1"/>
    <xf numFmtId="164" fontId="3" fillId="0" borderId="53" xfId="13" applyNumberFormat="1" applyFont="1" applyBorder="1"/>
    <xf numFmtId="164" fontId="2" fillId="0" borderId="54" xfId="13" applyNumberFormat="1" applyFont="1" applyBorder="1"/>
    <xf numFmtId="3" fontId="3" fillId="0" borderId="53" xfId="13" applyNumberFormat="1" applyFont="1" applyBorder="1"/>
    <xf numFmtId="4" fontId="2" fillId="0" borderId="53" xfId="13" applyNumberFormat="1" applyFont="1" applyBorder="1"/>
    <xf numFmtId="164" fontId="2" fillId="0" borderId="53" xfId="13" applyNumberFormat="1" applyFont="1" applyBorder="1"/>
    <xf numFmtId="164" fontId="2" fillId="0" borderId="8" xfId="13" applyNumberFormat="1" applyFont="1" applyBorder="1"/>
    <xf numFmtId="0" fontId="8" fillId="0" borderId="4" xfId="13" applyFont="1" applyBorder="1"/>
    <xf numFmtId="3" fontId="31" fillId="0" borderId="44" xfId="13" applyNumberFormat="1" applyFont="1" applyBorder="1"/>
    <xf numFmtId="3" fontId="3" fillId="0" borderId="54" xfId="13" applyNumberFormat="1" applyFont="1" applyBorder="1"/>
    <xf numFmtId="3" fontId="3" fillId="0" borderId="24" xfId="13" applyNumberFormat="1" applyFont="1" applyBorder="1"/>
    <xf numFmtId="0" fontId="4" fillId="0" borderId="48" xfId="13" applyFont="1" applyBorder="1"/>
    <xf numFmtId="3" fontId="38" fillId="0" borderId="55" xfId="13" applyNumberFormat="1" applyFont="1" applyBorder="1"/>
    <xf numFmtId="164" fontId="38" fillId="0" borderId="16" xfId="13" applyNumberFormat="1" applyFont="1" applyBorder="1"/>
    <xf numFmtId="3" fontId="38" fillId="0" borderId="61" xfId="13" applyNumberFormat="1" applyFont="1" applyBorder="1"/>
    <xf numFmtId="3" fontId="38" fillId="0" borderId="16" xfId="13" applyNumberFormat="1" applyFont="1" applyBorder="1"/>
    <xf numFmtId="164" fontId="38" fillId="0" borderId="28" xfId="13" applyNumberFormat="1" applyFont="1" applyBorder="1"/>
    <xf numFmtId="3" fontId="38" fillId="0" borderId="15" xfId="13" applyNumberFormat="1" applyFont="1" applyBorder="1"/>
    <xf numFmtId="0" fontId="16" fillId="0" borderId="4" xfId="13" applyFont="1" applyBorder="1"/>
    <xf numFmtId="164" fontId="3" fillId="0" borderId="54" xfId="13" applyNumberFormat="1" applyFont="1" applyBorder="1"/>
    <xf numFmtId="3" fontId="3" fillId="0" borderId="5" xfId="13" applyNumberFormat="1" applyFont="1" applyBorder="1"/>
    <xf numFmtId="4" fontId="3" fillId="0" borderId="6" xfId="13" applyNumberFormat="1" applyFont="1" applyBorder="1"/>
    <xf numFmtId="164" fontId="3" fillId="0" borderId="17" xfId="13" applyNumberFormat="1" applyFont="1" applyBorder="1"/>
    <xf numFmtId="3" fontId="39" fillId="3" borderId="33" xfId="5" applyNumberFormat="1" applyFont="1" applyFill="1" applyBorder="1" applyAlignment="1">
      <alignment horizontal="center" wrapText="1"/>
    </xf>
    <xf numFmtId="4" fontId="39" fillId="3" borderId="11" xfId="5" applyNumberFormat="1" applyFont="1" applyFill="1" applyBorder="1" applyAlignment="1">
      <alignment horizontal="right" vertical="center" indent="2"/>
    </xf>
    <xf numFmtId="49" fontId="2" fillId="0" borderId="3" xfId="5" applyNumberFormat="1" applyFont="1" applyBorder="1" applyAlignment="1">
      <alignment horizontal="center"/>
    </xf>
    <xf numFmtId="0" fontId="2" fillId="0" borderId="7" xfId="5" applyFont="1" applyBorder="1" applyAlignment="1">
      <alignment horizontal="left" wrapText="1" indent="2"/>
    </xf>
    <xf numFmtId="0" fontId="44" fillId="0" borderId="53" xfId="5" applyFont="1" applyBorder="1" applyAlignment="1">
      <alignment horizontal="center" wrapText="1"/>
    </xf>
    <xf numFmtId="3" fontId="2" fillId="0" borderId="42" xfId="5" applyNumberFormat="1" applyFont="1" applyBorder="1" applyAlignment="1">
      <alignment horizontal="right" indent="2"/>
    </xf>
    <xf numFmtId="3" fontId="2" fillId="0" borderId="4" xfId="5" applyNumberFormat="1" applyFont="1" applyBorder="1" applyAlignment="1">
      <alignment horizontal="right" indent="2"/>
    </xf>
    <xf numFmtId="49" fontId="2" fillId="0" borderId="7" xfId="5" applyNumberFormat="1" applyFont="1" applyBorder="1" applyAlignment="1">
      <alignment horizontal="center"/>
    </xf>
    <xf numFmtId="0" fontId="2" fillId="0" borderId="54" xfId="5" applyFont="1" applyBorder="1" applyAlignment="1">
      <alignment horizontal="left" wrapText="1"/>
    </xf>
    <xf numFmtId="0" fontId="2" fillId="0" borderId="7" xfId="5" applyFont="1" applyBorder="1" applyAlignment="1">
      <alignment horizontal="justify" wrapText="1"/>
    </xf>
    <xf numFmtId="3" fontId="2" fillId="0" borderId="3" xfId="5" applyNumberFormat="1" applyFont="1" applyBorder="1" applyAlignment="1">
      <alignment horizontal="right" indent="2"/>
    </xf>
    <xf numFmtId="49" fontId="2" fillId="0" borderId="4" xfId="5" applyNumberFormat="1" applyFont="1" applyBorder="1" applyAlignment="1">
      <alignment horizontal="center"/>
    </xf>
    <xf numFmtId="49" fontId="2" fillId="0" borderId="42" xfId="5" applyNumberFormat="1" applyFont="1" applyBorder="1" applyAlignment="1">
      <alignment horizontal="center"/>
    </xf>
    <xf numFmtId="0" fontId="2" fillId="0" borderId="42" xfId="5" applyFont="1" applyBorder="1" applyAlignment="1">
      <alignment wrapText="1"/>
    </xf>
    <xf numFmtId="0" fontId="2" fillId="0" borderId="31" xfId="5" applyFont="1" applyBorder="1" applyAlignment="1">
      <alignment horizontal="left" wrapText="1" indent="2"/>
    </xf>
    <xf numFmtId="0" fontId="2" fillId="0" borderId="4" xfId="5" applyFont="1" applyBorder="1" applyAlignment="1">
      <alignment wrapText="1"/>
    </xf>
    <xf numFmtId="0" fontId="61" fillId="0" borderId="4" xfId="5" applyFont="1" applyBorder="1" applyAlignment="1">
      <alignment wrapText="1"/>
    </xf>
    <xf numFmtId="0" fontId="44" fillId="0" borderId="42" xfId="5" applyFont="1" applyBorder="1" applyAlignment="1">
      <alignment horizontal="center" wrapText="1"/>
    </xf>
    <xf numFmtId="0" fontId="44" fillId="0" borderId="3" xfId="5" applyFont="1" applyBorder="1" applyAlignment="1">
      <alignment horizontal="center" wrapText="1"/>
    </xf>
    <xf numFmtId="49" fontId="2" fillId="0" borderId="48" xfId="5" applyNumberFormat="1" applyFont="1" applyBorder="1" applyAlignment="1">
      <alignment horizontal="center"/>
    </xf>
    <xf numFmtId="0" fontId="2" fillId="0" borderId="48" xfId="5" applyFont="1" applyBorder="1" applyAlignment="1">
      <alignment wrapText="1"/>
    </xf>
    <xf numFmtId="0" fontId="2" fillId="0" borderId="48" xfId="5" applyFont="1" applyBorder="1" applyAlignment="1">
      <alignment horizontal="left" wrapText="1" indent="2"/>
    </xf>
    <xf numFmtId="0" fontId="44" fillId="0" borderId="11" xfId="5" applyFont="1" applyBorder="1" applyAlignment="1">
      <alignment horizontal="center" wrapText="1"/>
    </xf>
    <xf numFmtId="3" fontId="2" fillId="0" borderId="48" xfId="5" applyNumberFormat="1" applyFont="1" applyBorder="1" applyAlignment="1">
      <alignment horizontal="right" indent="2"/>
    </xf>
    <xf numFmtId="0" fontId="44" fillId="0" borderId="4" xfId="5" applyFont="1" applyBorder="1" applyAlignment="1">
      <alignment horizontal="center" wrapText="1"/>
    </xf>
    <xf numFmtId="0" fontId="2" fillId="0" borderId="54" xfId="5" applyFont="1" applyBorder="1" applyAlignment="1">
      <alignment wrapText="1"/>
    </xf>
    <xf numFmtId="49" fontId="2" fillId="0" borderId="4" xfId="1" applyNumberFormat="1" applyFont="1" applyBorder="1" applyAlignment="1">
      <alignment horizontal="left"/>
    </xf>
    <xf numFmtId="49" fontId="2" fillId="0" borderId="59" xfId="5" applyNumberFormat="1" applyFont="1" applyBorder="1" applyAlignment="1">
      <alignment horizontal="center"/>
    </xf>
    <xf numFmtId="0" fontId="2" fillId="0" borderId="41" xfId="5" applyFont="1" applyBorder="1" applyAlignment="1">
      <alignment wrapText="1"/>
    </xf>
    <xf numFmtId="0" fontId="44" fillId="0" borderId="66" xfId="5" applyFont="1" applyBorder="1" applyAlignment="1">
      <alignment horizontal="center" wrapText="1"/>
    </xf>
    <xf numFmtId="3" fontId="2" fillId="0" borderId="7" xfId="5" applyNumberFormat="1" applyFont="1" applyBorder="1" applyAlignment="1">
      <alignment horizontal="right" indent="2"/>
    </xf>
    <xf numFmtId="0" fontId="2" fillId="0" borderId="3" xfId="5" applyFont="1" applyBorder="1" applyAlignment="1">
      <alignment horizontal="left" wrapText="1" indent="2"/>
    </xf>
    <xf numFmtId="0" fontId="44" fillId="0" borderId="64" xfId="5" applyFont="1" applyBorder="1" applyAlignment="1">
      <alignment horizontal="center" wrapText="1"/>
    </xf>
    <xf numFmtId="0" fontId="2" fillId="0" borderId="44" xfId="5" applyFont="1" applyBorder="1" applyAlignment="1">
      <alignment wrapText="1"/>
    </xf>
    <xf numFmtId="49" fontId="2" fillId="0" borderId="44" xfId="5" applyNumberFormat="1" applyFont="1" applyBorder="1" applyAlignment="1">
      <alignment horizontal="center"/>
    </xf>
    <xf numFmtId="164" fontId="2" fillId="0" borderId="4" xfId="5" applyNumberFormat="1" applyFont="1" applyBorder="1" applyAlignment="1">
      <alignment horizontal="right" indent="2"/>
    </xf>
    <xf numFmtId="3" fontId="2" fillId="0" borderId="4" xfId="5" applyNumberFormat="1" applyFont="1" applyBorder="1" applyAlignment="1">
      <alignment horizontal="right" wrapText="1" indent="2"/>
    </xf>
    <xf numFmtId="164" fontId="2" fillId="0" borderId="3" xfId="5" applyNumberFormat="1" applyFont="1" applyBorder="1" applyAlignment="1">
      <alignment horizontal="right" indent="2"/>
    </xf>
    <xf numFmtId="49" fontId="2" fillId="0" borderId="11" xfId="5" applyNumberFormat="1" applyFont="1" applyBorder="1" applyAlignment="1">
      <alignment horizontal="center"/>
    </xf>
    <xf numFmtId="0" fontId="2" fillId="0" borderId="55" xfId="5" applyFont="1" applyBorder="1" applyAlignment="1">
      <alignment wrapText="1"/>
    </xf>
    <xf numFmtId="0" fontId="44" fillId="0" borderId="48" xfId="5" applyFont="1" applyBorder="1" applyAlignment="1">
      <alignment horizontal="center" wrapText="1"/>
    </xf>
    <xf numFmtId="49" fontId="2" fillId="0" borderId="0" xfId="1" applyNumberFormat="1" applyFont="1" applyAlignment="1">
      <alignment horizontal="left" wrapText="1"/>
    </xf>
    <xf numFmtId="0" fontId="2" fillId="0" borderId="0" xfId="5" applyFont="1" applyAlignment="1">
      <alignment wrapText="1"/>
    </xf>
    <xf numFmtId="0" fontId="2" fillId="0" borderId="0" xfId="5" applyFont="1" applyAlignment="1">
      <alignment horizontal="left" wrapText="1" indent="2"/>
    </xf>
    <xf numFmtId="0" fontId="44" fillId="0" borderId="0" xfId="5" applyFont="1" applyAlignment="1">
      <alignment horizontal="center" wrapText="1"/>
    </xf>
    <xf numFmtId="0" fontId="2" fillId="0" borderId="42" xfId="5" applyFont="1" applyBorder="1" applyAlignment="1">
      <alignment horizontal="left" wrapText="1" indent="2"/>
    </xf>
    <xf numFmtId="164" fontId="2" fillId="0" borderId="42" xfId="5" applyNumberFormat="1" applyFont="1" applyBorder="1" applyAlignment="1">
      <alignment horizontal="right" indent="2"/>
    </xf>
    <xf numFmtId="49" fontId="2" fillId="0" borderId="57" xfId="5" applyNumberFormat="1" applyFont="1" applyBorder="1" applyAlignment="1">
      <alignment horizontal="center"/>
    </xf>
    <xf numFmtId="49" fontId="2" fillId="0" borderId="41" xfId="1" applyNumberFormat="1" applyFont="1" applyBorder="1" applyAlignment="1">
      <alignment horizontal="left" wrapText="1"/>
    </xf>
    <xf numFmtId="4" fontId="2" fillId="0" borderId="3" xfId="5" applyNumberFormat="1" applyFont="1" applyBorder="1" applyAlignment="1">
      <alignment horizontal="right" wrapText="1" indent="2"/>
    </xf>
    <xf numFmtId="49" fontId="2" fillId="0" borderId="5" xfId="1" applyNumberFormat="1" applyFont="1" applyBorder="1" applyAlignment="1">
      <alignment horizontal="left" wrapText="1"/>
    </xf>
    <xf numFmtId="0" fontId="44" fillId="0" borderId="61" xfId="5" applyFont="1" applyBorder="1" applyAlignment="1">
      <alignment horizontal="center" wrapText="1"/>
    </xf>
    <xf numFmtId="3" fontId="2" fillId="0" borderId="11" xfId="5" applyNumberFormat="1" applyFont="1" applyBorder="1" applyAlignment="1">
      <alignment horizontal="right" indent="2"/>
    </xf>
    <xf numFmtId="164" fontId="2" fillId="0" borderId="11" xfId="5" applyNumberFormat="1" applyFont="1" applyBorder="1" applyAlignment="1">
      <alignment horizontal="right" indent="2"/>
    </xf>
    <xf numFmtId="0" fontId="2" fillId="0" borderId="35" xfId="5" applyFont="1" applyBorder="1" applyAlignment="1">
      <alignment horizontal="left" wrapText="1" indent="2"/>
    </xf>
    <xf numFmtId="49" fontId="2" fillId="0" borderId="4" xfId="5" applyNumberFormat="1" applyFont="1" applyBorder="1" applyAlignment="1">
      <alignment horizontal="center" wrapText="1"/>
    </xf>
    <xf numFmtId="4" fontId="2" fillId="0" borderId="4" xfId="5" applyNumberFormat="1" applyFont="1" applyBorder="1" applyAlignment="1">
      <alignment horizontal="right" wrapText="1" indent="2"/>
    </xf>
    <xf numFmtId="49" fontId="47" fillId="0" borderId="4" xfId="1" applyNumberFormat="1" applyFont="1" applyBorder="1" applyAlignment="1">
      <alignment horizontal="center"/>
    </xf>
    <xf numFmtId="49" fontId="2" fillId="0" borderId="48" xfId="5" applyNumberFormat="1" applyFont="1" applyBorder="1" applyAlignment="1">
      <alignment horizontal="center" wrapText="1"/>
    </xf>
    <xf numFmtId="49" fontId="47" fillId="0" borderId="48" xfId="1" applyNumberFormat="1" applyFont="1" applyBorder="1" applyAlignment="1">
      <alignment horizontal="center"/>
    </xf>
    <xf numFmtId="164" fontId="39" fillId="3" borderId="2" xfId="5" applyNumberFormat="1" applyFont="1" applyFill="1" applyBorder="1" applyAlignment="1">
      <alignment horizontal="right" vertical="center" indent="2"/>
    </xf>
    <xf numFmtId="49" fontId="2" fillId="0" borderId="42" xfId="5" applyNumberFormat="1" applyFont="1" applyBorder="1" applyAlignment="1">
      <alignment horizontal="center" wrapText="1"/>
    </xf>
    <xf numFmtId="49" fontId="2" fillId="0" borderId="3" xfId="5" applyNumberFormat="1" applyFont="1" applyBorder="1" applyAlignment="1">
      <alignment horizontal="center" wrapText="1"/>
    </xf>
    <xf numFmtId="0" fontId="2" fillId="0" borderId="3" xfId="5" applyFont="1" applyBorder="1" applyAlignment="1">
      <alignment wrapText="1"/>
    </xf>
    <xf numFmtId="49" fontId="2" fillId="0" borderId="0" xfId="5" applyNumberFormat="1" applyFont="1" applyAlignment="1">
      <alignment horizontal="center" wrapText="1"/>
    </xf>
    <xf numFmtId="3" fontId="2" fillId="0" borderId="0" xfId="5" applyNumberFormat="1" applyFont="1" applyAlignment="1">
      <alignment horizontal="right" wrapText="1" indent="2"/>
    </xf>
    <xf numFmtId="49" fontId="2" fillId="0" borderId="0" xfId="1" applyNumberFormat="1" applyFont="1" applyAlignment="1">
      <alignment horizontal="center"/>
    </xf>
    <xf numFmtId="0" fontId="2" fillId="0" borderId="7" xfId="5" applyFont="1" applyBorder="1" applyAlignment="1">
      <alignment horizontal="left" wrapText="1"/>
    </xf>
    <xf numFmtId="0" fontId="2" fillId="0" borderId="4" xfId="5" applyFont="1" applyBorder="1" applyAlignment="1">
      <alignment horizontal="left" wrapText="1"/>
    </xf>
    <xf numFmtId="49" fontId="2" fillId="0" borderId="7" xfId="5" applyNumberFormat="1" applyFont="1" applyBorder="1" applyAlignment="1">
      <alignment horizontal="center" wrapText="1"/>
    </xf>
    <xf numFmtId="0" fontId="61" fillId="0" borderId="3" xfId="5" applyFont="1" applyBorder="1" applyAlignment="1">
      <alignment wrapText="1"/>
    </xf>
    <xf numFmtId="49" fontId="2" fillId="0" borderId="4" xfId="1" applyNumberFormat="1" applyFont="1" applyBorder="1" applyAlignment="1">
      <alignment horizontal="center"/>
    </xf>
    <xf numFmtId="0" fontId="2" fillId="0" borderId="40" xfId="5" applyFont="1" applyBorder="1" applyAlignment="1">
      <alignment wrapText="1"/>
    </xf>
    <xf numFmtId="49" fontId="2" fillId="0" borderId="58" xfId="1" applyNumberFormat="1" applyFont="1" applyBorder="1" applyAlignment="1">
      <alignment horizontal="center"/>
    </xf>
    <xf numFmtId="49" fontId="2" fillId="0" borderId="44" xfId="1" applyNumberFormat="1" applyFont="1" applyBorder="1" applyAlignment="1">
      <alignment horizontal="center"/>
    </xf>
    <xf numFmtId="49" fontId="2" fillId="0" borderId="48" xfId="1" applyNumberFormat="1" applyFont="1" applyBorder="1" applyAlignment="1">
      <alignment horizontal="center"/>
    </xf>
    <xf numFmtId="0" fontId="2" fillId="0" borderId="48" xfId="5" applyFont="1" applyBorder="1" applyAlignment="1">
      <alignment horizontal="left" wrapText="1"/>
    </xf>
    <xf numFmtId="0" fontId="2" fillId="0" borderId="0" xfId="5" applyFont="1" applyAlignment="1">
      <alignment horizontal="left" wrapText="1"/>
    </xf>
    <xf numFmtId="0" fontId="44" fillId="0" borderId="50" xfId="5" applyFont="1" applyBorder="1" applyAlignment="1">
      <alignment horizontal="center" wrapText="1"/>
    </xf>
    <xf numFmtId="3" fontId="2" fillId="0" borderId="31" xfId="5" applyNumberFormat="1" applyFont="1" applyBorder="1" applyAlignment="1">
      <alignment horizontal="right" indent="2"/>
    </xf>
    <xf numFmtId="49" fontId="2" fillId="0" borderId="54" xfId="1" applyNumberFormat="1" applyFont="1" applyBorder="1" applyAlignment="1">
      <alignment horizontal="left" wrapText="1"/>
    </xf>
    <xf numFmtId="0" fontId="44" fillId="0" borderId="65" xfId="5" applyFont="1" applyBorder="1" applyAlignment="1">
      <alignment horizontal="center" wrapText="1"/>
    </xf>
    <xf numFmtId="0" fontId="3" fillId="0" borderId="38" xfId="14" applyFont="1" applyBorder="1" applyAlignment="1">
      <alignment horizontal="left" indent="1"/>
    </xf>
    <xf numFmtId="0" fontId="2" fillId="0" borderId="55" xfId="14" applyBorder="1" applyAlignment="1">
      <alignment horizontal="left" wrapText="1" indent="1"/>
    </xf>
    <xf numFmtId="0" fontId="2" fillId="0" borderId="44" xfId="14" applyBorder="1" applyAlignment="1">
      <alignment horizontal="left" wrapText="1" indent="1"/>
    </xf>
    <xf numFmtId="0" fontId="2" fillId="0" borderId="44" xfId="14" applyBorder="1" applyAlignment="1">
      <alignment horizontal="left" indent="1"/>
    </xf>
    <xf numFmtId="0" fontId="2" fillId="0" borderId="57" xfId="14" applyBorder="1" applyAlignment="1">
      <alignment horizontal="left" indent="1"/>
    </xf>
    <xf numFmtId="0" fontId="2" fillId="0" borderId="58" xfId="14" applyBorder="1" applyAlignment="1">
      <alignment horizontal="left" wrapText="1" indent="1"/>
    </xf>
    <xf numFmtId="0" fontId="3" fillId="0" borderId="38" xfId="14" applyFont="1" applyBorder="1" applyAlignment="1">
      <alignment horizontal="left" wrapText="1" indent="1"/>
    </xf>
    <xf numFmtId="164" fontId="3" fillId="0" borderId="38" xfId="14" applyNumberFormat="1" applyFont="1" applyBorder="1" applyAlignment="1">
      <alignment horizontal="left" indent="1"/>
    </xf>
    <xf numFmtId="0" fontId="3" fillId="0" borderId="37" xfId="14" applyFont="1" applyBorder="1" applyAlignment="1">
      <alignment horizontal="left" wrapText="1" indent="1"/>
    </xf>
    <xf numFmtId="0" fontId="3" fillId="0" borderId="38" xfId="1" applyFont="1" applyBorder="1" applyAlignment="1">
      <alignment horizontal="left" wrapText="1" indent="1"/>
    </xf>
    <xf numFmtId="0" fontId="54" fillId="0" borderId="0" xfId="9" applyFont="1"/>
    <xf numFmtId="164" fontId="54" fillId="0" borderId="0" xfId="9" applyNumberFormat="1" applyFont="1"/>
    <xf numFmtId="0" fontId="53" fillId="0" borderId="0" xfId="1" applyFont="1" applyAlignment="1">
      <alignment horizontal="center"/>
    </xf>
    <xf numFmtId="164" fontId="53" fillId="0" borderId="0" xfId="1" applyNumberFormat="1" applyFont="1" applyAlignment="1">
      <alignment horizontal="center"/>
    </xf>
    <xf numFmtId="0" fontId="54" fillId="0" borderId="0" xfId="0" applyFont="1" applyAlignment="1">
      <alignment horizontal="right"/>
    </xf>
    <xf numFmtId="0" fontId="53" fillId="0" borderId="2" xfId="0" applyFont="1" applyBorder="1"/>
    <xf numFmtId="0" fontId="53" fillId="0" borderId="35" xfId="0" applyFont="1" applyBorder="1"/>
    <xf numFmtId="0" fontId="53" fillId="0" borderId="3" xfId="0" applyFont="1" applyBorder="1"/>
    <xf numFmtId="0" fontId="52" fillId="0" borderId="4" xfId="0" applyFont="1" applyBorder="1"/>
    <xf numFmtId="0" fontId="54" fillId="0" borderId="42" xfId="0" applyFont="1" applyBorder="1"/>
    <xf numFmtId="0" fontId="54" fillId="0" borderId="48" xfId="0" applyFont="1" applyBorder="1"/>
    <xf numFmtId="0" fontId="54" fillId="0" borderId="4" xfId="0" applyFont="1" applyBorder="1"/>
    <xf numFmtId="0" fontId="53" fillId="0" borderId="31" xfId="0" applyFont="1" applyBorder="1"/>
    <xf numFmtId="0" fontId="53" fillId="0" borderId="11" xfId="0" applyFont="1" applyBorder="1"/>
    <xf numFmtId="0" fontId="23" fillId="2" borderId="0" xfId="5" applyFont="1" applyFill="1"/>
    <xf numFmtId="164" fontId="23" fillId="2" borderId="0" xfId="5" applyNumberFormat="1" applyFont="1" applyFill="1"/>
    <xf numFmtId="3" fontId="23" fillId="2" borderId="0" xfId="5" applyNumberFormat="1" applyFont="1" applyFill="1"/>
    <xf numFmtId="4" fontId="23" fillId="2" borderId="0" xfId="5" applyNumberFormat="1" applyFont="1" applyFill="1"/>
    <xf numFmtId="0" fontId="22" fillId="0" borderId="0" xfId="0" applyFont="1"/>
    <xf numFmtId="3" fontId="2" fillId="0" borderId="54" xfId="13" applyNumberFormat="1" applyFont="1" applyBorder="1"/>
    <xf numFmtId="3" fontId="21" fillId="0" borderId="24" xfId="13" applyNumberFormat="1" applyFont="1" applyBorder="1"/>
    <xf numFmtId="0" fontId="25" fillId="0" borderId="0" xfId="13" applyFont="1"/>
    <xf numFmtId="3" fontId="21" fillId="0" borderId="6" xfId="13" applyNumberFormat="1" applyFont="1" applyBorder="1"/>
    <xf numFmtId="3" fontId="54" fillId="0" borderId="0" xfId="9" applyNumberFormat="1" applyFont="1"/>
    <xf numFmtId="0" fontId="2" fillId="0" borderId="32" xfId="7" applyBorder="1" applyAlignment="1">
      <alignment horizontal="center" vertical="center" wrapText="1"/>
    </xf>
    <xf numFmtId="0" fontId="2" fillId="0" borderId="31" xfId="7" applyBorder="1" applyAlignment="1">
      <alignment horizontal="center" vertical="center" wrapText="1"/>
    </xf>
    <xf numFmtId="0" fontId="2" fillId="0" borderId="34" xfId="7" applyBorder="1" applyAlignment="1">
      <alignment horizontal="center" vertical="center" wrapText="1"/>
    </xf>
    <xf numFmtId="0" fontId="4" fillId="0" borderId="4" xfId="13" applyFont="1" applyBorder="1" applyAlignment="1">
      <alignment horizontal="left"/>
    </xf>
    <xf numFmtId="3" fontId="2" fillId="0" borderId="5" xfId="13" applyNumberFormat="1" applyFont="1" applyBorder="1"/>
    <xf numFmtId="3" fontId="28" fillId="0" borderId="24" xfId="13" applyNumberFormat="1" applyFont="1" applyBorder="1"/>
    <xf numFmtId="164" fontId="28" fillId="0" borderId="6" xfId="13" applyNumberFormat="1" applyFont="1" applyBorder="1"/>
    <xf numFmtId="3" fontId="28" fillId="0" borderId="6" xfId="13" applyNumberFormat="1" applyFont="1" applyBorder="1"/>
    <xf numFmtId="164" fontId="28" fillId="0" borderId="54" xfId="13" applyNumberFormat="1" applyFont="1" applyBorder="1"/>
    <xf numFmtId="3" fontId="28" fillId="0" borderId="44" xfId="13" applyNumberFormat="1" applyFont="1" applyBorder="1"/>
    <xf numFmtId="3" fontId="28" fillId="0" borderId="5" xfId="13" applyNumberFormat="1" applyFont="1" applyBorder="1"/>
    <xf numFmtId="4" fontId="28" fillId="0" borderId="6" xfId="13" applyNumberFormat="1" applyFont="1" applyBorder="1"/>
    <xf numFmtId="164" fontId="28" fillId="0" borderId="17" xfId="13" applyNumberFormat="1" applyFont="1" applyBorder="1"/>
    <xf numFmtId="4" fontId="33" fillId="0" borderId="44" xfId="13" applyNumberFormat="1" applyFont="1" applyBorder="1"/>
    <xf numFmtId="4" fontId="33" fillId="0" borderId="54" xfId="13" applyNumberFormat="1" applyFont="1" applyBorder="1"/>
    <xf numFmtId="164" fontId="32" fillId="0" borderId="54" xfId="13" applyNumberFormat="1" applyFont="1" applyBorder="1"/>
    <xf numFmtId="3" fontId="33" fillId="0" borderId="5" xfId="13" applyNumberFormat="1" applyFont="1" applyBorder="1"/>
    <xf numFmtId="4" fontId="32" fillId="0" borderId="6" xfId="13" applyNumberFormat="1" applyFont="1" applyBorder="1"/>
    <xf numFmtId="164" fontId="32" fillId="0" borderId="17" xfId="13" applyNumberFormat="1" applyFont="1" applyBorder="1"/>
    <xf numFmtId="0" fontId="5" fillId="0" borderId="4" xfId="13" applyFont="1" applyBorder="1"/>
    <xf numFmtId="164" fontId="3" fillId="0" borderId="5" xfId="13" applyNumberFormat="1" applyFont="1" applyBorder="1"/>
    <xf numFmtId="0" fontId="6" fillId="0" borderId="2" xfId="5" applyFont="1" applyBorder="1" applyAlignment="1">
      <alignment horizontal="left" wrapText="1"/>
    </xf>
    <xf numFmtId="4" fontId="22" fillId="0" borderId="0" xfId="5" applyNumberFormat="1" applyFont="1"/>
    <xf numFmtId="4" fontId="1" fillId="0" borderId="0" xfId="5" applyNumberFormat="1"/>
    <xf numFmtId="0" fontId="6" fillId="0" borderId="2" xfId="1" applyFont="1" applyBorder="1"/>
    <xf numFmtId="0" fontId="6" fillId="0" borderId="35" xfId="1" applyFont="1" applyBorder="1"/>
    <xf numFmtId="0" fontId="6" fillId="0" borderId="3" xfId="1" applyFont="1" applyBorder="1"/>
    <xf numFmtId="0" fontId="1" fillId="0" borderId="3" xfId="1" applyBorder="1"/>
    <xf numFmtId="0" fontId="1" fillId="0" borderId="4" xfId="1" applyBorder="1"/>
    <xf numFmtId="0" fontId="6" fillId="0" borderId="4" xfId="1" applyFont="1" applyBorder="1"/>
    <xf numFmtId="0" fontId="1" fillId="0" borderId="7" xfId="1" applyBorder="1"/>
    <xf numFmtId="0" fontId="6" fillId="0" borderId="31" xfId="1" applyFont="1" applyBorder="1"/>
    <xf numFmtId="0" fontId="6" fillId="0" borderId="11" xfId="1" applyFont="1" applyBorder="1"/>
    <xf numFmtId="0" fontId="1" fillId="0" borderId="4" xfId="1" applyBorder="1" applyAlignment="1">
      <alignment horizontal="left"/>
    </xf>
    <xf numFmtId="0" fontId="21" fillId="0" borderId="3" xfId="0" applyFont="1" applyBorder="1"/>
    <xf numFmtId="0" fontId="2" fillId="0" borderId="4" xfId="0" applyFont="1" applyBorder="1"/>
    <xf numFmtId="0" fontId="3" fillId="0" borderId="2" xfId="0" applyFont="1" applyBorder="1"/>
    <xf numFmtId="49" fontId="2" fillId="0" borderId="35" xfId="5" applyNumberFormat="1" applyFont="1" applyBorder="1" applyAlignment="1">
      <alignment horizontal="center"/>
    </xf>
    <xf numFmtId="49" fontId="2" fillId="0" borderId="40" xfId="1" applyNumberFormat="1" applyFont="1" applyBorder="1" applyAlignment="1">
      <alignment horizontal="left" wrapText="1"/>
    </xf>
    <xf numFmtId="0" fontId="2" fillId="0" borderId="11" xfId="5" applyFont="1" applyBorder="1" applyAlignment="1">
      <alignment horizontal="left" wrapText="1" indent="2"/>
    </xf>
    <xf numFmtId="4" fontId="2" fillId="0" borderId="11" xfId="5" applyNumberFormat="1" applyFont="1" applyBorder="1" applyAlignment="1">
      <alignment horizontal="right" wrapText="1" indent="2"/>
    </xf>
    <xf numFmtId="0" fontId="2" fillId="0" borderId="4" xfId="5" applyFont="1" applyBorder="1" applyAlignment="1">
      <alignment horizontal="center" wrapText="1"/>
    </xf>
    <xf numFmtId="49" fontId="2" fillId="0" borderId="55" xfId="5" applyNumberFormat="1" applyFont="1" applyBorder="1" applyAlignment="1">
      <alignment horizontal="center"/>
    </xf>
    <xf numFmtId="4" fontId="2" fillId="0" borderId="0" xfId="5" applyNumberFormat="1" applyFont="1" applyAlignment="1">
      <alignment horizontal="right" wrapText="1" indent="2"/>
    </xf>
    <xf numFmtId="4" fontId="2" fillId="0" borderId="48" xfId="5" applyNumberFormat="1" applyFont="1" applyBorder="1" applyAlignment="1">
      <alignment horizontal="right" wrapText="1" indent="2"/>
    </xf>
    <xf numFmtId="0" fontId="2" fillId="0" borderId="47" xfId="5" applyFont="1" applyBorder="1" applyAlignment="1">
      <alignment wrapText="1"/>
    </xf>
    <xf numFmtId="0" fontId="21" fillId="0" borderId="2" xfId="0" applyFont="1" applyBorder="1" applyAlignment="1">
      <alignment horizontal="center" vertical="center"/>
    </xf>
    <xf numFmtId="0" fontId="2" fillId="0" borderId="31" xfId="5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indent="1"/>
    </xf>
    <xf numFmtId="0" fontId="21" fillId="0" borderId="3" xfId="0" applyFont="1" applyBorder="1" applyAlignment="1">
      <alignment horizontal="left" indent="1"/>
    </xf>
    <xf numFmtId="0" fontId="21" fillId="0" borderId="4" xfId="0" applyFont="1" applyBorder="1" applyAlignment="1">
      <alignment horizontal="left" indent="1"/>
    </xf>
    <xf numFmtId="0" fontId="21" fillId="0" borderId="7" xfId="0" applyFont="1" applyBorder="1" applyAlignment="1">
      <alignment horizontal="left" indent="1"/>
    </xf>
    <xf numFmtId="0" fontId="21" fillId="0" borderId="2" xfId="0" applyFont="1" applyBorder="1" applyAlignment="1">
      <alignment horizontal="left" indent="1"/>
    </xf>
    <xf numFmtId="0" fontId="3" fillId="0" borderId="11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left" indent="1"/>
    </xf>
    <xf numFmtId="0" fontId="3" fillId="0" borderId="2" xfId="0" applyFont="1" applyBorder="1" applyAlignment="1">
      <alignment horizontal="left" wrapText="1" indent="1"/>
    </xf>
    <xf numFmtId="49" fontId="3" fillId="0" borderId="2" xfId="0" applyNumberFormat="1" applyFont="1" applyBorder="1" applyAlignment="1">
      <alignment horizontal="left" wrapText="1" indent="1"/>
    </xf>
    <xf numFmtId="0" fontId="3" fillId="0" borderId="2" xfId="0" applyFont="1" applyBorder="1" applyAlignment="1">
      <alignment horizontal="left" vertical="center" wrapText="1" indent="1"/>
    </xf>
    <xf numFmtId="0" fontId="2" fillId="0" borderId="2" xfId="0" applyFont="1" applyBorder="1" applyAlignment="1">
      <alignment horizontal="left" wrapText="1" indent="1"/>
    </xf>
    <xf numFmtId="49" fontId="2" fillId="0" borderId="31" xfId="5" applyNumberFormat="1" applyFont="1" applyBorder="1" applyAlignment="1">
      <alignment horizontal="center"/>
    </xf>
    <xf numFmtId="0" fontId="2" fillId="0" borderId="3" xfId="5" applyFont="1" applyBorder="1" applyAlignment="1">
      <alignment horizontal="center" wrapText="1"/>
    </xf>
    <xf numFmtId="49" fontId="28" fillId="4" borderId="39" xfId="5" applyNumberFormat="1" applyFont="1" applyFill="1" applyBorder="1" applyAlignment="1">
      <alignment horizontal="center" vertical="center"/>
    </xf>
    <xf numFmtId="0" fontId="28" fillId="2" borderId="39" xfId="5" applyFont="1" applyFill="1" applyBorder="1" applyAlignment="1">
      <alignment horizontal="center" vertical="center" wrapText="1"/>
    </xf>
    <xf numFmtId="0" fontId="28" fillId="2" borderId="38" xfId="5" applyFont="1" applyFill="1" applyBorder="1" applyAlignment="1">
      <alignment horizontal="center" vertical="center" wrapText="1"/>
    </xf>
    <xf numFmtId="3" fontId="28" fillId="0" borderId="2" xfId="5" applyNumberFormat="1" applyFont="1" applyBorder="1" applyAlignment="1">
      <alignment horizontal="center" vertical="center" wrapText="1"/>
    </xf>
    <xf numFmtId="3" fontId="28" fillId="0" borderId="2" xfId="5" applyNumberFormat="1" applyFont="1" applyBorder="1" applyAlignment="1">
      <alignment horizontal="right" vertical="center" wrapText="1" indent="2"/>
    </xf>
    <xf numFmtId="0" fontId="2" fillId="0" borderId="5" xfId="5" applyFont="1" applyBorder="1" applyAlignment="1">
      <alignment horizontal="left" wrapText="1"/>
    </xf>
    <xf numFmtId="3" fontId="2" fillId="0" borderId="6" xfId="5" applyNumberFormat="1" applyFont="1" applyBorder="1"/>
    <xf numFmtId="164" fontId="2" fillId="0" borderId="6" xfId="5" applyNumberFormat="1" applyFont="1" applyBorder="1"/>
    <xf numFmtId="49" fontId="2" fillId="0" borderId="69" xfId="5" applyNumberFormat="1" applyFont="1" applyBorder="1" applyAlignment="1">
      <alignment horizontal="center"/>
    </xf>
    <xf numFmtId="0" fontId="2" fillId="0" borderId="41" xfId="5" applyFont="1" applyBorder="1" applyAlignment="1">
      <alignment horizontal="left" wrapText="1"/>
    </xf>
    <xf numFmtId="49" fontId="2" fillId="0" borderId="49" xfId="5" applyNumberFormat="1" applyFont="1" applyBorder="1" applyAlignment="1">
      <alignment horizontal="center"/>
    </xf>
    <xf numFmtId="0" fontId="2" fillId="0" borderId="52" xfId="5" applyFont="1" applyBorder="1" applyAlignment="1">
      <alignment horizontal="left" wrapText="1"/>
    </xf>
    <xf numFmtId="3" fontId="2" fillId="0" borderId="21" xfId="5" applyNumberFormat="1" applyFont="1" applyBorder="1"/>
    <xf numFmtId="164" fontId="2" fillId="0" borderId="21" xfId="5" applyNumberFormat="1" applyFont="1" applyBorder="1"/>
    <xf numFmtId="4" fontId="2" fillId="0" borderId="42" xfId="5" applyNumberFormat="1" applyFont="1" applyBorder="1" applyAlignment="1">
      <alignment horizontal="right" wrapText="1" indent="2"/>
    </xf>
    <xf numFmtId="0" fontId="2" fillId="0" borderId="56" xfId="5" applyFont="1" applyBorder="1" applyAlignment="1">
      <alignment horizontal="left" wrapText="1"/>
    </xf>
    <xf numFmtId="0" fontId="44" fillId="0" borderId="35" xfId="0" applyFont="1" applyBorder="1"/>
    <xf numFmtId="3" fontId="2" fillId="0" borderId="24" xfId="5" applyNumberFormat="1" applyFont="1" applyBorder="1"/>
    <xf numFmtId="164" fontId="2" fillId="0" borderId="17" xfId="5" applyNumberFormat="1" applyFont="1" applyBorder="1"/>
    <xf numFmtId="3" fontId="2" fillId="0" borderId="63" xfId="5" applyNumberFormat="1" applyFont="1" applyBorder="1"/>
    <xf numFmtId="164" fontId="2" fillId="0" borderId="63" xfId="5" applyNumberFormat="1" applyFont="1" applyBorder="1"/>
    <xf numFmtId="0" fontId="2" fillId="0" borderId="67" xfId="5" applyFont="1" applyBorder="1" applyAlignment="1">
      <alignment horizontal="left" wrapText="1"/>
    </xf>
    <xf numFmtId="0" fontId="61" fillId="0" borderId="48" xfId="5" applyFont="1" applyBorder="1" applyAlignment="1">
      <alignment wrapText="1"/>
    </xf>
    <xf numFmtId="3" fontId="2" fillId="0" borderId="16" xfId="5" applyNumberFormat="1" applyFont="1" applyBorder="1"/>
    <xf numFmtId="164" fontId="2" fillId="0" borderId="16" xfId="5" applyNumberFormat="1" applyFont="1" applyBorder="1"/>
    <xf numFmtId="3" fontId="2" fillId="0" borderId="0" xfId="5" applyNumberFormat="1" applyFont="1"/>
    <xf numFmtId="49" fontId="4" fillId="0" borderId="68" xfId="1" applyNumberFormat="1" applyFont="1" applyBorder="1" applyAlignment="1">
      <alignment horizontal="left"/>
    </xf>
    <xf numFmtId="49" fontId="4" fillId="0" borderId="5" xfId="1" applyNumberFormat="1" applyFont="1" applyBorder="1" applyAlignment="1">
      <alignment horizontal="left"/>
    </xf>
    <xf numFmtId="49" fontId="4" fillId="0" borderId="27" xfId="1" applyNumberFormat="1" applyFont="1" applyBorder="1" applyAlignment="1">
      <alignment horizontal="left"/>
    </xf>
    <xf numFmtId="0" fontId="2" fillId="0" borderId="11" xfId="5" applyFont="1" applyBorder="1" applyAlignment="1">
      <alignment horizontal="center" wrapText="1"/>
    </xf>
    <xf numFmtId="49" fontId="2" fillId="0" borderId="37" xfId="5" applyNumberFormat="1" applyFont="1" applyBorder="1" applyAlignment="1">
      <alignment horizontal="center" vertical="center"/>
    </xf>
    <xf numFmtId="49" fontId="2" fillId="0" borderId="1" xfId="5" applyNumberFormat="1" applyFont="1" applyBorder="1" applyAlignment="1">
      <alignment horizontal="center"/>
    </xf>
    <xf numFmtId="0" fontId="2" fillId="2" borderId="1" xfId="5" applyFont="1" applyFill="1" applyBorder="1" applyAlignment="1">
      <alignment horizontal="left" vertical="center" wrapText="1" indent="2"/>
    </xf>
    <xf numFmtId="0" fontId="2" fillId="0" borderId="1" xfId="5" applyFont="1" applyBorder="1" applyAlignment="1">
      <alignment horizontal="left" vertical="center" wrapText="1" indent="2"/>
    </xf>
    <xf numFmtId="0" fontId="44" fillId="2" borderId="1" xfId="5" applyFont="1" applyFill="1" applyBorder="1" applyAlignment="1">
      <alignment horizontal="center" vertical="center" wrapText="1"/>
    </xf>
    <xf numFmtId="3" fontId="2" fillId="0" borderId="1" xfId="5" applyNumberFormat="1" applyFont="1" applyBorder="1" applyAlignment="1">
      <alignment horizontal="right" vertical="center" indent="2"/>
    </xf>
    <xf numFmtId="3" fontId="1" fillId="0" borderId="1" xfId="5" applyNumberFormat="1" applyBorder="1"/>
    <xf numFmtId="164" fontId="1" fillId="0" borderId="1" xfId="5" applyNumberFormat="1" applyBorder="1"/>
    <xf numFmtId="3" fontId="2" fillId="0" borderId="1" xfId="5" applyNumberFormat="1" applyFont="1" applyBorder="1" applyAlignment="1">
      <alignment horizontal="right" vertical="center" wrapText="1" indent="2"/>
    </xf>
    <xf numFmtId="4" fontId="2" fillId="0" borderId="30" xfId="5" applyNumberFormat="1" applyFont="1" applyBorder="1" applyAlignment="1">
      <alignment horizontal="right" vertical="center" wrapText="1" indent="2"/>
    </xf>
    <xf numFmtId="49" fontId="29" fillId="3" borderId="38" xfId="5" applyNumberFormat="1" applyFont="1" applyFill="1" applyBorder="1" applyAlignment="1">
      <alignment horizontal="center" vertical="center"/>
    </xf>
    <xf numFmtId="49" fontId="29" fillId="0" borderId="57" xfId="5" applyNumberFormat="1" applyFont="1" applyBorder="1" applyAlignment="1">
      <alignment horizontal="center" vertical="center"/>
    </xf>
    <xf numFmtId="49" fontId="2" fillId="0" borderId="40" xfId="1" applyNumberFormat="1" applyFont="1" applyBorder="1" applyAlignment="1">
      <alignment horizontal="left"/>
    </xf>
    <xf numFmtId="49" fontId="2" fillId="0" borderId="56" xfId="5" applyNumberFormat="1" applyFont="1" applyBorder="1" applyAlignment="1">
      <alignment horizontal="center"/>
    </xf>
    <xf numFmtId="49" fontId="2" fillId="0" borderId="44" xfId="5" applyNumberFormat="1" applyFont="1" applyBorder="1" applyAlignment="1">
      <alignment horizontal="center" vertical="center"/>
    </xf>
    <xf numFmtId="49" fontId="2" fillId="0" borderId="41" xfId="1" applyNumberFormat="1" applyFont="1" applyBorder="1" applyAlignment="1">
      <alignment horizontal="left"/>
    </xf>
    <xf numFmtId="49" fontId="2" fillId="0" borderId="54" xfId="5" applyNumberFormat="1" applyFont="1" applyBorder="1" applyAlignment="1">
      <alignment horizontal="center"/>
    </xf>
    <xf numFmtId="49" fontId="2" fillId="0" borderId="57" xfId="5" applyNumberFormat="1" applyFont="1" applyBorder="1" applyAlignment="1">
      <alignment horizontal="center" vertical="center"/>
    </xf>
    <xf numFmtId="49" fontId="2" fillId="0" borderId="5" xfId="1" applyNumberFormat="1" applyFont="1" applyBorder="1" applyAlignment="1">
      <alignment horizontal="left"/>
    </xf>
    <xf numFmtId="49" fontId="2" fillId="0" borderId="55" xfId="5" applyNumberFormat="1" applyFont="1" applyBorder="1" applyAlignment="1">
      <alignment horizontal="center" vertical="center"/>
    </xf>
    <xf numFmtId="49" fontId="2" fillId="0" borderId="47" xfId="1" applyNumberFormat="1" applyFont="1" applyBorder="1" applyAlignment="1">
      <alignment horizontal="left"/>
    </xf>
    <xf numFmtId="0" fontId="44" fillId="0" borderId="67" xfId="5" applyFont="1" applyBorder="1" applyAlignment="1">
      <alignment horizontal="center" wrapText="1"/>
    </xf>
    <xf numFmtId="49" fontId="29" fillId="0" borderId="0" xfId="5" applyNumberFormat="1" applyFont="1" applyAlignment="1">
      <alignment horizontal="center" vertical="center"/>
    </xf>
    <xf numFmtId="49" fontId="2" fillId="0" borderId="0" xfId="1" applyNumberFormat="1" applyFont="1" applyAlignment="1">
      <alignment horizontal="left"/>
    </xf>
    <xf numFmtId="3" fontId="28" fillId="4" borderId="38" xfId="5" applyNumberFormat="1" applyFont="1" applyFill="1" applyBorder="1" applyAlignment="1">
      <alignment horizontal="right" vertical="center" indent="2"/>
    </xf>
    <xf numFmtId="49" fontId="2" fillId="0" borderId="42" xfId="1" applyNumberFormat="1" applyFont="1" applyBorder="1" applyAlignment="1">
      <alignment horizontal="left"/>
    </xf>
    <xf numFmtId="0" fontId="2" fillId="0" borderId="52" xfId="5" applyFont="1" applyBorder="1" applyAlignment="1">
      <alignment wrapText="1"/>
    </xf>
    <xf numFmtId="3" fontId="2" fillId="0" borderId="43" xfId="5" applyNumberFormat="1" applyFont="1" applyBorder="1" applyAlignment="1">
      <alignment horizontal="right" indent="2"/>
    </xf>
    <xf numFmtId="3" fontId="2" fillId="0" borderId="41" xfId="5" applyNumberFormat="1" applyFont="1" applyBorder="1" applyAlignment="1">
      <alignment horizontal="right" indent="2"/>
    </xf>
    <xf numFmtId="0" fontId="2" fillId="0" borderId="56" xfId="5" applyFont="1" applyBorder="1" applyAlignment="1">
      <alignment wrapText="1"/>
    </xf>
    <xf numFmtId="49" fontId="2" fillId="0" borderId="58" xfId="5" applyNumberFormat="1" applyFont="1" applyBorder="1" applyAlignment="1">
      <alignment horizontal="center"/>
    </xf>
    <xf numFmtId="49" fontId="2" fillId="0" borderId="7" xfId="1" applyNumberFormat="1" applyFont="1" applyBorder="1" applyAlignment="1">
      <alignment horizontal="left"/>
    </xf>
    <xf numFmtId="0" fontId="44" fillId="0" borderId="57" xfId="5" applyFont="1" applyBorder="1" applyAlignment="1">
      <alignment horizontal="center" wrapText="1"/>
    </xf>
    <xf numFmtId="0" fontId="44" fillId="0" borderId="44" xfId="5" applyFont="1" applyBorder="1" applyAlignment="1">
      <alignment horizontal="center" wrapText="1"/>
    </xf>
    <xf numFmtId="49" fontId="2" fillId="0" borderId="48" xfId="1" applyNumberFormat="1" applyFont="1" applyBorder="1" applyAlignment="1">
      <alignment horizontal="left"/>
    </xf>
    <xf numFmtId="0" fontId="44" fillId="0" borderId="55" xfId="5" applyFont="1" applyBorder="1" applyAlignment="1">
      <alignment horizontal="center" wrapText="1"/>
    </xf>
    <xf numFmtId="3" fontId="2" fillId="0" borderId="47" xfId="5" applyNumberFormat="1" applyFont="1" applyBorder="1" applyAlignment="1">
      <alignment horizontal="right" indent="2"/>
    </xf>
    <xf numFmtId="3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49" fontId="2" fillId="0" borderId="34" xfId="1" applyNumberFormat="1" applyFont="1" applyBorder="1" applyAlignment="1">
      <alignment horizontal="left"/>
    </xf>
    <xf numFmtId="0" fontId="2" fillId="0" borderId="49" xfId="5" applyFont="1" applyBorder="1" applyAlignment="1">
      <alignment wrapText="1"/>
    </xf>
    <xf numFmtId="0" fontId="44" fillId="0" borderId="49" xfId="5" applyFont="1" applyBorder="1" applyAlignment="1">
      <alignment horizontal="center" wrapText="1"/>
    </xf>
    <xf numFmtId="0" fontId="44" fillId="0" borderId="54" xfId="5" applyFont="1" applyBorder="1" applyAlignment="1">
      <alignment horizontal="center" wrapText="1"/>
    </xf>
    <xf numFmtId="49" fontId="2" fillId="0" borderId="45" xfId="1" applyNumberFormat="1" applyFont="1" applyBorder="1" applyAlignment="1">
      <alignment horizontal="left"/>
    </xf>
    <xf numFmtId="49" fontId="2" fillId="0" borderId="27" xfId="1" applyNumberFormat="1" applyFont="1" applyBorder="1" applyAlignment="1">
      <alignment horizontal="left"/>
    </xf>
    <xf numFmtId="49" fontId="2" fillId="0" borderId="43" xfId="1" applyNumberFormat="1" applyFont="1" applyBorder="1" applyAlignment="1">
      <alignment horizontal="left" wrapText="1"/>
    </xf>
    <xf numFmtId="3" fontId="2" fillId="0" borderId="49" xfId="5" applyNumberFormat="1" applyFont="1" applyBorder="1" applyAlignment="1">
      <alignment horizontal="right" indent="2"/>
    </xf>
    <xf numFmtId="3" fontId="2" fillId="0" borderId="57" xfId="5" applyNumberFormat="1" applyFont="1" applyBorder="1" applyAlignment="1">
      <alignment horizontal="right" indent="2"/>
    </xf>
    <xf numFmtId="3" fontId="2" fillId="0" borderId="44" xfId="5" applyNumberFormat="1" applyFont="1" applyBorder="1" applyAlignment="1">
      <alignment horizontal="right" indent="2"/>
    </xf>
    <xf numFmtId="0" fontId="44" fillId="0" borderId="17" xfId="5" applyFont="1" applyBorder="1" applyAlignment="1">
      <alignment horizontal="center" wrapText="1"/>
    </xf>
    <xf numFmtId="0" fontId="2" fillId="0" borderId="19" xfId="5" applyFont="1" applyBorder="1" applyAlignment="1">
      <alignment wrapText="1"/>
    </xf>
    <xf numFmtId="0" fontId="44" fillId="0" borderId="51" xfId="5" applyFont="1" applyBorder="1" applyAlignment="1">
      <alignment horizontal="center" wrapText="1"/>
    </xf>
    <xf numFmtId="3" fontId="2" fillId="0" borderId="37" xfId="5" applyNumberFormat="1" applyFont="1" applyBorder="1" applyAlignment="1">
      <alignment horizontal="right" indent="2"/>
    </xf>
    <xf numFmtId="49" fontId="2" fillId="0" borderId="70" xfId="5" applyNumberFormat="1" applyFont="1" applyBorder="1" applyAlignment="1">
      <alignment horizontal="center"/>
    </xf>
    <xf numFmtId="0" fontId="1" fillId="0" borderId="21" xfId="1" applyBorder="1" applyAlignment="1">
      <alignment horizontal="left"/>
    </xf>
    <xf numFmtId="49" fontId="2" fillId="0" borderId="71" xfId="5" applyNumberFormat="1" applyFont="1" applyBorder="1" applyAlignment="1">
      <alignment horizontal="center"/>
    </xf>
    <xf numFmtId="0" fontId="1" fillId="0" borderId="6" xfId="1" applyBorder="1" applyAlignment="1">
      <alignment horizontal="left"/>
    </xf>
    <xf numFmtId="49" fontId="2" fillId="0" borderId="72" xfId="5" applyNumberFormat="1" applyFont="1" applyBorder="1" applyAlignment="1">
      <alignment horizontal="center"/>
    </xf>
    <xf numFmtId="0" fontId="1" fillId="0" borderId="16" xfId="1" applyBorder="1" applyAlignment="1">
      <alignment horizontal="left"/>
    </xf>
    <xf numFmtId="0" fontId="1" fillId="0" borderId="42" xfId="1" applyBorder="1" applyAlignment="1">
      <alignment horizontal="left"/>
    </xf>
    <xf numFmtId="0" fontId="44" fillId="0" borderId="65" xfId="5" applyFont="1" applyBorder="1" applyAlignment="1">
      <alignment horizontal="center" vertical="center" wrapText="1"/>
    </xf>
    <xf numFmtId="3" fontId="2" fillId="0" borderId="42" xfId="5" applyNumberFormat="1" applyFont="1" applyBorder="1" applyAlignment="1">
      <alignment horizontal="right" vertical="center" indent="2"/>
    </xf>
    <xf numFmtId="0" fontId="1" fillId="0" borderId="3" xfId="1" applyBorder="1" applyAlignment="1">
      <alignment horizontal="left" wrapText="1"/>
    </xf>
    <xf numFmtId="0" fontId="1" fillId="0" borderId="48" xfId="1" applyBorder="1" applyAlignment="1">
      <alignment horizontal="left"/>
    </xf>
    <xf numFmtId="0" fontId="44" fillId="0" borderId="61" xfId="5" applyFont="1" applyBorder="1" applyAlignment="1">
      <alignment horizontal="center" vertical="center" wrapText="1"/>
    </xf>
    <xf numFmtId="3" fontId="2" fillId="0" borderId="48" xfId="5" applyNumberFormat="1" applyFont="1" applyBorder="1" applyAlignment="1">
      <alignment horizontal="right" vertical="center" indent="2"/>
    </xf>
    <xf numFmtId="49" fontId="46" fillId="3" borderId="38" xfId="5" applyNumberFormat="1" applyFont="1" applyFill="1" applyBorder="1" applyAlignment="1">
      <alignment horizontal="center" vertical="center" wrapText="1"/>
    </xf>
    <xf numFmtId="49" fontId="46" fillId="3" borderId="39" xfId="5" applyNumberFormat="1" applyFont="1" applyFill="1" applyBorder="1" applyAlignment="1">
      <alignment horizontal="center" vertical="center"/>
    </xf>
    <xf numFmtId="49" fontId="47" fillId="0" borderId="42" xfId="1" applyNumberFormat="1" applyFont="1" applyBorder="1" applyAlignment="1">
      <alignment horizontal="center"/>
    </xf>
    <xf numFmtId="0" fontId="2" fillId="0" borderId="52" xfId="1" applyFont="1" applyBorder="1" applyAlignment="1">
      <alignment horizontal="left"/>
    </xf>
    <xf numFmtId="0" fontId="2" fillId="0" borderId="54" xfId="1" applyFont="1" applyBorder="1" applyAlignment="1">
      <alignment horizontal="left"/>
    </xf>
    <xf numFmtId="49" fontId="47" fillId="0" borderId="11" xfId="1" applyNumberFormat="1" applyFont="1" applyBorder="1" applyAlignment="1">
      <alignment horizontal="center"/>
    </xf>
    <xf numFmtId="0" fontId="47" fillId="0" borderId="1" xfId="0" applyFont="1" applyBorder="1" applyAlignment="1">
      <alignment horizontal="left" wrapText="1"/>
    </xf>
    <xf numFmtId="0" fontId="2" fillId="0" borderId="11" xfId="5" applyFont="1" applyBorder="1" applyAlignment="1">
      <alignment wrapText="1"/>
    </xf>
    <xf numFmtId="164" fontId="28" fillId="4" borderId="38" xfId="5" applyNumberFormat="1" applyFont="1" applyFill="1" applyBorder="1" applyAlignment="1">
      <alignment horizontal="right" vertical="center" indent="2"/>
    </xf>
    <xf numFmtId="49" fontId="2" fillId="0" borderId="49" xfId="1" applyNumberFormat="1" applyFont="1" applyBorder="1" applyAlignment="1">
      <alignment horizontal="center"/>
    </xf>
    <xf numFmtId="49" fontId="2" fillId="0" borderId="57" xfId="1" applyNumberFormat="1" applyFont="1" applyBorder="1" applyAlignment="1">
      <alignment horizontal="center"/>
    </xf>
    <xf numFmtId="4" fontId="33" fillId="0" borderId="0" xfId="5" applyNumberFormat="1" applyFont="1"/>
    <xf numFmtId="49" fontId="21" fillId="0" borderId="57" xfId="1" applyNumberFormat="1" applyFont="1" applyBorder="1" applyAlignment="1">
      <alignment horizontal="center"/>
    </xf>
    <xf numFmtId="49" fontId="21" fillId="0" borderId="3" xfId="5" applyNumberFormat="1" applyFont="1" applyBorder="1" applyAlignment="1">
      <alignment horizontal="center" wrapText="1"/>
    </xf>
    <xf numFmtId="49" fontId="21" fillId="0" borderId="40" xfId="1" applyNumberFormat="1" applyFont="1" applyBorder="1" applyAlignment="1">
      <alignment horizontal="left" wrapText="1"/>
    </xf>
    <xf numFmtId="0" fontId="21" fillId="0" borderId="4" xfId="5" applyFont="1" applyBorder="1" applyAlignment="1">
      <alignment wrapText="1"/>
    </xf>
    <xf numFmtId="0" fontId="21" fillId="0" borderId="3" xfId="5" applyFont="1" applyBorder="1" applyAlignment="1">
      <alignment horizontal="left" wrapText="1" indent="2"/>
    </xf>
    <xf numFmtId="0" fontId="21" fillId="0" borderId="3" xfId="5" applyFont="1" applyBorder="1" applyAlignment="1">
      <alignment horizontal="center" wrapText="1"/>
    </xf>
    <xf numFmtId="3" fontId="21" fillId="0" borderId="3" xfId="5" applyNumberFormat="1" applyFont="1" applyBorder="1" applyAlignment="1">
      <alignment horizontal="right" indent="2"/>
    </xf>
    <xf numFmtId="3" fontId="21" fillId="0" borderId="44" xfId="5" applyNumberFormat="1" applyFont="1" applyBorder="1" applyAlignment="1">
      <alignment horizontal="right" indent="2"/>
    </xf>
    <xf numFmtId="164" fontId="21" fillId="0" borderId="3" xfId="5" applyNumberFormat="1" applyFont="1" applyBorder="1" applyAlignment="1">
      <alignment horizontal="right" indent="2"/>
    </xf>
    <xf numFmtId="3" fontId="21" fillId="0" borderId="4" xfId="5" applyNumberFormat="1" applyFont="1" applyBorder="1" applyAlignment="1">
      <alignment horizontal="right" indent="2"/>
    </xf>
    <xf numFmtId="4" fontId="21" fillId="0" borderId="4" xfId="5" applyNumberFormat="1" applyFont="1" applyBorder="1" applyAlignment="1">
      <alignment horizontal="right" wrapText="1" indent="2"/>
    </xf>
    <xf numFmtId="49" fontId="2" fillId="0" borderId="19" xfId="1" applyNumberFormat="1" applyFont="1" applyBorder="1" applyAlignment="1">
      <alignment horizontal="center"/>
    </xf>
    <xf numFmtId="0" fontId="2" fillId="0" borderId="3" xfId="5" applyFont="1" applyBorder="1" applyAlignment="1">
      <alignment horizontal="left" wrapText="1"/>
    </xf>
    <xf numFmtId="49" fontId="2" fillId="0" borderId="59" xfId="1" applyNumberFormat="1" applyFont="1" applyBorder="1" applyAlignment="1">
      <alignment horizontal="left" vertical="center" wrapText="1"/>
    </xf>
    <xf numFmtId="49" fontId="2" fillId="0" borderId="55" xfId="1" applyNumberFormat="1" applyFont="1" applyBorder="1" applyAlignment="1">
      <alignment horizontal="center"/>
    </xf>
    <xf numFmtId="49" fontId="2" fillId="0" borderId="67" xfId="1" applyNumberFormat="1" applyFont="1" applyBorder="1" applyAlignment="1">
      <alignment horizontal="left" vertical="center" wrapText="1"/>
    </xf>
    <xf numFmtId="0" fontId="61" fillId="0" borderId="0" xfId="5" applyFont="1" applyAlignment="1">
      <alignment wrapText="1"/>
    </xf>
    <xf numFmtId="49" fontId="2" fillId="0" borderId="0" xfId="1" applyNumberFormat="1" applyFont="1" applyAlignment="1">
      <alignment horizontal="left" vertical="center" wrapText="1"/>
    </xf>
    <xf numFmtId="49" fontId="2" fillId="0" borderId="31" xfId="1" applyNumberFormat="1" applyFont="1" applyBorder="1" applyAlignment="1">
      <alignment horizontal="center"/>
    </xf>
    <xf numFmtId="0" fontId="2" fillId="0" borderId="45" xfId="1" applyFont="1" applyBorder="1" applyAlignment="1">
      <alignment horizontal="left"/>
    </xf>
    <xf numFmtId="0" fontId="2" fillId="0" borderId="41" xfId="1" applyFont="1" applyBorder="1" applyAlignment="1">
      <alignment horizontal="left"/>
    </xf>
    <xf numFmtId="49" fontId="2" fillId="0" borderId="35" xfId="5" applyNumberFormat="1" applyFont="1" applyBorder="1" applyAlignment="1">
      <alignment horizontal="center" wrapText="1"/>
    </xf>
    <xf numFmtId="49" fontId="2" fillId="0" borderId="36" xfId="1" applyNumberFormat="1" applyFont="1" applyBorder="1" applyAlignment="1">
      <alignment horizontal="left" wrapText="1"/>
    </xf>
    <xf numFmtId="49" fontId="2" fillId="0" borderId="11" xfId="5" applyNumberFormat="1" applyFont="1" applyBorder="1" applyAlignment="1">
      <alignment horizontal="center" wrapText="1"/>
    </xf>
    <xf numFmtId="49" fontId="2" fillId="0" borderId="73" xfId="1" applyNumberFormat="1" applyFont="1" applyBorder="1" applyAlignment="1">
      <alignment horizontal="left" vertical="center" wrapText="1"/>
    </xf>
    <xf numFmtId="49" fontId="2" fillId="0" borderId="53" xfId="0" applyNumberFormat="1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49" fontId="2" fillId="0" borderId="6" xfId="1" applyNumberFormat="1" applyFont="1" applyBorder="1" applyAlignment="1">
      <alignment horizontal="left" wrapText="1"/>
    </xf>
    <xf numFmtId="0" fontId="44" fillId="0" borderId="26" xfId="5" applyFont="1" applyBorder="1" applyAlignment="1">
      <alignment horizontal="center" wrapText="1"/>
    </xf>
    <xf numFmtId="49" fontId="2" fillId="0" borderId="16" xfId="0" applyNumberFormat="1" applyFont="1" applyBorder="1" applyAlignment="1">
      <alignment horizontal="center"/>
    </xf>
    <xf numFmtId="49" fontId="2" fillId="0" borderId="16" xfId="1" applyNumberFormat="1" applyFont="1" applyBorder="1" applyAlignment="1">
      <alignment horizontal="left" wrapText="1"/>
    </xf>
    <xf numFmtId="0" fontId="44" fillId="0" borderId="60" xfId="5" applyFont="1" applyBorder="1" applyAlignment="1">
      <alignment horizontal="center" wrapText="1"/>
    </xf>
    <xf numFmtId="0" fontId="2" fillId="0" borderId="68" xfId="5" applyFont="1" applyBorder="1" applyAlignment="1">
      <alignment wrapText="1"/>
    </xf>
    <xf numFmtId="0" fontId="2" fillId="0" borderId="5" xfId="5" applyFont="1" applyBorder="1" applyAlignment="1">
      <alignment wrapText="1"/>
    </xf>
    <xf numFmtId="49" fontId="47" fillId="0" borderId="3" xfId="1" applyNumberFormat="1" applyFont="1" applyBorder="1" applyAlignment="1">
      <alignment horizontal="center"/>
    </xf>
    <xf numFmtId="0" fontId="2" fillId="0" borderId="35" xfId="5" applyFont="1" applyBorder="1" applyAlignment="1">
      <alignment wrapText="1"/>
    </xf>
    <xf numFmtId="164" fontId="28" fillId="0" borderId="5" xfId="13" applyNumberFormat="1" applyFont="1" applyBorder="1"/>
    <xf numFmtId="3" fontId="20" fillId="2" borderId="0" xfId="13" applyNumberFormat="1" applyFill="1"/>
    <xf numFmtId="0" fontId="6" fillId="0" borderId="0" xfId="13" applyFont="1"/>
    <xf numFmtId="0" fontId="11" fillId="0" borderId="0" xfId="13" applyFont="1" applyAlignment="1">
      <alignment horizontal="left"/>
    </xf>
    <xf numFmtId="0" fontId="20" fillId="0" borderId="0" xfId="13" applyAlignment="1">
      <alignment horizontal="left"/>
    </xf>
    <xf numFmtId="0" fontId="11" fillId="0" borderId="0" xfId="13" applyFont="1"/>
    <xf numFmtId="0" fontId="20" fillId="0" borderId="32" xfId="13" applyBorder="1"/>
    <xf numFmtId="0" fontId="20" fillId="0" borderId="38" xfId="13" applyBorder="1"/>
    <xf numFmtId="0" fontId="6" fillId="0" borderId="39" xfId="13" applyFont="1" applyBorder="1" applyAlignment="1">
      <alignment horizontal="left"/>
    </xf>
    <xf numFmtId="0" fontId="6" fillId="0" borderId="29" xfId="13" applyFont="1" applyBorder="1" applyAlignment="1">
      <alignment horizontal="left"/>
    </xf>
    <xf numFmtId="0" fontId="20" fillId="0" borderId="19" xfId="13" applyBorder="1"/>
    <xf numFmtId="0" fontId="4" fillId="0" borderId="20" xfId="13" applyFont="1" applyBorder="1" applyAlignment="1">
      <alignment horizontal="center"/>
    </xf>
    <xf numFmtId="0" fontId="4" fillId="0" borderId="9" xfId="13" applyFont="1" applyBorder="1" applyAlignment="1">
      <alignment horizontal="center"/>
    </xf>
    <xf numFmtId="0" fontId="20" fillId="0" borderId="50" xfId="13" applyBorder="1" applyAlignment="1">
      <alignment horizontal="center"/>
    </xf>
    <xf numFmtId="49" fontId="4" fillId="0" borderId="10" xfId="13" applyNumberFormat="1" applyFont="1" applyBorder="1" applyAlignment="1">
      <alignment horizontal="center"/>
    </xf>
    <xf numFmtId="0" fontId="8" fillId="0" borderId="19" xfId="13" applyFont="1" applyBorder="1" applyAlignment="1">
      <alignment horizontal="center"/>
    </xf>
    <xf numFmtId="0" fontId="20" fillId="0" borderId="19" xfId="13" applyBorder="1" applyAlignment="1">
      <alignment horizontal="center"/>
    </xf>
    <xf numFmtId="0" fontId="20" fillId="0" borderId="9" xfId="13" applyBorder="1"/>
    <xf numFmtId="0" fontId="4" fillId="0" borderId="10" xfId="13" applyFont="1" applyBorder="1" applyAlignment="1">
      <alignment horizontal="center"/>
    </xf>
    <xf numFmtId="0" fontId="20" fillId="0" borderId="37" xfId="13" applyBorder="1" applyAlignment="1">
      <alignment horizontal="center"/>
    </xf>
    <xf numFmtId="0" fontId="4" fillId="0" borderId="46" xfId="13" applyFont="1" applyBorder="1" applyAlignment="1">
      <alignment horizontal="center"/>
    </xf>
    <xf numFmtId="0" fontId="16" fillId="0" borderId="49" xfId="13" applyFont="1" applyBorder="1"/>
    <xf numFmtId="0" fontId="4" fillId="0" borderId="25" xfId="13" applyFont="1" applyBorder="1"/>
    <xf numFmtId="0" fontId="20" fillId="0" borderId="52" xfId="13" applyBorder="1"/>
    <xf numFmtId="0" fontId="20" fillId="0" borderId="21" xfId="13" applyBorder="1"/>
    <xf numFmtId="0" fontId="14" fillId="0" borderId="44" xfId="13" applyFont="1" applyBorder="1"/>
    <xf numFmtId="3" fontId="5" fillId="0" borderId="24" xfId="13" applyNumberFormat="1" applyFont="1" applyBorder="1"/>
    <xf numFmtId="164" fontId="5" fillId="0" borderId="6" xfId="13" applyNumberFormat="1" applyFont="1" applyBorder="1"/>
    <xf numFmtId="3" fontId="5" fillId="0" borderId="6" xfId="13" applyNumberFormat="1" applyFont="1" applyBorder="1"/>
    <xf numFmtId="4" fontId="5" fillId="0" borderId="6" xfId="13" applyNumberFormat="1" applyFont="1" applyBorder="1"/>
    <xf numFmtId="164" fontId="5" fillId="0" borderId="41" xfId="13" applyNumberFormat="1" applyFont="1" applyBorder="1"/>
    <xf numFmtId="0" fontId="16" fillId="0" borderId="44" xfId="13" applyFont="1" applyBorder="1"/>
    <xf numFmtId="3" fontId="9" fillId="0" borderId="24" xfId="13" applyNumberFormat="1" applyFont="1" applyBorder="1"/>
    <xf numFmtId="164" fontId="9" fillId="0" borderId="6" xfId="13" applyNumberFormat="1" applyFont="1" applyBorder="1"/>
    <xf numFmtId="3" fontId="9" fillId="0" borderId="5" xfId="13" applyNumberFormat="1" applyFont="1" applyBorder="1"/>
    <xf numFmtId="4" fontId="9" fillId="0" borderId="6" xfId="13" applyNumberFormat="1" applyFont="1" applyBorder="1"/>
    <xf numFmtId="164" fontId="9" fillId="0" borderId="17" xfId="13" applyNumberFormat="1" applyFont="1" applyBorder="1"/>
    <xf numFmtId="0" fontId="4" fillId="0" borderId="44" xfId="13" applyFont="1" applyBorder="1"/>
    <xf numFmtId="3" fontId="4" fillId="0" borderId="24" xfId="13" applyNumberFormat="1" applyFont="1" applyBorder="1"/>
    <xf numFmtId="164" fontId="4" fillId="0" borderId="6" xfId="13" applyNumberFormat="1" applyFont="1" applyBorder="1"/>
    <xf numFmtId="3" fontId="4" fillId="0" borderId="5" xfId="13" applyNumberFormat="1" applyFont="1" applyBorder="1"/>
    <xf numFmtId="4" fontId="4" fillId="0" borderId="6" xfId="13" applyNumberFormat="1" applyFont="1" applyBorder="1"/>
    <xf numFmtId="164" fontId="4" fillId="0" borderId="17" xfId="13" applyNumberFormat="1" applyFont="1" applyBorder="1"/>
    <xf numFmtId="3" fontId="4" fillId="0" borderId="44" xfId="13" applyNumberFormat="1" applyFont="1" applyBorder="1"/>
    <xf numFmtId="4" fontId="4" fillId="0" borderId="6" xfId="13" applyNumberFormat="1" applyFont="1" applyBorder="1" applyAlignment="1">
      <alignment horizontal="right"/>
    </xf>
    <xf numFmtId="164" fontId="1" fillId="0" borderId="17" xfId="13" applyNumberFormat="1" applyFont="1" applyBorder="1" applyAlignment="1">
      <alignment horizontal="right"/>
    </xf>
    <xf numFmtId="4" fontId="1" fillId="0" borderId="6" xfId="13" applyNumberFormat="1" applyFont="1" applyBorder="1" applyAlignment="1">
      <alignment horizontal="right"/>
    </xf>
    <xf numFmtId="3" fontId="26" fillId="0" borderId="44" xfId="13" applyNumberFormat="1" applyFont="1" applyBorder="1"/>
    <xf numFmtId="164" fontId="26" fillId="0" borderId="6" xfId="13" applyNumberFormat="1" applyFont="1" applyBorder="1"/>
    <xf numFmtId="3" fontId="26" fillId="0" borderId="5" xfId="13" applyNumberFormat="1" applyFont="1" applyBorder="1"/>
    <xf numFmtId="4" fontId="26" fillId="0" borderId="6" xfId="13" applyNumberFormat="1" applyFont="1" applyBorder="1"/>
    <xf numFmtId="164" fontId="26" fillId="0" borderId="17" xfId="13" applyNumberFormat="1" applyFont="1" applyBorder="1"/>
    <xf numFmtId="0" fontId="13" fillId="0" borderId="44" xfId="13" applyFont="1" applyBorder="1"/>
    <xf numFmtId="3" fontId="25" fillId="0" borderId="44" xfId="13" applyNumberFormat="1" applyFont="1" applyBorder="1"/>
    <xf numFmtId="164" fontId="25" fillId="0" borderId="6" xfId="13" applyNumberFormat="1" applyFont="1" applyBorder="1"/>
    <xf numFmtId="3" fontId="25" fillId="0" borderId="5" xfId="13" applyNumberFormat="1" applyFont="1" applyBorder="1"/>
    <xf numFmtId="3" fontId="9" fillId="0" borderId="54" xfId="13" applyNumberFormat="1" applyFont="1" applyBorder="1"/>
    <xf numFmtId="0" fontId="4" fillId="0" borderId="44" xfId="13" applyFont="1" applyBorder="1" applyAlignment="1">
      <alignment horizontal="left"/>
    </xf>
    <xf numFmtId="4" fontId="25" fillId="0" borderId="6" xfId="13" applyNumberFormat="1" applyFont="1" applyBorder="1"/>
    <xf numFmtId="164" fontId="25" fillId="0" borderId="17" xfId="13" applyNumberFormat="1" applyFont="1" applyBorder="1"/>
    <xf numFmtId="0" fontId="18" fillId="0" borderId="44" xfId="13" applyFont="1" applyBorder="1"/>
    <xf numFmtId="3" fontId="9" fillId="0" borderId="6" xfId="13" applyNumberFormat="1" applyFont="1" applyBorder="1"/>
    <xf numFmtId="164" fontId="26" fillId="0" borderId="53" xfId="13" applyNumberFormat="1" applyFont="1" applyBorder="1"/>
    <xf numFmtId="3" fontId="26" fillId="0" borderId="6" xfId="13" applyNumberFormat="1" applyFont="1" applyBorder="1"/>
    <xf numFmtId="3" fontId="6" fillId="0" borderId="24" xfId="13" applyNumberFormat="1" applyFont="1" applyBorder="1"/>
    <xf numFmtId="164" fontId="6" fillId="0" borderId="6" xfId="13" applyNumberFormat="1" applyFont="1" applyBorder="1"/>
    <xf numFmtId="3" fontId="6" fillId="0" borderId="54" xfId="13" applyNumberFormat="1" applyFont="1" applyBorder="1"/>
    <xf numFmtId="3" fontId="5" fillId="0" borderId="44" xfId="13" applyNumberFormat="1" applyFont="1" applyBorder="1"/>
    <xf numFmtId="3" fontId="5" fillId="0" borderId="5" xfId="13" applyNumberFormat="1" applyFont="1" applyBorder="1"/>
    <xf numFmtId="164" fontId="5" fillId="0" borderId="17" xfId="13" applyNumberFormat="1" applyFont="1" applyBorder="1"/>
    <xf numFmtId="0" fontId="5" fillId="0" borderId="44" xfId="13" applyFont="1" applyBorder="1"/>
    <xf numFmtId="3" fontId="27" fillId="0" borderId="44" xfId="13" applyNumberFormat="1" applyFont="1" applyBorder="1"/>
    <xf numFmtId="164" fontId="27" fillId="0" borderId="6" xfId="13" applyNumberFormat="1" applyFont="1" applyBorder="1"/>
    <xf numFmtId="3" fontId="27" fillId="0" borderId="5" xfId="13" applyNumberFormat="1" applyFont="1" applyBorder="1"/>
    <xf numFmtId="164" fontId="27" fillId="0" borderId="17" xfId="13" applyNumberFormat="1" applyFont="1" applyBorder="1"/>
    <xf numFmtId="164" fontId="1" fillId="0" borderId="6" xfId="13" applyNumberFormat="1" applyFont="1" applyBorder="1"/>
    <xf numFmtId="164" fontId="1" fillId="0" borderId="17" xfId="13" applyNumberFormat="1" applyFont="1" applyBorder="1"/>
    <xf numFmtId="0" fontId="18" fillId="0" borderId="55" xfId="13" applyFont="1" applyBorder="1"/>
    <xf numFmtId="3" fontId="15" fillId="0" borderId="55" xfId="13" applyNumberFormat="1" applyFont="1" applyBorder="1"/>
    <xf numFmtId="0" fontId="15" fillId="0" borderId="16" xfId="13" applyFont="1" applyBorder="1"/>
    <xf numFmtId="3" fontId="15" fillId="0" borderId="27" xfId="13" applyNumberFormat="1" applyFont="1" applyBorder="1"/>
    <xf numFmtId="0" fontId="20" fillId="0" borderId="16" xfId="13" applyBorder="1"/>
    <xf numFmtId="164" fontId="1" fillId="0" borderId="28" xfId="13" applyNumberFormat="1" applyFont="1" applyBorder="1"/>
    <xf numFmtId="0" fontId="6" fillId="0" borderId="62" xfId="13" applyFont="1" applyBorder="1"/>
    <xf numFmtId="14" fontId="21" fillId="0" borderId="12" xfId="13" applyNumberFormat="1" applyFont="1" applyBorder="1" applyAlignment="1">
      <alignment horizontal="center"/>
    </xf>
    <xf numFmtId="3" fontId="28" fillId="0" borderId="54" xfId="13" applyNumberFormat="1" applyFont="1" applyBorder="1"/>
    <xf numFmtId="14" fontId="21" fillId="0" borderId="60" xfId="13" applyNumberFormat="1" applyFont="1" applyBorder="1" applyAlignment="1">
      <alignment horizontal="center"/>
    </xf>
    <xf numFmtId="0" fontId="0" fillId="0" borderId="41" xfId="0" applyBorder="1"/>
    <xf numFmtId="14" fontId="4" fillId="0" borderId="9" xfId="13" applyNumberFormat="1" applyFont="1" applyBorder="1" applyAlignment="1">
      <alignment horizontal="center"/>
    </xf>
    <xf numFmtId="3" fontId="4" fillId="0" borderId="6" xfId="13" applyNumberFormat="1" applyFont="1" applyBorder="1"/>
    <xf numFmtId="3" fontId="25" fillId="0" borderId="6" xfId="13" applyNumberFormat="1" applyFont="1" applyBorder="1"/>
    <xf numFmtId="3" fontId="6" fillId="0" borderId="6" xfId="13" applyNumberFormat="1" applyFont="1" applyBorder="1"/>
    <xf numFmtId="3" fontId="5" fillId="0" borderId="54" xfId="13" applyNumberFormat="1" applyFont="1" applyBorder="1"/>
    <xf numFmtId="3" fontId="27" fillId="0" borderId="6" xfId="13" applyNumberFormat="1" applyFont="1" applyBorder="1"/>
    <xf numFmtId="0" fontId="19" fillId="0" borderId="16" xfId="13" applyFont="1" applyBorder="1"/>
    <xf numFmtId="3" fontId="6" fillId="0" borderId="38" xfId="1" applyNumberFormat="1" applyFont="1" applyBorder="1" applyAlignment="1">
      <alignment horizontal="right"/>
    </xf>
    <xf numFmtId="3" fontId="1" fillId="0" borderId="35" xfId="1" applyNumberFormat="1" applyBorder="1" applyAlignment="1">
      <alignment horizontal="right"/>
    </xf>
    <xf numFmtId="3" fontId="6" fillId="0" borderId="3" xfId="1" applyNumberFormat="1" applyFont="1" applyBorder="1" applyAlignment="1">
      <alignment horizontal="right"/>
    </xf>
    <xf numFmtId="3" fontId="1" fillId="0" borderId="3" xfId="1" applyNumberFormat="1" applyBorder="1" applyAlignment="1">
      <alignment horizontal="right"/>
    </xf>
    <xf numFmtId="3" fontId="1" fillId="0" borderId="4" xfId="1" applyNumberFormat="1" applyBorder="1" applyAlignment="1">
      <alignment horizontal="right"/>
    </xf>
    <xf numFmtId="3" fontId="1" fillId="0" borderId="19" xfId="1" applyNumberFormat="1" applyBorder="1" applyAlignment="1">
      <alignment horizontal="right"/>
    </xf>
    <xf numFmtId="164" fontId="6" fillId="0" borderId="38" xfId="1" applyNumberFormat="1" applyFont="1" applyBorder="1" applyAlignment="1">
      <alignment horizontal="right"/>
    </xf>
    <xf numFmtId="164" fontId="1" fillId="0" borderId="19" xfId="1" applyNumberFormat="1" applyBorder="1" applyAlignment="1">
      <alignment horizontal="right"/>
    </xf>
    <xf numFmtId="164" fontId="6" fillId="0" borderId="3" xfId="1" applyNumberFormat="1" applyFont="1" applyBorder="1" applyAlignment="1">
      <alignment horizontal="right"/>
    </xf>
    <xf numFmtId="164" fontId="1" fillId="0" borderId="57" xfId="1" applyNumberFormat="1" applyBorder="1" applyAlignment="1">
      <alignment horizontal="right"/>
    </xf>
    <xf numFmtId="164" fontId="1" fillId="0" borderId="44" xfId="1" applyNumberFormat="1" applyBorder="1" applyAlignment="1">
      <alignment horizontal="right"/>
    </xf>
    <xf numFmtId="4" fontId="6" fillId="0" borderId="2" xfId="0" applyNumberFormat="1" applyFont="1" applyBorder="1" applyAlignment="1">
      <alignment horizontal="right"/>
    </xf>
    <xf numFmtId="4" fontId="6" fillId="0" borderId="29" xfId="0" applyNumberFormat="1" applyFont="1" applyBorder="1" applyAlignment="1">
      <alignment horizontal="right"/>
    </xf>
    <xf numFmtId="3" fontId="49" fillId="0" borderId="31" xfId="1" applyNumberFormat="1" applyFont="1" applyBorder="1" applyAlignment="1">
      <alignment horizontal="right"/>
    </xf>
    <xf numFmtId="3" fontId="49" fillId="0" borderId="36" xfId="1" applyNumberFormat="1" applyFont="1" applyBorder="1" applyAlignment="1">
      <alignment horizontal="right"/>
    </xf>
    <xf numFmtId="4" fontId="6" fillId="0" borderId="3" xfId="0" applyNumberFormat="1" applyFont="1" applyBorder="1" applyAlignment="1">
      <alignment horizontal="right"/>
    </xf>
    <xf numFmtId="4" fontId="6" fillId="0" borderId="40" xfId="0" applyNumberFormat="1" applyFont="1" applyBorder="1" applyAlignment="1">
      <alignment horizontal="right"/>
    </xf>
    <xf numFmtId="4" fontId="1" fillId="0" borderId="3" xfId="0" applyNumberFormat="1" applyFont="1" applyBorder="1" applyAlignment="1">
      <alignment horizontal="right"/>
    </xf>
    <xf numFmtId="4" fontId="1" fillId="0" borderId="40" xfId="0" applyNumberFormat="1" applyFont="1" applyBorder="1" applyAlignment="1">
      <alignment horizontal="right"/>
    </xf>
    <xf numFmtId="4" fontId="1" fillId="0" borderId="4" xfId="0" applyNumberFormat="1" applyFont="1" applyBorder="1" applyAlignment="1">
      <alignment horizontal="right"/>
    </xf>
    <xf numFmtId="3" fontId="1" fillId="0" borderId="11" xfId="1" applyNumberFormat="1" applyBorder="1" applyAlignment="1">
      <alignment horizontal="right"/>
    </xf>
    <xf numFmtId="164" fontId="50" fillId="0" borderId="19" xfId="1" applyNumberFormat="1" applyFont="1" applyBorder="1" applyAlignment="1">
      <alignment horizontal="right"/>
    </xf>
    <xf numFmtId="3" fontId="49" fillId="0" borderId="35" xfId="1" applyNumberFormat="1" applyFont="1" applyBorder="1" applyAlignment="1">
      <alignment horizontal="right"/>
    </xf>
    <xf numFmtId="3" fontId="6" fillId="0" borderId="19" xfId="1" applyNumberFormat="1" applyFont="1" applyBorder="1" applyAlignment="1">
      <alignment horizontal="right"/>
    </xf>
    <xf numFmtId="164" fontId="6" fillId="0" borderId="19" xfId="1" applyNumberFormat="1" applyFont="1" applyBorder="1" applyAlignment="1">
      <alignment horizontal="right"/>
    </xf>
    <xf numFmtId="4" fontId="1" fillId="0" borderId="41" xfId="0" applyNumberFormat="1" applyFont="1" applyBorder="1" applyAlignment="1">
      <alignment horizontal="right"/>
    </xf>
    <xf numFmtId="3" fontId="1" fillId="0" borderId="31" xfId="1" applyNumberFormat="1" applyBorder="1" applyAlignment="1">
      <alignment horizontal="right"/>
    </xf>
    <xf numFmtId="164" fontId="50" fillId="0" borderId="32" xfId="1" applyNumberFormat="1" applyFont="1" applyBorder="1" applyAlignment="1">
      <alignment horizontal="right"/>
    </xf>
    <xf numFmtId="3" fontId="6" fillId="0" borderId="37" xfId="1" applyNumberFormat="1" applyFont="1" applyBorder="1" applyAlignment="1">
      <alignment horizontal="right"/>
    </xf>
    <xf numFmtId="164" fontId="6" fillId="0" borderId="37" xfId="1" applyNumberFormat="1" applyFont="1" applyBorder="1" applyAlignment="1">
      <alignment horizontal="right"/>
    </xf>
    <xf numFmtId="164" fontId="1" fillId="0" borderId="49" xfId="1" applyNumberFormat="1" applyBorder="1" applyAlignment="1">
      <alignment horizontal="right"/>
    </xf>
    <xf numFmtId="0" fontId="1" fillId="0" borderId="44" xfId="1" applyBorder="1" applyAlignment="1">
      <alignment horizontal="right"/>
    </xf>
    <xf numFmtId="3" fontId="49" fillId="0" borderId="34" xfId="1" applyNumberFormat="1" applyFont="1" applyBorder="1" applyAlignment="1">
      <alignment horizontal="right"/>
    </xf>
    <xf numFmtId="4" fontId="6" fillId="0" borderId="11" xfId="0" applyNumberFormat="1" applyFont="1" applyBorder="1" applyAlignment="1">
      <alignment horizontal="right"/>
    </xf>
    <xf numFmtId="4" fontId="6" fillId="0" borderId="30" xfId="0" applyNumberFormat="1" applyFont="1" applyBorder="1" applyAlignment="1">
      <alignment horizontal="right"/>
    </xf>
    <xf numFmtId="0" fontId="1" fillId="0" borderId="42" xfId="1" applyBorder="1" applyAlignment="1">
      <alignment horizontal="right"/>
    </xf>
    <xf numFmtId="0" fontId="1" fillId="0" borderId="35" xfId="1" applyBorder="1" applyAlignment="1">
      <alignment horizontal="right"/>
    </xf>
    <xf numFmtId="0" fontId="1" fillId="0" borderId="4" xfId="1" applyBorder="1" applyAlignment="1">
      <alignment horizontal="right"/>
    </xf>
    <xf numFmtId="3" fontId="2" fillId="0" borderId="3" xfId="0" applyNumberFormat="1" applyFont="1" applyBorder="1" applyAlignment="1">
      <alignment horizontal="right"/>
    </xf>
    <xf numFmtId="3" fontId="2" fillId="0" borderId="41" xfId="0" applyNumberFormat="1" applyFont="1" applyBorder="1" applyAlignment="1">
      <alignment horizontal="right"/>
    </xf>
    <xf numFmtId="164" fontId="21" fillId="0" borderId="3" xfId="0" applyNumberFormat="1" applyFont="1" applyBorder="1" applyAlignment="1">
      <alignment horizontal="right"/>
    </xf>
    <xf numFmtId="164" fontId="2" fillId="0" borderId="41" xfId="0" applyNumberFormat="1" applyFont="1" applyBorder="1" applyAlignment="1">
      <alignment horizontal="right"/>
    </xf>
    <xf numFmtId="3" fontId="21" fillId="0" borderId="3" xfId="0" applyNumberFormat="1" applyFont="1" applyBorder="1" applyAlignment="1">
      <alignment horizontal="right"/>
    </xf>
    <xf numFmtId="4" fontId="2" fillId="0" borderId="3" xfId="0" applyNumberFormat="1" applyFont="1" applyBorder="1" applyAlignment="1">
      <alignment horizontal="right"/>
    </xf>
    <xf numFmtId="4" fontId="2" fillId="0" borderId="40" xfId="0" applyNumberFormat="1" applyFont="1" applyBorder="1" applyAlignment="1">
      <alignment horizontal="right"/>
    </xf>
    <xf numFmtId="4" fontId="2" fillId="0" borderId="4" xfId="0" applyNumberFormat="1" applyFont="1" applyBorder="1" applyAlignment="1">
      <alignment horizontal="right"/>
    </xf>
    <xf numFmtId="4" fontId="2" fillId="0" borderId="41" xfId="0" applyNumberFormat="1" applyFont="1" applyBorder="1" applyAlignment="1">
      <alignment horizontal="right"/>
    </xf>
    <xf numFmtId="3" fontId="3" fillId="0" borderId="42" xfId="0" applyNumberFormat="1" applyFont="1" applyBorder="1" applyAlignment="1">
      <alignment horizontal="right"/>
    </xf>
    <xf numFmtId="164" fontId="3" fillId="0" borderId="42" xfId="0" applyNumberFormat="1" applyFont="1" applyBorder="1" applyAlignment="1">
      <alignment horizontal="right"/>
    </xf>
    <xf numFmtId="4" fontId="3" fillId="0" borderId="42" xfId="0" applyNumberFormat="1" applyFont="1" applyBorder="1" applyAlignment="1">
      <alignment horizontal="right"/>
    </xf>
    <xf numFmtId="4" fontId="3" fillId="0" borderId="43" xfId="0" applyNumberFormat="1" applyFont="1" applyBorder="1" applyAlignment="1">
      <alignment horizontal="right"/>
    </xf>
    <xf numFmtId="3" fontId="3" fillId="0" borderId="29" xfId="0" applyNumberFormat="1" applyFont="1" applyBorder="1" applyAlignment="1">
      <alignment horizontal="right"/>
    </xf>
    <xf numFmtId="164" fontId="3" fillId="0" borderId="29" xfId="0" applyNumberFormat="1" applyFont="1" applyBorder="1" applyAlignment="1">
      <alignment horizontal="right"/>
    </xf>
    <xf numFmtId="4" fontId="3" fillId="0" borderId="2" xfId="0" applyNumberFormat="1" applyFont="1" applyBorder="1" applyAlignment="1">
      <alignment horizontal="right"/>
    </xf>
    <xf numFmtId="4" fontId="3" fillId="0" borderId="29" xfId="0" applyNumberFormat="1" applyFont="1" applyBorder="1" applyAlignment="1">
      <alignment horizontal="right"/>
    </xf>
    <xf numFmtId="3" fontId="3" fillId="0" borderId="2" xfId="14" applyNumberFormat="1" applyFont="1" applyBorder="1" applyAlignment="1">
      <alignment horizontal="right" indent="1"/>
    </xf>
    <xf numFmtId="3" fontId="2" fillId="0" borderId="48" xfId="14" applyNumberFormat="1" applyBorder="1" applyAlignment="1">
      <alignment horizontal="right" indent="1"/>
    </xf>
    <xf numFmtId="3" fontId="2" fillId="0" borderId="4" xfId="14" applyNumberFormat="1" applyBorder="1" applyAlignment="1">
      <alignment horizontal="right" indent="1"/>
    </xf>
    <xf numFmtId="164" fontId="3" fillId="0" borderId="2" xfId="14" applyNumberFormat="1" applyFont="1" applyBorder="1" applyAlignment="1">
      <alignment horizontal="right" indent="1"/>
    </xf>
    <xf numFmtId="4" fontId="3" fillId="0" borderId="2" xfId="14" applyNumberFormat="1" applyFont="1" applyBorder="1" applyAlignment="1">
      <alignment horizontal="right" indent="1"/>
    </xf>
    <xf numFmtId="164" fontId="2" fillId="0" borderId="48" xfId="14" applyNumberFormat="1" applyBorder="1" applyAlignment="1">
      <alignment horizontal="right" indent="1"/>
    </xf>
    <xf numFmtId="4" fontId="2" fillId="0" borderId="48" xfId="14" applyNumberFormat="1" applyBorder="1" applyAlignment="1">
      <alignment horizontal="right" indent="1"/>
    </xf>
    <xf numFmtId="164" fontId="2" fillId="0" borderId="4" xfId="14" applyNumberFormat="1" applyBorder="1" applyAlignment="1">
      <alignment horizontal="right" indent="1"/>
    </xf>
    <xf numFmtId="4" fontId="2" fillId="0" borderId="4" xfId="14" applyNumberFormat="1" applyBorder="1" applyAlignment="1">
      <alignment horizontal="right" indent="1"/>
    </xf>
    <xf numFmtId="3" fontId="2" fillId="0" borderId="3" xfId="14" applyNumberFormat="1" applyBorder="1" applyAlignment="1">
      <alignment horizontal="right" indent="1"/>
    </xf>
    <xf numFmtId="3" fontId="2" fillId="0" borderId="7" xfId="14" applyNumberFormat="1" applyBorder="1" applyAlignment="1">
      <alignment horizontal="right" indent="1"/>
    </xf>
    <xf numFmtId="164" fontId="2" fillId="0" borderId="3" xfId="14" applyNumberFormat="1" applyBorder="1" applyAlignment="1">
      <alignment horizontal="right" indent="1"/>
    </xf>
    <xf numFmtId="164" fontId="2" fillId="0" borderId="7" xfId="14" applyNumberFormat="1" applyBorder="1" applyAlignment="1">
      <alignment horizontal="right" indent="1"/>
    </xf>
    <xf numFmtId="3" fontId="3" fillId="0" borderId="11" xfId="14" applyNumberFormat="1" applyFont="1" applyBorder="1" applyAlignment="1">
      <alignment horizontal="right" indent="1"/>
    </xf>
    <xf numFmtId="164" fontId="3" fillId="0" borderId="11" xfId="14" applyNumberFormat="1" applyFont="1" applyBorder="1" applyAlignment="1">
      <alignment horizontal="right" indent="1"/>
    </xf>
    <xf numFmtId="4" fontId="3" fillId="0" borderId="11" xfId="14" applyNumberFormat="1" applyFont="1" applyBorder="1" applyAlignment="1">
      <alignment horizontal="right" indent="1"/>
    </xf>
    <xf numFmtId="164" fontId="20" fillId="0" borderId="0" xfId="9" applyNumberFormat="1"/>
    <xf numFmtId="164" fontId="20" fillId="2" borderId="0" xfId="9" applyNumberFormat="1" applyFill="1"/>
    <xf numFmtId="3" fontId="6" fillId="0" borderId="2" xfId="5" applyNumberFormat="1" applyFont="1" applyBorder="1" applyAlignment="1">
      <alignment horizontal="right"/>
    </xf>
    <xf numFmtId="3" fontId="23" fillId="0" borderId="41" xfId="5" applyNumberFormat="1" applyFont="1" applyBorder="1" applyAlignment="1">
      <alignment horizontal="right"/>
    </xf>
    <xf numFmtId="3" fontId="1" fillId="0" borderId="45" xfId="5" applyNumberFormat="1" applyBorder="1" applyAlignment="1">
      <alignment horizontal="right"/>
    </xf>
    <xf numFmtId="3" fontId="23" fillId="0" borderId="40" xfId="5" applyNumberFormat="1" applyFont="1" applyBorder="1" applyAlignment="1">
      <alignment horizontal="right"/>
    </xf>
    <xf numFmtId="3" fontId="23" fillId="0" borderId="45" xfId="5" applyNumberFormat="1" applyFont="1" applyBorder="1" applyAlignment="1">
      <alignment horizontal="right"/>
    </xf>
    <xf numFmtId="3" fontId="23" fillId="0" borderId="42" xfId="5" applyNumberFormat="1" applyFont="1" applyBorder="1" applyAlignment="1">
      <alignment horizontal="right"/>
    </xf>
    <xf numFmtId="3" fontId="10" fillId="0" borderId="36" xfId="5" applyNumberFormat="1" applyFont="1" applyBorder="1" applyAlignment="1">
      <alignment horizontal="right"/>
    </xf>
    <xf numFmtId="3" fontId="10" fillId="0" borderId="40" xfId="5" applyNumberFormat="1" applyFont="1" applyBorder="1" applyAlignment="1">
      <alignment horizontal="right"/>
    </xf>
    <xf numFmtId="3" fontId="23" fillId="0" borderId="47" xfId="5" applyNumberFormat="1" applyFont="1" applyBorder="1" applyAlignment="1">
      <alignment horizontal="right"/>
    </xf>
    <xf numFmtId="3" fontId="23" fillId="0" borderId="36" xfId="5" applyNumberFormat="1" applyFont="1" applyBorder="1" applyAlignment="1">
      <alignment horizontal="right"/>
    </xf>
    <xf numFmtId="3" fontId="6" fillId="0" borderId="38" xfId="5" applyNumberFormat="1" applyFont="1" applyBorder="1" applyAlignment="1">
      <alignment horizontal="right"/>
    </xf>
    <xf numFmtId="3" fontId="6" fillId="0" borderId="29" xfId="5" applyNumberFormat="1" applyFont="1" applyBorder="1" applyAlignment="1">
      <alignment horizontal="right"/>
    </xf>
    <xf numFmtId="3" fontId="24" fillId="0" borderId="29" xfId="5" applyNumberFormat="1" applyFont="1" applyBorder="1" applyAlignment="1">
      <alignment horizontal="right"/>
    </xf>
    <xf numFmtId="3" fontId="23" fillId="0" borderId="0" xfId="5" applyNumberFormat="1" applyFont="1"/>
    <xf numFmtId="164" fontId="6" fillId="0" borderId="38" xfId="5" applyNumberFormat="1" applyFont="1" applyBorder="1" applyAlignment="1">
      <alignment horizontal="right"/>
    </xf>
    <xf numFmtId="164" fontId="6" fillId="0" borderId="29" xfId="5" applyNumberFormat="1" applyFont="1" applyBorder="1" applyAlignment="1">
      <alignment horizontal="right"/>
    </xf>
    <xf numFmtId="164" fontId="6" fillId="0" borderId="2" xfId="5" applyNumberFormat="1" applyFont="1" applyBorder="1" applyAlignment="1">
      <alignment horizontal="right"/>
    </xf>
    <xf numFmtId="164" fontId="1" fillId="0" borderId="54" xfId="5" applyNumberFormat="1" applyBorder="1" applyAlignment="1">
      <alignment horizontal="right"/>
    </xf>
    <xf numFmtId="164" fontId="1" fillId="0" borderId="59" xfId="5" applyNumberFormat="1" applyBorder="1" applyAlignment="1">
      <alignment horizontal="right"/>
    </xf>
    <xf numFmtId="164" fontId="1" fillId="0" borderId="56" xfId="5" applyNumberFormat="1" applyBorder="1" applyAlignment="1">
      <alignment horizontal="right"/>
    </xf>
    <xf numFmtId="164" fontId="23" fillId="0" borderId="40" xfId="5" applyNumberFormat="1" applyFont="1" applyBorder="1" applyAlignment="1">
      <alignment horizontal="right"/>
    </xf>
    <xf numFmtId="164" fontId="23" fillId="0" borderId="41" xfId="5" applyNumberFormat="1" applyFont="1" applyBorder="1" applyAlignment="1">
      <alignment horizontal="right"/>
    </xf>
    <xf numFmtId="164" fontId="23" fillId="0" borderId="45" xfId="5" applyNumberFormat="1" applyFont="1" applyBorder="1" applyAlignment="1">
      <alignment horizontal="right"/>
    </xf>
    <xf numFmtId="164" fontId="10" fillId="0" borderId="36" xfId="5" applyNumberFormat="1" applyFont="1" applyBorder="1" applyAlignment="1">
      <alignment horizontal="right"/>
    </xf>
    <xf numFmtId="164" fontId="10" fillId="0" borderId="40" xfId="5" applyNumberFormat="1" applyFont="1" applyBorder="1" applyAlignment="1">
      <alignment horizontal="right"/>
    </xf>
    <xf numFmtId="164" fontId="23" fillId="0" borderId="47" xfId="5" applyNumberFormat="1" applyFont="1" applyBorder="1" applyAlignment="1">
      <alignment horizontal="right"/>
    </xf>
    <xf numFmtId="164" fontId="23" fillId="0" borderId="36" xfId="5" applyNumberFormat="1" applyFont="1" applyBorder="1" applyAlignment="1">
      <alignment horizontal="right"/>
    </xf>
    <xf numFmtId="4" fontId="6" fillId="0" borderId="2" xfId="5" applyNumberFormat="1" applyFont="1" applyBorder="1" applyAlignment="1">
      <alignment horizontal="right"/>
    </xf>
    <xf numFmtId="4" fontId="6" fillId="0" borderId="29" xfId="5" applyNumberFormat="1" applyFont="1" applyBorder="1" applyAlignment="1">
      <alignment horizontal="right"/>
    </xf>
    <xf numFmtId="3" fontId="23" fillId="0" borderId="44" xfId="5" applyNumberFormat="1" applyFont="1" applyBorder="1" applyAlignment="1">
      <alignment horizontal="right"/>
    </xf>
    <xf numFmtId="4" fontId="1" fillId="0" borderId="42" xfId="5" applyNumberFormat="1" applyBorder="1" applyAlignment="1">
      <alignment horizontal="right"/>
    </xf>
    <xf numFmtId="4" fontId="1" fillId="0" borderId="43" xfId="5" applyNumberFormat="1" applyBorder="1" applyAlignment="1">
      <alignment horizontal="right"/>
    </xf>
    <xf numFmtId="3" fontId="23" fillId="0" borderId="37" xfId="5" applyNumberFormat="1" applyFont="1" applyBorder="1" applyAlignment="1">
      <alignment horizontal="right"/>
    </xf>
    <xf numFmtId="4" fontId="1" fillId="0" borderId="3" xfId="5" applyNumberFormat="1" applyBorder="1" applyAlignment="1">
      <alignment horizontal="right"/>
    </xf>
    <xf numFmtId="4" fontId="1" fillId="0" borderId="40" xfId="5" applyNumberFormat="1" applyBorder="1" applyAlignment="1">
      <alignment horizontal="right"/>
    </xf>
    <xf numFmtId="4" fontId="1" fillId="0" borderId="2" xfId="5" applyNumberFormat="1" applyBorder="1" applyAlignment="1">
      <alignment horizontal="right"/>
    </xf>
    <xf numFmtId="4" fontId="1" fillId="0" borderId="29" xfId="5" applyNumberFormat="1" applyBorder="1" applyAlignment="1">
      <alignment horizontal="right"/>
    </xf>
    <xf numFmtId="3" fontId="23" fillId="0" borderId="3" xfId="5" applyNumberFormat="1" applyFont="1" applyBorder="1" applyAlignment="1">
      <alignment horizontal="right"/>
    </xf>
    <xf numFmtId="3" fontId="1" fillId="0" borderId="7" xfId="5" applyNumberFormat="1" applyBorder="1" applyAlignment="1">
      <alignment horizontal="right"/>
    </xf>
    <xf numFmtId="4" fontId="1" fillId="0" borderId="4" xfId="5" applyNumberFormat="1" applyBorder="1" applyAlignment="1">
      <alignment horizontal="right"/>
    </xf>
    <xf numFmtId="3" fontId="23" fillId="0" borderId="4" xfId="5" applyNumberFormat="1" applyFont="1" applyBorder="1" applyAlignment="1">
      <alignment horizontal="right"/>
    </xf>
    <xf numFmtId="4" fontId="1" fillId="0" borderId="41" xfId="5" applyNumberFormat="1" applyBorder="1" applyAlignment="1">
      <alignment horizontal="right"/>
    </xf>
    <xf numFmtId="3" fontId="23" fillId="0" borderId="7" xfId="5" applyNumberFormat="1" applyFont="1" applyBorder="1" applyAlignment="1">
      <alignment horizontal="right"/>
    </xf>
    <xf numFmtId="3" fontId="30" fillId="0" borderId="35" xfId="5" applyNumberFormat="1" applyFont="1" applyBorder="1" applyAlignment="1">
      <alignment horizontal="right"/>
    </xf>
    <xf numFmtId="4" fontId="30" fillId="0" borderId="35" xfId="5" applyNumberFormat="1" applyFont="1" applyBorder="1" applyAlignment="1">
      <alignment horizontal="right"/>
    </xf>
    <xf numFmtId="4" fontId="30" fillId="0" borderId="45" xfId="5" applyNumberFormat="1" applyFont="1" applyBorder="1" applyAlignment="1">
      <alignment horizontal="right"/>
    </xf>
    <xf numFmtId="4" fontId="1" fillId="0" borderId="36" xfId="5" applyNumberFormat="1" applyBorder="1" applyAlignment="1">
      <alignment horizontal="right"/>
    </xf>
    <xf numFmtId="3" fontId="30" fillId="0" borderId="3" xfId="5" applyNumberFormat="1" applyFont="1" applyBorder="1" applyAlignment="1">
      <alignment horizontal="right"/>
    </xf>
    <xf numFmtId="4" fontId="30" fillId="0" borderId="3" xfId="5" applyNumberFormat="1" applyFont="1" applyBorder="1" applyAlignment="1">
      <alignment horizontal="right"/>
    </xf>
    <xf numFmtId="3" fontId="23" fillId="0" borderId="35" xfId="5" applyNumberFormat="1" applyFont="1" applyBorder="1" applyAlignment="1">
      <alignment horizontal="right"/>
    </xf>
    <xf numFmtId="3" fontId="23" fillId="0" borderId="48" xfId="5" applyNumberFormat="1" applyFont="1" applyBorder="1" applyAlignment="1">
      <alignment horizontal="right"/>
    </xf>
    <xf numFmtId="4" fontId="1" fillId="0" borderId="48" xfId="5" applyNumberFormat="1" applyBorder="1" applyAlignment="1">
      <alignment horizontal="right"/>
    </xf>
    <xf numFmtId="4" fontId="1" fillId="0" borderId="47" xfId="5" applyNumberFormat="1" applyBorder="1" applyAlignment="1">
      <alignment horizontal="right"/>
    </xf>
    <xf numFmtId="3" fontId="23" fillId="0" borderId="19" xfId="5" applyNumberFormat="1" applyFont="1" applyBorder="1" applyAlignment="1">
      <alignment horizontal="right"/>
    </xf>
    <xf numFmtId="4" fontId="6" fillId="0" borderId="47" xfId="5" applyNumberFormat="1" applyFont="1" applyBorder="1" applyAlignment="1">
      <alignment horizontal="right"/>
    </xf>
    <xf numFmtId="3" fontId="23" fillId="0" borderId="57" xfId="5" applyNumberFormat="1" applyFont="1" applyBorder="1" applyAlignment="1">
      <alignment horizontal="right"/>
    </xf>
    <xf numFmtId="4" fontId="30" fillId="0" borderId="42" xfId="5" applyNumberFormat="1" applyFont="1" applyBorder="1" applyAlignment="1">
      <alignment horizontal="right"/>
    </xf>
    <xf numFmtId="4" fontId="30" fillId="0" borderId="4" xfId="5" applyNumberFormat="1" applyFont="1" applyBorder="1" applyAlignment="1">
      <alignment horizontal="right"/>
    </xf>
    <xf numFmtId="4" fontId="52" fillId="0" borderId="3" xfId="0" applyNumberFormat="1" applyFont="1" applyBorder="1" applyAlignment="1">
      <alignment horizontal="right"/>
    </xf>
    <xf numFmtId="4" fontId="52" fillId="0" borderId="40" xfId="0" applyNumberFormat="1" applyFont="1" applyBorder="1" applyAlignment="1">
      <alignment horizontal="right"/>
    </xf>
    <xf numFmtId="3" fontId="52" fillId="0" borderId="41" xfId="0" applyNumberFormat="1" applyFont="1" applyBorder="1" applyAlignment="1">
      <alignment horizontal="right"/>
    </xf>
    <xf numFmtId="164" fontId="52" fillId="0" borderId="41" xfId="0" applyNumberFormat="1" applyFont="1" applyBorder="1" applyAlignment="1">
      <alignment horizontal="right"/>
    </xf>
    <xf numFmtId="4" fontId="52" fillId="0" borderId="4" xfId="0" applyNumberFormat="1" applyFont="1" applyBorder="1" applyAlignment="1">
      <alignment horizontal="right"/>
    </xf>
    <xf numFmtId="4" fontId="52" fillId="0" borderId="41" xfId="0" applyNumberFormat="1" applyFont="1" applyBorder="1" applyAlignment="1">
      <alignment horizontal="right"/>
    </xf>
    <xf numFmtId="3" fontId="54" fillId="0" borderId="41" xfId="0" applyNumberFormat="1" applyFont="1" applyBorder="1" applyAlignment="1">
      <alignment horizontal="right"/>
    </xf>
    <xf numFmtId="4" fontId="52" fillId="0" borderId="7" xfId="0" applyNumberFormat="1" applyFont="1" applyBorder="1" applyAlignment="1">
      <alignment horizontal="right"/>
    </xf>
    <xf numFmtId="4" fontId="52" fillId="0" borderId="45" xfId="0" applyNumberFormat="1" applyFont="1" applyBorder="1" applyAlignment="1">
      <alignment horizontal="right"/>
    </xf>
    <xf numFmtId="3" fontId="53" fillId="0" borderId="2" xfId="0" applyNumberFormat="1" applyFont="1" applyBorder="1" applyAlignment="1">
      <alignment horizontal="right"/>
    </xf>
    <xf numFmtId="164" fontId="53" fillId="0" borderId="2" xfId="0" applyNumberFormat="1" applyFont="1" applyBorder="1" applyAlignment="1">
      <alignment horizontal="right"/>
    </xf>
    <xf numFmtId="4" fontId="53" fillId="0" borderId="2" xfId="0" applyNumberFormat="1" applyFont="1" applyBorder="1" applyAlignment="1">
      <alignment horizontal="right"/>
    </xf>
    <xf numFmtId="4" fontId="53" fillId="0" borderId="29" xfId="0" applyNumberFormat="1" applyFont="1" applyBorder="1" applyAlignment="1">
      <alignment horizontal="right"/>
    </xf>
    <xf numFmtId="3" fontId="54" fillId="0" borderId="36" xfId="0" applyNumberFormat="1" applyFont="1" applyBorder="1" applyAlignment="1">
      <alignment horizontal="right"/>
    </xf>
    <xf numFmtId="164" fontId="54" fillId="0" borderId="36" xfId="0" applyNumberFormat="1" applyFont="1" applyBorder="1" applyAlignment="1">
      <alignment horizontal="right"/>
    </xf>
    <xf numFmtId="3" fontId="52" fillId="0" borderId="36" xfId="0" applyNumberFormat="1" applyFont="1" applyBorder="1"/>
    <xf numFmtId="0" fontId="52" fillId="0" borderId="31" xfId="0" applyFont="1" applyBorder="1" applyAlignment="1">
      <alignment horizontal="right"/>
    </xf>
    <xf numFmtId="0" fontId="52" fillId="0" borderId="34" xfId="0" applyFont="1" applyBorder="1" applyAlignment="1">
      <alignment horizontal="right"/>
    </xf>
    <xf numFmtId="3" fontId="53" fillId="0" borderId="35" xfId="0" applyNumberFormat="1" applyFont="1" applyBorder="1" applyAlignment="1">
      <alignment horizontal="right"/>
    </xf>
    <xf numFmtId="164" fontId="53" fillId="0" borderId="35" xfId="0" applyNumberFormat="1" applyFont="1" applyBorder="1" applyAlignment="1">
      <alignment horizontal="right"/>
    </xf>
    <xf numFmtId="4" fontId="53" fillId="0" borderId="3" xfId="0" applyNumberFormat="1" applyFont="1" applyBorder="1" applyAlignment="1">
      <alignment horizontal="right"/>
    </xf>
    <xf numFmtId="4" fontId="53" fillId="0" borderId="40" xfId="0" applyNumberFormat="1" applyFont="1" applyBorder="1" applyAlignment="1">
      <alignment horizontal="right"/>
    </xf>
    <xf numFmtId="164" fontId="54" fillId="0" borderId="41" xfId="0" applyNumberFormat="1" applyFont="1" applyBorder="1" applyAlignment="1">
      <alignment horizontal="right"/>
    </xf>
    <xf numFmtId="3" fontId="54" fillId="0" borderId="31" xfId="0" applyNumberFormat="1" applyFont="1" applyBorder="1" applyAlignment="1">
      <alignment horizontal="center"/>
    </xf>
    <xf numFmtId="164" fontId="55" fillId="0" borderId="34" xfId="0" applyNumberFormat="1" applyFont="1" applyBorder="1" applyAlignment="1">
      <alignment horizontal="right"/>
    </xf>
    <xf numFmtId="3" fontId="55" fillId="0" borderId="34" xfId="0" applyNumberFormat="1" applyFont="1" applyBorder="1" applyAlignment="1">
      <alignment horizontal="right"/>
    </xf>
    <xf numFmtId="0" fontId="55" fillId="0" borderId="31" xfId="0" applyFont="1" applyBorder="1" applyAlignment="1">
      <alignment horizontal="right"/>
    </xf>
    <xf numFmtId="0" fontId="55" fillId="0" borderId="34" xfId="0" applyFont="1" applyBorder="1" applyAlignment="1">
      <alignment horizontal="right"/>
    </xf>
    <xf numFmtId="3" fontId="53" fillId="0" borderId="11" xfId="0" applyNumberFormat="1" applyFont="1" applyBorder="1" applyAlignment="1">
      <alignment horizontal="right"/>
    </xf>
    <xf numFmtId="164" fontId="53" fillId="0" borderId="11" xfId="0" applyNumberFormat="1" applyFont="1" applyBorder="1" applyAlignment="1">
      <alignment horizontal="right"/>
    </xf>
    <xf numFmtId="4" fontId="53" fillId="0" borderId="11" xfId="0" applyNumberFormat="1" applyFont="1" applyBorder="1" applyAlignment="1">
      <alignment horizontal="right"/>
    </xf>
    <xf numFmtId="4" fontId="53" fillId="0" borderId="30" xfId="0" applyNumberFormat="1" applyFont="1" applyBorder="1" applyAlignment="1">
      <alignment horizontal="right"/>
    </xf>
    <xf numFmtId="3" fontId="54" fillId="0" borderId="31" xfId="0" applyNumberFormat="1" applyFont="1" applyBorder="1" applyAlignment="1">
      <alignment horizontal="right"/>
    </xf>
    <xf numFmtId="3" fontId="55" fillId="0" borderId="34" xfId="0" applyNumberFormat="1" applyFont="1" applyBorder="1" applyAlignment="1">
      <alignment horizontal="center"/>
    </xf>
    <xf numFmtId="3" fontId="53" fillId="0" borderId="2" xfId="1" applyNumberFormat="1" applyFont="1" applyBorder="1" applyAlignment="1">
      <alignment horizontal="right"/>
    </xf>
    <xf numFmtId="164" fontId="53" fillId="0" borderId="2" xfId="1" applyNumberFormat="1" applyFont="1" applyBorder="1" applyAlignment="1">
      <alignment horizontal="right"/>
    </xf>
    <xf numFmtId="3" fontId="53" fillId="0" borderId="11" xfId="1" applyNumberFormat="1" applyFont="1" applyBorder="1" applyAlignment="1">
      <alignment horizontal="right"/>
    </xf>
    <xf numFmtId="164" fontId="53" fillId="0" borderId="11" xfId="1" applyNumberFormat="1" applyFont="1" applyBorder="1" applyAlignment="1">
      <alignment horizontal="right"/>
    </xf>
    <xf numFmtId="3" fontId="56" fillId="0" borderId="48" xfId="0" applyNumberFormat="1" applyFont="1" applyBorder="1" applyAlignment="1">
      <alignment horizontal="right"/>
    </xf>
    <xf numFmtId="164" fontId="56" fillId="0" borderId="48" xfId="0" applyNumberFormat="1" applyFont="1" applyBorder="1" applyAlignment="1">
      <alignment horizontal="right"/>
    </xf>
    <xf numFmtId="3" fontId="3" fillId="0" borderId="2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3" fontId="3" fillId="0" borderId="2" xfId="0" applyNumberFormat="1" applyFont="1" applyBorder="1" applyAlignment="1">
      <alignment horizontal="right" vertical="top"/>
    </xf>
    <xf numFmtId="164" fontId="3" fillId="0" borderId="2" xfId="0" applyNumberFormat="1" applyFont="1" applyBorder="1" applyAlignment="1">
      <alignment horizontal="right" vertical="top"/>
    </xf>
    <xf numFmtId="4" fontId="34" fillId="0" borderId="2" xfId="0" applyNumberFormat="1" applyFont="1" applyBorder="1" applyAlignment="1">
      <alignment horizontal="right" vertical="center"/>
    </xf>
    <xf numFmtId="164" fontId="34" fillId="0" borderId="2" xfId="0" applyNumberFormat="1" applyFont="1" applyBorder="1" applyAlignment="1">
      <alignment horizontal="right" vertical="center"/>
    </xf>
    <xf numFmtId="4" fontId="21" fillId="0" borderId="3" xfId="0" applyNumberFormat="1" applyFont="1" applyBorder="1"/>
    <xf numFmtId="164" fontId="21" fillId="0" borderId="3" xfId="0" applyNumberFormat="1" applyFont="1" applyBorder="1"/>
    <xf numFmtId="4" fontId="21" fillId="0" borderId="3" xfId="0" applyNumberFormat="1" applyFont="1" applyBorder="1" applyAlignment="1">
      <alignment horizontal="right"/>
    </xf>
    <xf numFmtId="4" fontId="21" fillId="0" borderId="4" xfId="0" applyNumberFormat="1" applyFont="1" applyBorder="1"/>
    <xf numFmtId="164" fontId="21" fillId="0" borderId="4" xfId="0" applyNumberFormat="1" applyFont="1" applyBorder="1"/>
    <xf numFmtId="4" fontId="21" fillId="0" borderId="4" xfId="0" applyNumberFormat="1" applyFont="1" applyBorder="1" applyAlignment="1">
      <alignment horizontal="right"/>
    </xf>
    <xf numFmtId="4" fontId="21" fillId="0" borderId="7" xfId="0" applyNumberFormat="1" applyFont="1" applyBorder="1"/>
    <xf numFmtId="164" fontId="21" fillId="0" borderId="7" xfId="0" applyNumberFormat="1" applyFont="1" applyBorder="1"/>
    <xf numFmtId="4" fontId="21" fillId="0" borderId="7" xfId="0" applyNumberFormat="1" applyFont="1" applyBorder="1" applyAlignment="1">
      <alignment horizontal="right"/>
    </xf>
    <xf numFmtId="4" fontId="21" fillId="0" borderId="2" xfId="0" applyNumberFormat="1" applyFont="1" applyBorder="1" applyAlignment="1">
      <alignment horizontal="right"/>
    </xf>
    <xf numFmtId="164" fontId="21" fillId="0" borderId="2" xfId="0" applyNumberFormat="1" applyFont="1" applyBorder="1" applyAlignment="1">
      <alignment horizontal="right"/>
    </xf>
    <xf numFmtId="4" fontId="34" fillId="0" borderId="11" xfId="0" applyNumberFormat="1" applyFont="1" applyBorder="1" applyAlignment="1">
      <alignment horizontal="right" vertical="center"/>
    </xf>
    <xf numFmtId="164" fontId="34" fillId="0" borderId="11" xfId="0" applyNumberFormat="1" applyFont="1" applyBorder="1" applyAlignment="1">
      <alignment horizontal="right" vertical="center"/>
    </xf>
    <xf numFmtId="4" fontId="34" fillId="0" borderId="3" xfId="0" applyNumberFormat="1" applyFont="1" applyBorder="1" applyAlignment="1">
      <alignment horizontal="right" vertical="center"/>
    </xf>
    <xf numFmtId="4" fontId="34" fillId="0" borderId="2" xfId="0" applyNumberFormat="1" applyFont="1" applyBorder="1" applyAlignment="1">
      <alignment horizontal="right"/>
    </xf>
    <xf numFmtId="164" fontId="34" fillId="0" borderId="2" xfId="0" applyNumberFormat="1" applyFont="1" applyBorder="1" applyAlignment="1">
      <alignment horizontal="right"/>
    </xf>
    <xf numFmtId="4" fontId="21" fillId="0" borderId="42" xfId="0" applyNumberFormat="1" applyFont="1" applyBorder="1" applyAlignment="1">
      <alignment horizontal="right"/>
    </xf>
    <xf numFmtId="4" fontId="21" fillId="0" borderId="48" xfId="0" applyNumberFormat="1" applyFont="1" applyBorder="1" applyAlignment="1">
      <alignment horizontal="right"/>
    </xf>
    <xf numFmtId="4" fontId="34" fillId="0" borderId="2" xfId="0" applyNumberFormat="1" applyFont="1" applyBorder="1"/>
    <xf numFmtId="164" fontId="34" fillId="0" borderId="2" xfId="0" applyNumberFormat="1" applyFont="1" applyBorder="1"/>
    <xf numFmtId="4" fontId="34" fillId="0" borderId="11" xfId="0" applyNumberFormat="1" applyFont="1" applyBorder="1" applyAlignment="1">
      <alignment horizontal="right"/>
    </xf>
    <xf numFmtId="3" fontId="34" fillId="0" borderId="2" xfId="0" applyNumberFormat="1" applyFont="1" applyBorder="1"/>
    <xf numFmtId="3" fontId="34" fillId="0" borderId="2" xfId="0" applyNumberFormat="1" applyFont="1" applyBorder="1" applyAlignment="1">
      <alignment horizontal="right"/>
    </xf>
    <xf numFmtId="3" fontId="21" fillId="0" borderId="2" xfId="0" applyNumberFormat="1" applyFont="1" applyBorder="1"/>
    <xf numFmtId="164" fontId="21" fillId="0" borderId="2" xfId="0" applyNumberFormat="1" applyFont="1" applyBorder="1"/>
    <xf numFmtId="3" fontId="21" fillId="0" borderId="11" xfId="0" applyNumberFormat="1" applyFont="1" applyBorder="1" applyAlignment="1">
      <alignment horizontal="right"/>
    </xf>
    <xf numFmtId="164" fontId="21" fillId="0" borderId="11" xfId="0" applyNumberFormat="1" applyFont="1" applyBorder="1" applyAlignment="1">
      <alignment horizontal="right"/>
    </xf>
    <xf numFmtId="4" fontId="21" fillId="0" borderId="11" xfId="0" applyNumberFormat="1" applyFont="1" applyBorder="1" applyAlignment="1">
      <alignment horizontal="right"/>
    </xf>
    <xf numFmtId="3" fontId="34" fillId="0" borderId="2" xfId="14" applyNumberFormat="1" applyFont="1" applyBorder="1" applyAlignment="1">
      <alignment horizontal="right" vertical="center"/>
    </xf>
    <xf numFmtId="164" fontId="34" fillId="0" borderId="2" xfId="14" applyNumberFormat="1" applyFont="1" applyBorder="1" applyAlignment="1">
      <alignment horizontal="right" vertical="center"/>
    </xf>
    <xf numFmtId="3" fontId="3" fillId="0" borderId="2" xfId="14" applyNumberFormat="1" applyFont="1" applyBorder="1" applyAlignment="1">
      <alignment horizontal="right" vertical="center"/>
    </xf>
    <xf numFmtId="164" fontId="3" fillId="0" borderId="2" xfId="14" applyNumberFormat="1" applyFont="1" applyBorder="1" applyAlignment="1">
      <alignment horizontal="right" vertical="center"/>
    </xf>
    <xf numFmtId="4" fontId="3" fillId="0" borderId="2" xfId="14" applyNumberFormat="1" applyFont="1" applyBorder="1" applyAlignment="1">
      <alignment horizontal="right" vertical="center"/>
    </xf>
    <xf numFmtId="164" fontId="2" fillId="0" borderId="48" xfId="5" applyNumberFormat="1" applyFont="1" applyBorder="1" applyAlignment="1">
      <alignment horizontal="right" indent="2"/>
    </xf>
    <xf numFmtId="164" fontId="24" fillId="0" borderId="29" xfId="5" applyNumberFormat="1" applyFont="1" applyBorder="1" applyAlignment="1">
      <alignment horizontal="right"/>
    </xf>
    <xf numFmtId="3" fontId="34" fillId="0" borderId="2" xfId="14" applyNumberFormat="1" applyFont="1" applyBorder="1" applyAlignment="1">
      <alignment horizontal="right" indent="1"/>
    </xf>
    <xf numFmtId="164" fontId="34" fillId="0" borderId="2" xfId="14" applyNumberFormat="1" applyFont="1" applyBorder="1" applyAlignment="1">
      <alignment horizontal="right" indent="1"/>
    </xf>
    <xf numFmtId="0" fontId="28" fillId="0" borderId="0" xfId="7" applyFont="1" applyAlignment="1">
      <alignment horizontal="center" vertical="center"/>
    </xf>
    <xf numFmtId="0" fontId="28" fillId="0" borderId="0" xfId="7" applyFont="1" applyAlignment="1">
      <alignment horizontal="right" vertical="center"/>
    </xf>
    <xf numFmtId="0" fontId="2" fillId="0" borderId="0" xfId="1" applyFont="1" applyAlignment="1">
      <alignment horizontal="right"/>
    </xf>
    <xf numFmtId="0" fontId="9" fillId="0" borderId="0" xfId="1" applyFont="1" applyAlignment="1">
      <alignment horizontal="center"/>
    </xf>
    <xf numFmtId="0" fontId="48" fillId="0" borderId="31" xfId="0" applyFont="1" applyBorder="1" applyAlignment="1">
      <alignment horizontal="center" vertical="center"/>
    </xf>
    <xf numFmtId="0" fontId="48" fillId="0" borderId="35" xfId="0" applyFont="1" applyBorder="1" applyAlignment="1">
      <alignment horizontal="center" vertical="center"/>
    </xf>
    <xf numFmtId="0" fontId="48" fillId="0" borderId="11" xfId="0" applyFont="1" applyBorder="1" applyAlignment="1">
      <alignment horizontal="center" vertical="center"/>
    </xf>
    <xf numFmtId="0" fontId="2" fillId="0" borderId="31" xfId="8" applyBorder="1" applyAlignment="1">
      <alignment horizontal="center" vertical="center" wrapText="1"/>
    </xf>
    <xf numFmtId="0" fontId="2" fillId="0" borderId="35" xfId="8" applyBorder="1" applyAlignment="1">
      <alignment horizontal="center" vertical="center" wrapText="1"/>
    </xf>
    <xf numFmtId="0" fontId="2" fillId="0" borderId="11" xfId="8" applyBorder="1" applyAlignment="1">
      <alignment horizontal="center" vertical="center" wrapText="1"/>
    </xf>
    <xf numFmtId="0" fontId="23" fillId="0" borderId="31" xfId="4" applyFont="1" applyBorder="1" applyAlignment="1">
      <alignment horizontal="center" vertical="center" wrapText="1"/>
    </xf>
    <xf numFmtId="0" fontId="23" fillId="0" borderId="35" xfId="4" applyFont="1" applyBorder="1" applyAlignment="1">
      <alignment horizontal="center" vertical="center" wrapText="1"/>
    </xf>
    <xf numFmtId="0" fontId="23" fillId="0" borderId="11" xfId="4" applyFont="1" applyBorder="1" applyAlignment="1">
      <alignment horizontal="center" vertical="center" wrapText="1"/>
    </xf>
    <xf numFmtId="0" fontId="2" fillId="0" borderId="34" xfId="8" applyBorder="1" applyAlignment="1">
      <alignment horizontal="center" vertical="center" wrapText="1"/>
    </xf>
    <xf numFmtId="0" fontId="2" fillId="0" borderId="36" xfId="8" applyBorder="1" applyAlignment="1">
      <alignment horizontal="center" vertical="center" wrapText="1"/>
    </xf>
    <xf numFmtId="0" fontId="2" fillId="0" borderId="30" xfId="8" applyBorder="1" applyAlignment="1">
      <alignment horizontal="center" vertical="center" wrapText="1"/>
    </xf>
    <xf numFmtId="0" fontId="54" fillId="0" borderId="0" xfId="9" applyFont="1" applyAlignment="1">
      <alignment horizontal="right"/>
    </xf>
    <xf numFmtId="0" fontId="53" fillId="0" borderId="0" xfId="0" applyFont="1" applyAlignment="1">
      <alignment horizontal="center"/>
    </xf>
    <xf numFmtId="0" fontId="52" fillId="0" borderId="0" xfId="0" applyFont="1" applyAlignment="1">
      <alignment horizontal="center"/>
    </xf>
    <xf numFmtId="0" fontId="54" fillId="0" borderId="31" xfId="0" applyFont="1" applyBorder="1" applyAlignment="1">
      <alignment horizontal="center" vertical="center"/>
    </xf>
    <xf numFmtId="0" fontId="54" fillId="0" borderId="11" xfId="0" applyFont="1" applyBorder="1" applyAlignment="1">
      <alignment horizontal="center" vertical="center"/>
    </xf>
    <xf numFmtId="0" fontId="52" fillId="0" borderId="31" xfId="0" applyFont="1" applyBorder="1" applyAlignment="1">
      <alignment horizontal="center" vertical="center" wrapText="1"/>
    </xf>
    <xf numFmtId="0" fontId="52" fillId="0" borderId="11" xfId="0" applyFont="1" applyBorder="1" applyAlignment="1">
      <alignment horizontal="center" vertical="center" wrapText="1"/>
    </xf>
    <xf numFmtId="164" fontId="52" fillId="0" borderId="31" xfId="0" applyNumberFormat="1" applyFont="1" applyBorder="1" applyAlignment="1">
      <alignment horizontal="center" vertical="center" wrapText="1"/>
    </xf>
    <xf numFmtId="164" fontId="52" fillId="0" borderId="11" xfId="0" applyNumberFormat="1" applyFont="1" applyBorder="1" applyAlignment="1">
      <alignment horizontal="center" vertical="center" wrapText="1"/>
    </xf>
    <xf numFmtId="0" fontId="52" fillId="0" borderId="34" xfId="0" applyFont="1" applyBorder="1" applyAlignment="1">
      <alignment horizontal="center" vertical="center" wrapText="1"/>
    </xf>
    <xf numFmtId="0" fontId="52" fillId="0" borderId="30" xfId="0" applyFont="1" applyBorder="1" applyAlignment="1">
      <alignment horizontal="center" vertical="center" wrapText="1"/>
    </xf>
    <xf numFmtId="0" fontId="7" fillId="0" borderId="0" xfId="5" applyFont="1" applyAlignment="1">
      <alignment horizontal="center"/>
    </xf>
    <xf numFmtId="0" fontId="21" fillId="0" borderId="1" xfId="5" applyFont="1" applyBorder="1" applyAlignment="1">
      <alignment horizontal="right"/>
    </xf>
    <xf numFmtId="0" fontId="1" fillId="0" borderId="1" xfId="5" applyBorder="1"/>
    <xf numFmtId="0" fontId="4" fillId="2" borderId="0" xfId="1" applyFont="1" applyFill="1" applyAlignment="1">
      <alignment horizontal="right"/>
    </xf>
    <xf numFmtId="0" fontId="28" fillId="4" borderId="38" xfId="5" applyFont="1" applyFill="1" applyBorder="1" applyAlignment="1">
      <alignment horizontal="center" vertical="center" wrapText="1"/>
    </xf>
    <xf numFmtId="0" fontId="28" fillId="4" borderId="39" xfId="5" applyFont="1" applyFill="1" applyBorder="1" applyAlignment="1">
      <alignment horizontal="center" vertical="center" wrapText="1"/>
    </xf>
    <xf numFmtId="0" fontId="28" fillId="4" borderId="29" xfId="5" applyFont="1" applyFill="1" applyBorder="1" applyAlignment="1">
      <alignment horizontal="center" vertical="center" wrapText="1"/>
    </xf>
    <xf numFmtId="0" fontId="39" fillId="3" borderId="38" xfId="5" applyFont="1" applyFill="1" applyBorder="1" applyAlignment="1">
      <alignment horizontal="center" vertical="center" wrapText="1"/>
    </xf>
    <xf numFmtId="0" fontId="39" fillId="3" borderId="39" xfId="5" applyFont="1" applyFill="1" applyBorder="1" applyAlignment="1">
      <alignment horizontal="center" vertical="center" wrapText="1"/>
    </xf>
    <xf numFmtId="0" fontId="39" fillId="3" borderId="29" xfId="5" applyFont="1" applyFill="1" applyBorder="1" applyAlignment="1">
      <alignment horizontal="center" vertical="center" wrapText="1"/>
    </xf>
    <xf numFmtId="49" fontId="28" fillId="4" borderId="38" xfId="5" applyNumberFormat="1" applyFont="1" applyFill="1" applyBorder="1" applyAlignment="1">
      <alignment horizontal="center" vertical="center" wrapText="1"/>
    </xf>
    <xf numFmtId="49" fontId="28" fillId="4" borderId="39" xfId="5" applyNumberFormat="1" applyFont="1" applyFill="1" applyBorder="1" applyAlignment="1">
      <alignment horizontal="center" vertical="center" wrapText="1"/>
    </xf>
    <xf numFmtId="49" fontId="28" fillId="4" borderId="29" xfId="5" applyNumberFormat="1" applyFont="1" applyFill="1" applyBorder="1" applyAlignment="1">
      <alignment horizontal="center" vertical="center" wrapText="1"/>
    </xf>
    <xf numFmtId="0" fontId="62" fillId="4" borderId="38" xfId="5" applyFont="1" applyFill="1" applyBorder="1" applyAlignment="1">
      <alignment horizontal="center" vertical="center" wrapText="1"/>
    </xf>
    <xf numFmtId="0" fontId="62" fillId="4" borderId="39" xfId="5" applyFont="1" applyFill="1" applyBorder="1" applyAlignment="1">
      <alignment horizontal="center" vertical="center" wrapText="1"/>
    </xf>
    <xf numFmtId="0" fontId="62" fillId="4" borderId="29" xfId="5" applyFont="1" applyFill="1" applyBorder="1" applyAlignment="1">
      <alignment horizontal="center" vertical="center" wrapText="1"/>
    </xf>
    <xf numFmtId="49" fontId="28" fillId="4" borderId="32" xfId="5" applyNumberFormat="1" applyFont="1" applyFill="1" applyBorder="1" applyAlignment="1">
      <alignment horizontal="center" vertical="center"/>
    </xf>
    <xf numFmtId="49" fontId="28" fillId="4" borderId="33" xfId="5" applyNumberFormat="1" applyFont="1" applyFill="1" applyBorder="1" applyAlignment="1">
      <alignment horizontal="center" vertical="center"/>
    </xf>
    <xf numFmtId="49" fontId="28" fillId="4" borderId="39" xfId="5" applyNumberFormat="1" applyFont="1" applyFill="1" applyBorder="1" applyAlignment="1">
      <alignment horizontal="center" vertical="center"/>
    </xf>
    <xf numFmtId="49" fontId="28" fillId="4" borderId="29" xfId="5" applyNumberFormat="1" applyFont="1" applyFill="1" applyBorder="1" applyAlignment="1">
      <alignment horizontal="center" vertical="center"/>
    </xf>
    <xf numFmtId="49" fontId="28" fillId="4" borderId="38" xfId="5" applyNumberFormat="1" applyFont="1" applyFill="1" applyBorder="1" applyAlignment="1">
      <alignment horizontal="center" vertical="center"/>
    </xf>
    <xf numFmtId="164" fontId="2" fillId="0" borderId="1" xfId="5" applyNumberFormat="1" applyFont="1" applyBorder="1" applyAlignment="1">
      <alignment horizontal="right"/>
    </xf>
    <xf numFmtId="164" fontId="2" fillId="0" borderId="0" xfId="5" applyNumberFormat="1" applyFont="1" applyAlignment="1">
      <alignment horizontal="right"/>
    </xf>
    <xf numFmtId="0" fontId="39" fillId="3" borderId="32" xfId="5" applyFont="1" applyFill="1" applyBorder="1" applyAlignment="1">
      <alignment horizontal="center" vertical="center" wrapText="1"/>
    </xf>
    <xf numFmtId="0" fontId="39" fillId="3" borderId="33" xfId="5" applyFont="1" applyFill="1" applyBorder="1" applyAlignment="1">
      <alignment horizontal="center" vertical="center" wrapText="1"/>
    </xf>
    <xf numFmtId="0" fontId="39" fillId="3" borderId="34" xfId="5" applyFont="1" applyFill="1" applyBorder="1" applyAlignment="1">
      <alignment horizontal="center" vertical="center" wrapText="1"/>
    </xf>
    <xf numFmtId="0" fontId="41" fillId="3" borderId="37" xfId="5" applyFont="1" applyFill="1" applyBorder="1" applyAlignment="1">
      <alignment horizontal="center" vertical="center" wrapText="1"/>
    </xf>
    <xf numFmtId="0" fontId="41" fillId="3" borderId="1" xfId="5" applyFont="1" applyFill="1" applyBorder="1" applyAlignment="1">
      <alignment horizontal="center" vertical="center" wrapText="1"/>
    </xf>
    <xf numFmtId="0" fontId="41" fillId="3" borderId="30" xfId="5" applyFont="1" applyFill="1" applyBorder="1" applyAlignment="1">
      <alignment horizontal="center" vertical="center" wrapText="1"/>
    </xf>
  </cellXfs>
  <cellStyles count="16">
    <cellStyle name="Měna 2" xfId="15" xr:uid="{8FE7ACEA-98E8-4A30-8C30-6F8942827D22}"/>
    <cellStyle name="měny 2" xfId="3" xr:uid="{00000000-0005-0000-0000-000002000000}"/>
    <cellStyle name="Normální" xfId="0" builtinId="0"/>
    <cellStyle name="Normální 11" xfId="11" xr:uid="{43CB26B4-B843-40AE-9712-99ECE3288D2C}"/>
    <cellStyle name="Normální 12" xfId="9" xr:uid="{188ED4E9-C3DB-4DA0-B5F1-4E495C233119}"/>
    <cellStyle name="normální 2" xfId="1" xr:uid="{00000000-0005-0000-0000-000004000000}"/>
    <cellStyle name="normální 2 2" xfId="2" xr:uid="{00000000-0005-0000-0000-000005000000}"/>
    <cellStyle name="normální 2 2 2" xfId="8" xr:uid="{68FCD452-E35C-499A-9343-5F3932193B56}"/>
    <cellStyle name="Normální 3" xfId="5" xr:uid="{00000000-0005-0000-0000-000006000000}"/>
    <cellStyle name="Normální 4" xfId="7" xr:uid="{F8002FE3-3F49-4ECB-A5A0-F81152F90F13}"/>
    <cellStyle name="Normální 5" xfId="6" xr:uid="{FD728CB5-6571-40DD-84E0-82DFC754F0EF}"/>
    <cellStyle name="Normální 6" xfId="12" xr:uid="{9A47B99B-1321-457C-AA75-2DBEF94E4C90}"/>
    <cellStyle name="Normální 6 2" xfId="14" xr:uid="{BCB304C0-254C-4929-8943-D07B0B27DCAB}"/>
    <cellStyle name="normální 7" xfId="4" xr:uid="{00000000-0005-0000-0000-000007000000}"/>
    <cellStyle name="Normální 8" xfId="10" xr:uid="{5B6C964C-8572-41FA-9DE7-133616574CC5}"/>
    <cellStyle name="Normální 8 3" xfId="13" xr:uid="{4669BFED-C9DF-4DFA-9A9A-B459660EC62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microsoft.com/office/2017/06/relationships/rdRichValue" Target="richData/rdrichvalue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6" Type="http://schemas.openxmlformats.org/officeDocument/2006/relationships/sheetMetadata" Target="metadata.xml"/><Relationship Id="rId20" Type="http://schemas.microsoft.com/office/2017/06/relationships/rdRichValueTypes" Target="richData/rdRichValueTyp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microsoft.com/office/2017/06/relationships/rdRichValueStructure" Target="richData/rdrichvaluestructure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Relationship Id="rId4" Type="http://schemas.openxmlformats.org/officeDocument/2006/relationships/image" Target="../media/image8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10.png"/><Relationship Id="rId1" Type="http://schemas.openxmlformats.org/officeDocument/2006/relationships/image" Target="../media/image9.png"/><Relationship Id="rId4" Type="http://schemas.openxmlformats.org/officeDocument/2006/relationships/image" Target="../media/image12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png"/><Relationship Id="rId2" Type="http://schemas.openxmlformats.org/officeDocument/2006/relationships/image" Target="../media/image14.png"/><Relationship Id="rId1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190499</xdr:rowOff>
    </xdr:from>
    <xdr:to>
      <xdr:col>8</xdr:col>
      <xdr:colOff>497408</xdr:colOff>
      <xdr:row>41</xdr:row>
      <xdr:rowOff>29462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41D7EDCA-E16E-B403-5CFB-C2FA5AB249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499"/>
          <a:ext cx="5374208" cy="764946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</xdr:row>
      <xdr:rowOff>142875</xdr:rowOff>
    </xdr:from>
    <xdr:to>
      <xdr:col>8</xdr:col>
      <xdr:colOff>568966</xdr:colOff>
      <xdr:row>91</xdr:row>
      <xdr:rowOff>20516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AAF8752B-709A-0986-E2CD-3C2F0A6E37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9667875"/>
          <a:ext cx="5445766" cy="76881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100</xdr:row>
      <xdr:rowOff>157201</xdr:rowOff>
    </xdr:from>
    <xdr:to>
      <xdr:col>8</xdr:col>
      <xdr:colOff>561974</xdr:colOff>
      <xdr:row>141</xdr:row>
      <xdr:rowOff>77680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4AE51B49-38EC-B01D-F1DD-EE28FE6EBA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207201"/>
          <a:ext cx="5438774" cy="773097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19050</xdr:rowOff>
    </xdr:from>
    <xdr:to>
      <xdr:col>8</xdr:col>
      <xdr:colOff>524988</xdr:colOff>
      <xdr:row>37</xdr:row>
      <xdr:rowOff>163405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C6E089CE-E4AB-B734-3512-E23CAE34DA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90550"/>
          <a:ext cx="5401788" cy="662135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50</xdr:row>
      <xdr:rowOff>175115</xdr:rowOff>
    </xdr:from>
    <xdr:to>
      <xdr:col>8</xdr:col>
      <xdr:colOff>561975</xdr:colOff>
      <xdr:row>86</xdr:row>
      <xdr:rowOff>10992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3B10CD77-5549-875E-C1BD-9146CD687E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9700115"/>
          <a:ext cx="5438775" cy="669387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101</xdr:row>
      <xdr:rowOff>0</xdr:rowOff>
    </xdr:from>
    <xdr:to>
      <xdr:col>8</xdr:col>
      <xdr:colOff>574272</xdr:colOff>
      <xdr:row>136</xdr:row>
      <xdr:rowOff>77668</xdr:rowOff>
    </xdr:to>
    <xdr:pic>
      <xdr:nvPicPr>
        <xdr:cNvPr id="9" name="Obrázek 8">
          <a:extLst>
            <a:ext uri="{FF2B5EF4-FFF2-40B4-BE49-F238E27FC236}">
              <a16:creationId xmlns:a16="http://schemas.microsoft.com/office/drawing/2014/main" id="{EB38A2A7-0D45-D09C-FBD7-48E15DFEAB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240500"/>
          <a:ext cx="5451072" cy="674516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151</xdr:row>
      <xdr:rowOff>47625</xdr:rowOff>
    </xdr:from>
    <xdr:to>
      <xdr:col>8</xdr:col>
      <xdr:colOff>584884</xdr:colOff>
      <xdr:row>183</xdr:row>
      <xdr:rowOff>123824</xdr:rowOff>
    </xdr:to>
    <xdr:pic>
      <xdr:nvPicPr>
        <xdr:cNvPr id="11" name="Obrázek 10">
          <a:extLst>
            <a:ext uri="{FF2B5EF4-FFF2-40B4-BE49-F238E27FC236}">
              <a16:creationId xmlns:a16="http://schemas.microsoft.com/office/drawing/2014/main" id="{314317AE-7CE1-A597-0A38-7F802829E1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28813125"/>
          <a:ext cx="5461684" cy="617219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5</xdr:row>
      <xdr:rowOff>28575</xdr:rowOff>
    </xdr:from>
    <xdr:to>
      <xdr:col>8</xdr:col>
      <xdr:colOff>554561</xdr:colOff>
      <xdr:row>41</xdr:row>
      <xdr:rowOff>101849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1582CCC3-D550-F2B7-ED9E-D262C9A321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981075"/>
          <a:ext cx="5402786" cy="69312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55</xdr:row>
      <xdr:rowOff>28574</xdr:rowOff>
    </xdr:from>
    <xdr:to>
      <xdr:col>8</xdr:col>
      <xdr:colOff>506457</xdr:colOff>
      <xdr:row>91</xdr:row>
      <xdr:rowOff>133350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598B526C-BA9A-B825-5845-D06FF9EC71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0506074"/>
          <a:ext cx="5383257" cy="6962776"/>
        </a:xfrm>
        <a:prstGeom prst="rect">
          <a:avLst/>
        </a:prstGeom>
      </xdr:spPr>
    </xdr:pic>
    <xdr:clientData/>
  </xdr:twoCellAnchor>
  <xdr:twoCellAnchor editAs="oneCell">
    <xdr:from>
      <xdr:col>0</xdr:col>
      <xdr:colOff>114299</xdr:colOff>
      <xdr:row>105</xdr:row>
      <xdr:rowOff>38100</xdr:rowOff>
    </xdr:from>
    <xdr:to>
      <xdr:col>8</xdr:col>
      <xdr:colOff>572898</xdr:colOff>
      <xdr:row>142</xdr:row>
      <xdr:rowOff>9525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46A5CEF3-6C9A-3401-9340-59423318B2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4299" y="20040600"/>
          <a:ext cx="5335399" cy="7019925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156</xdr:row>
      <xdr:rowOff>104775</xdr:rowOff>
    </xdr:from>
    <xdr:to>
      <xdr:col>8</xdr:col>
      <xdr:colOff>538313</xdr:colOff>
      <xdr:row>192</xdr:row>
      <xdr:rowOff>49021</xdr:rowOff>
    </xdr:to>
    <xdr:pic>
      <xdr:nvPicPr>
        <xdr:cNvPr id="9" name="Obrázek 8">
          <a:extLst>
            <a:ext uri="{FF2B5EF4-FFF2-40B4-BE49-F238E27FC236}">
              <a16:creationId xmlns:a16="http://schemas.microsoft.com/office/drawing/2014/main" id="{6057EEED-7A0B-E0C3-843A-7213E86E51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8100" y="29822775"/>
          <a:ext cx="5377013" cy="680224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28576</xdr:colOff>
      <xdr:row>1</xdr:row>
      <xdr:rowOff>114299</xdr:rowOff>
    </xdr:from>
    <xdr:to>
      <xdr:col>8</xdr:col>
      <xdr:colOff>495504</xdr:colOff>
      <xdr:row>40</xdr:row>
      <xdr:rowOff>68118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82BDE002-595E-3E88-C608-1B4114E4A1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6" y="304799"/>
          <a:ext cx="5343728" cy="7383319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50</xdr:row>
      <xdr:rowOff>95250</xdr:rowOff>
    </xdr:from>
    <xdr:to>
      <xdr:col>8</xdr:col>
      <xdr:colOff>520675</xdr:colOff>
      <xdr:row>90</xdr:row>
      <xdr:rowOff>172838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E93D5D6F-C3DF-B18C-6577-A168EBD4D5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675" y="9620250"/>
          <a:ext cx="5330800" cy="7697588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100</xdr:row>
      <xdr:rowOff>107650</xdr:rowOff>
    </xdr:from>
    <xdr:to>
      <xdr:col>8</xdr:col>
      <xdr:colOff>561975</xdr:colOff>
      <xdr:row>142</xdr:row>
      <xdr:rowOff>106177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93D8CC24-7FB2-5ACC-3592-4A7C8E6B1D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625" y="19157650"/>
          <a:ext cx="5391150" cy="7999527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2C552-271A-4DE9-A261-E849C2EBD024}">
  <sheetPr>
    <pageSetUpPr fitToPage="1"/>
  </sheetPr>
  <dimension ref="B1:N54"/>
  <sheetViews>
    <sheetView zoomScaleNormal="100" workbookViewId="0">
      <selection activeCell="E59" sqref="E59"/>
    </sheetView>
  </sheetViews>
  <sheetFormatPr defaultRowHeight="15"/>
  <cols>
    <col min="1" max="1" width="4.28515625" style="15" customWidth="1"/>
    <col min="2" max="2" width="40.42578125" style="15" customWidth="1"/>
    <col min="3" max="5" width="13.7109375" style="15" customWidth="1"/>
    <col min="6" max="7" width="10.7109375" style="15" customWidth="1"/>
    <col min="8" max="8" width="9.140625" style="14"/>
    <col min="9" max="11" width="9.140625" style="15"/>
    <col min="12" max="12" width="21.85546875" style="15" customWidth="1"/>
    <col min="13" max="13" width="10" style="15" bestFit="1" customWidth="1"/>
    <col min="14" max="14" width="9.28515625" style="15" bestFit="1" customWidth="1"/>
    <col min="15" max="16384" width="9.140625" style="15"/>
  </cols>
  <sheetData>
    <row r="1" spans="2:9">
      <c r="B1" s="10"/>
      <c r="C1" s="10"/>
      <c r="D1" s="10"/>
      <c r="E1" s="10"/>
      <c r="F1" s="10" t="s">
        <v>111</v>
      </c>
    </row>
    <row r="2" spans="2:9">
      <c r="B2" s="10"/>
      <c r="C2" s="10"/>
      <c r="D2" s="10"/>
      <c r="E2" s="10"/>
      <c r="F2" s="10"/>
    </row>
    <row r="3" spans="2:9">
      <c r="B3" s="879" t="s">
        <v>124</v>
      </c>
      <c r="C3" s="879"/>
      <c r="D3" s="879"/>
      <c r="E3" s="879"/>
      <c r="F3" s="879"/>
      <c r="G3" s="879"/>
    </row>
    <row r="4" spans="2:9" ht="15.75" thickBot="1">
      <c r="B4" s="880" t="s">
        <v>912</v>
      </c>
      <c r="C4" s="880"/>
      <c r="D4" s="880"/>
      <c r="E4" s="880"/>
      <c r="F4" s="880"/>
      <c r="G4" s="880"/>
    </row>
    <row r="5" spans="2:9" ht="42" customHeight="1" thickBot="1">
      <c r="B5" s="411" t="s">
        <v>79</v>
      </c>
      <c r="C5" s="412" t="s">
        <v>386</v>
      </c>
      <c r="D5" s="412" t="s">
        <v>394</v>
      </c>
      <c r="E5" s="412" t="s">
        <v>387</v>
      </c>
      <c r="F5" s="412" t="s">
        <v>120</v>
      </c>
      <c r="G5" s="412" t="s">
        <v>121</v>
      </c>
    </row>
    <row r="6" spans="2:9" ht="20.100000000000001" customHeight="1" thickBot="1">
      <c r="B6" s="413" t="s">
        <v>99</v>
      </c>
      <c r="C6" s="840">
        <f>C7+C8+C9+C10+C11</f>
        <v>1203694.5</v>
      </c>
      <c r="D6" s="841">
        <f>D7+D8+D9+D10+D11</f>
        <v>1325033</v>
      </c>
      <c r="E6" s="841">
        <f>E7+E8+E9+E10+E11</f>
        <v>1318758.8999999999</v>
      </c>
      <c r="F6" s="840">
        <f t="shared" ref="F6:F52" si="0">E6/C6*100</f>
        <v>109.55926939933678</v>
      </c>
      <c r="G6" s="840">
        <f t="shared" ref="G6:G52" si="1">E6/D6*100</f>
        <v>99.52649481182732</v>
      </c>
      <c r="I6" s="41"/>
    </row>
    <row r="7" spans="2:9">
      <c r="B7" s="414" t="s">
        <v>0</v>
      </c>
      <c r="C7" s="842">
        <v>82990</v>
      </c>
      <c r="D7" s="843">
        <v>82775.899999999994</v>
      </c>
      <c r="E7" s="843">
        <v>83208.100000000006</v>
      </c>
      <c r="F7" s="844">
        <f t="shared" si="0"/>
        <v>100.26280274731896</v>
      </c>
      <c r="G7" s="844">
        <f t="shared" si="1"/>
        <v>100.52213264972052</v>
      </c>
    </row>
    <row r="8" spans="2:9">
      <c r="B8" s="415" t="s">
        <v>1</v>
      </c>
      <c r="C8" s="845">
        <v>37852</v>
      </c>
      <c r="D8" s="846">
        <v>41607.199999999997</v>
      </c>
      <c r="E8" s="846">
        <v>41782.5</v>
      </c>
      <c r="F8" s="847">
        <f t="shared" si="0"/>
        <v>110.38386346824474</v>
      </c>
      <c r="G8" s="847">
        <f t="shared" si="1"/>
        <v>100.42132130977333</v>
      </c>
    </row>
    <row r="9" spans="2:9">
      <c r="B9" s="415" t="s">
        <v>2</v>
      </c>
      <c r="C9" s="845">
        <v>35947</v>
      </c>
      <c r="D9" s="846">
        <v>39880.800000000003</v>
      </c>
      <c r="E9" s="846">
        <v>42336.3</v>
      </c>
      <c r="F9" s="847">
        <f t="shared" si="0"/>
        <v>117.77422316187722</v>
      </c>
      <c r="G9" s="847">
        <f t="shared" si="1"/>
        <v>106.15709815249443</v>
      </c>
    </row>
    <row r="10" spans="2:9" ht="15.75" thickBot="1">
      <c r="B10" s="416" t="s">
        <v>76</v>
      </c>
      <c r="C10" s="848">
        <v>12146.5</v>
      </c>
      <c r="D10" s="849">
        <v>23041.7</v>
      </c>
      <c r="E10" s="849">
        <v>21228</v>
      </c>
      <c r="F10" s="850">
        <f t="shared" si="0"/>
        <v>174.76639361132837</v>
      </c>
      <c r="G10" s="850">
        <f t="shared" si="1"/>
        <v>92.128618982106346</v>
      </c>
    </row>
    <row r="11" spans="2:9" ht="15.75" thickBot="1">
      <c r="B11" s="417" t="s">
        <v>116</v>
      </c>
      <c r="C11" s="851">
        <v>1034759</v>
      </c>
      <c r="D11" s="852">
        <v>1137727.3999999999</v>
      </c>
      <c r="E11" s="852">
        <v>1130204</v>
      </c>
      <c r="F11" s="851">
        <f t="shared" si="0"/>
        <v>109.22388691473085</v>
      </c>
      <c r="G11" s="851">
        <f t="shared" si="1"/>
        <v>99.3387343927904</v>
      </c>
    </row>
    <row r="12" spans="2:9" ht="20.100000000000001" customHeight="1" thickBot="1">
      <c r="B12" s="418" t="s">
        <v>134</v>
      </c>
      <c r="C12" s="853">
        <f>C13+C23+C32+C33+C36+C39+C40+C41</f>
        <v>1352288.7</v>
      </c>
      <c r="D12" s="854">
        <f>D13+D23+D32+D33+D36+D39+D40+D41+D42+D43+D44+D45+D46+D47+D48</f>
        <v>1542266.1</v>
      </c>
      <c r="E12" s="854">
        <f>E13+E23+E32+E33+E36+E39+E40+E41+E42+E43+E44+E45+E46+E47+E48</f>
        <v>1505339.2</v>
      </c>
      <c r="F12" s="855">
        <f t="shared" si="0"/>
        <v>111.31788648385512</v>
      </c>
      <c r="G12" s="855">
        <f t="shared" si="1"/>
        <v>97.605672587888677</v>
      </c>
    </row>
    <row r="13" spans="2:9" ht="15.75" customHeight="1" thickBot="1">
      <c r="B13" s="419" t="s">
        <v>117</v>
      </c>
      <c r="C13" s="856">
        <f>C14+C15+C16+C17+C18+C19+C20+C21+C22</f>
        <v>211583.1</v>
      </c>
      <c r="D13" s="857">
        <f>D14+D15+D16+D17+D18+D19+D20+D21+D22</f>
        <v>220565.9</v>
      </c>
      <c r="E13" s="857">
        <f>E14+E15+E16+E17+E18+E19+E20+E21+E22</f>
        <v>214485.50000000003</v>
      </c>
      <c r="F13" s="856">
        <f t="shared" si="0"/>
        <v>101.37175417129252</v>
      </c>
      <c r="G13" s="856">
        <f t="shared" si="1"/>
        <v>97.243272872189237</v>
      </c>
    </row>
    <row r="14" spans="2:9">
      <c r="B14" s="414" t="s">
        <v>4</v>
      </c>
      <c r="C14" s="842">
        <v>82690</v>
      </c>
      <c r="D14" s="843">
        <v>82375.899999999994</v>
      </c>
      <c r="E14" s="843">
        <v>82909.7</v>
      </c>
      <c r="F14" s="844">
        <f t="shared" si="0"/>
        <v>100.26569113556658</v>
      </c>
      <c r="G14" s="844">
        <f t="shared" si="1"/>
        <v>100.64800505973228</v>
      </c>
    </row>
    <row r="15" spans="2:9">
      <c r="B15" s="415" t="s">
        <v>5</v>
      </c>
      <c r="C15" s="845">
        <v>18843.5</v>
      </c>
      <c r="D15" s="846">
        <v>19524.2</v>
      </c>
      <c r="E15" s="846">
        <v>19062.400000000001</v>
      </c>
      <c r="F15" s="847">
        <f t="shared" si="0"/>
        <v>101.16167378671692</v>
      </c>
      <c r="G15" s="847">
        <f t="shared" si="1"/>
        <v>97.634730232224626</v>
      </c>
    </row>
    <row r="16" spans="2:9">
      <c r="B16" s="415" t="s">
        <v>6</v>
      </c>
      <c r="C16" s="845">
        <v>15082.4</v>
      </c>
      <c r="D16" s="846">
        <v>17756.7</v>
      </c>
      <c r="E16" s="846">
        <v>16791.8</v>
      </c>
      <c r="F16" s="847">
        <f t="shared" si="0"/>
        <v>111.33373998833076</v>
      </c>
      <c r="G16" s="847">
        <f t="shared" si="1"/>
        <v>94.565994807593739</v>
      </c>
    </row>
    <row r="17" spans="2:7">
      <c r="B17" s="415" t="s">
        <v>7</v>
      </c>
      <c r="C17" s="845">
        <v>24753</v>
      </c>
      <c r="D17" s="846">
        <v>22636.7</v>
      </c>
      <c r="E17" s="846">
        <v>20747.5</v>
      </c>
      <c r="F17" s="847">
        <f t="shared" si="0"/>
        <v>83.818123055791219</v>
      </c>
      <c r="G17" s="847">
        <f t="shared" si="1"/>
        <v>91.654260559180443</v>
      </c>
    </row>
    <row r="18" spans="2:7">
      <c r="B18" s="415" t="s">
        <v>8</v>
      </c>
      <c r="C18" s="845">
        <v>8797.5</v>
      </c>
      <c r="D18" s="846">
        <v>8435.6</v>
      </c>
      <c r="E18" s="846">
        <v>7273.6</v>
      </c>
      <c r="F18" s="847">
        <f t="shared" si="0"/>
        <v>82.67803353225348</v>
      </c>
      <c r="G18" s="847">
        <f t="shared" si="1"/>
        <v>86.225046232633133</v>
      </c>
    </row>
    <row r="19" spans="2:7">
      <c r="B19" s="415" t="s">
        <v>9</v>
      </c>
      <c r="C19" s="845">
        <v>13930.1</v>
      </c>
      <c r="D19" s="846">
        <v>14746.8</v>
      </c>
      <c r="E19" s="846">
        <v>13754.1</v>
      </c>
      <c r="F19" s="847">
        <f t="shared" si="0"/>
        <v>98.736548912068116</v>
      </c>
      <c r="G19" s="847">
        <f t="shared" si="1"/>
        <v>93.268370087069741</v>
      </c>
    </row>
    <row r="20" spans="2:7">
      <c r="B20" s="415" t="s">
        <v>10</v>
      </c>
      <c r="C20" s="845">
        <v>42182.5</v>
      </c>
      <c r="D20" s="846">
        <v>45734.9</v>
      </c>
      <c r="E20" s="846">
        <v>44744.4</v>
      </c>
      <c r="F20" s="847">
        <f t="shared" si="0"/>
        <v>106.07337165886328</v>
      </c>
      <c r="G20" s="847">
        <f t="shared" si="1"/>
        <v>97.834257864344295</v>
      </c>
    </row>
    <row r="21" spans="2:7">
      <c r="B21" s="415" t="s">
        <v>2</v>
      </c>
      <c r="C21" s="845">
        <v>4884.6000000000004</v>
      </c>
      <c r="D21" s="846">
        <v>5542.2</v>
      </c>
      <c r="E21" s="846">
        <v>5755.4</v>
      </c>
      <c r="F21" s="847">
        <f t="shared" si="0"/>
        <v>117.82745772427627</v>
      </c>
      <c r="G21" s="847">
        <f t="shared" si="1"/>
        <v>103.84684782216449</v>
      </c>
    </row>
    <row r="22" spans="2:7" ht="15.75" thickBot="1">
      <c r="B22" s="416" t="s">
        <v>3</v>
      </c>
      <c r="C22" s="848">
        <v>419.5</v>
      </c>
      <c r="D22" s="849">
        <v>3812.9</v>
      </c>
      <c r="E22" s="849">
        <v>3446.6</v>
      </c>
      <c r="F22" s="850">
        <f t="shared" si="0"/>
        <v>821.59713945172825</v>
      </c>
      <c r="G22" s="850">
        <f t="shared" si="1"/>
        <v>90.393139080489917</v>
      </c>
    </row>
    <row r="23" spans="2:7" ht="15.75" customHeight="1" thickBot="1">
      <c r="B23" s="419" t="s">
        <v>118</v>
      </c>
      <c r="C23" s="856">
        <f>C24+C25+C26+C27+C28+C29+C30+C31</f>
        <v>85051.4</v>
      </c>
      <c r="D23" s="857">
        <f>D24+D25+D26+D27+D28+D29+D30+D31</f>
        <v>92412.9</v>
      </c>
      <c r="E23" s="857">
        <f>E24+E25+E26+E27+E28+E29+E30+E31</f>
        <v>91758.9</v>
      </c>
      <c r="F23" s="856">
        <f t="shared" si="0"/>
        <v>107.88640751357414</v>
      </c>
      <c r="G23" s="856">
        <f t="shared" si="1"/>
        <v>99.292306593559985</v>
      </c>
    </row>
    <row r="24" spans="2:7">
      <c r="B24" s="414" t="s">
        <v>11</v>
      </c>
      <c r="C24" s="842">
        <v>2524.1</v>
      </c>
      <c r="D24" s="843">
        <v>2071.6</v>
      </c>
      <c r="E24" s="843">
        <v>1988.7</v>
      </c>
      <c r="F24" s="844">
        <f t="shared" si="0"/>
        <v>78.78847906184383</v>
      </c>
      <c r="G24" s="844">
        <f t="shared" si="1"/>
        <v>95.998262212782393</v>
      </c>
    </row>
    <row r="25" spans="2:7">
      <c r="B25" s="415" t="s">
        <v>12</v>
      </c>
      <c r="C25" s="845">
        <v>17580.7</v>
      </c>
      <c r="D25" s="846">
        <v>19106</v>
      </c>
      <c r="E25" s="846">
        <v>17853.3</v>
      </c>
      <c r="F25" s="847">
        <f t="shared" si="0"/>
        <v>101.55056397071789</v>
      </c>
      <c r="G25" s="847">
        <f t="shared" si="1"/>
        <v>93.443420914895839</v>
      </c>
    </row>
    <row r="26" spans="2:7">
      <c r="B26" s="415" t="s">
        <v>13</v>
      </c>
      <c r="C26" s="845">
        <v>5587.2</v>
      </c>
      <c r="D26" s="846">
        <v>5803.2</v>
      </c>
      <c r="E26" s="846">
        <v>5653.1</v>
      </c>
      <c r="F26" s="847">
        <f t="shared" si="0"/>
        <v>101.17948167239406</v>
      </c>
      <c r="G26" s="847">
        <f t="shared" si="1"/>
        <v>97.41349600220569</v>
      </c>
    </row>
    <row r="27" spans="2:7">
      <c r="B27" s="415" t="s">
        <v>14</v>
      </c>
      <c r="C27" s="845">
        <v>10458.6</v>
      </c>
      <c r="D27" s="846">
        <v>13773.7</v>
      </c>
      <c r="E27" s="846">
        <v>13028.5</v>
      </c>
      <c r="F27" s="847">
        <f t="shared" si="0"/>
        <v>124.57212246380969</v>
      </c>
      <c r="G27" s="847">
        <f t="shared" si="1"/>
        <v>94.589689045064134</v>
      </c>
    </row>
    <row r="28" spans="2:7">
      <c r="B28" s="415" t="s">
        <v>15</v>
      </c>
      <c r="C28" s="845">
        <v>518.4</v>
      </c>
      <c r="D28" s="846">
        <v>477.2</v>
      </c>
      <c r="E28" s="846">
        <v>434.7</v>
      </c>
      <c r="F28" s="847">
        <f t="shared" si="0"/>
        <v>83.854166666666657</v>
      </c>
      <c r="G28" s="847">
        <f t="shared" si="1"/>
        <v>91.093880972338638</v>
      </c>
    </row>
    <row r="29" spans="2:7">
      <c r="B29" s="415" t="s">
        <v>16</v>
      </c>
      <c r="C29" s="845">
        <v>331.5</v>
      </c>
      <c r="D29" s="846">
        <v>338.8</v>
      </c>
      <c r="E29" s="846">
        <v>296.89999999999998</v>
      </c>
      <c r="F29" s="847">
        <f t="shared" si="0"/>
        <v>89.562594268476616</v>
      </c>
      <c r="G29" s="847">
        <f t="shared" si="1"/>
        <v>87.6328217237308</v>
      </c>
    </row>
    <row r="30" spans="2:7">
      <c r="B30" s="415" t="s">
        <v>2</v>
      </c>
      <c r="C30" s="845">
        <v>31087.4</v>
      </c>
      <c r="D30" s="846">
        <v>34078.699999999997</v>
      </c>
      <c r="E30" s="846">
        <v>36581.599999999999</v>
      </c>
      <c r="F30" s="847">
        <f t="shared" si="0"/>
        <v>117.67339822564769</v>
      </c>
      <c r="G30" s="847">
        <f t="shared" si="1"/>
        <v>107.34447029962996</v>
      </c>
    </row>
    <row r="31" spans="2:7" ht="15.75" thickBot="1">
      <c r="B31" s="416" t="s">
        <v>3</v>
      </c>
      <c r="C31" s="848">
        <v>16963.5</v>
      </c>
      <c r="D31" s="849">
        <v>16763.7</v>
      </c>
      <c r="E31" s="849">
        <v>15922.1</v>
      </c>
      <c r="F31" s="850">
        <f t="shared" si="0"/>
        <v>93.860936717068995</v>
      </c>
      <c r="G31" s="850">
        <f t="shared" si="1"/>
        <v>94.979628602277529</v>
      </c>
    </row>
    <row r="32" spans="2:7" ht="15.75" customHeight="1" thickBot="1">
      <c r="B32" s="417" t="s">
        <v>119</v>
      </c>
      <c r="C32" s="851">
        <f>C11</f>
        <v>1034759</v>
      </c>
      <c r="D32" s="852">
        <f>D11</f>
        <v>1137727.3999999999</v>
      </c>
      <c r="E32" s="852">
        <f>E11</f>
        <v>1130204</v>
      </c>
      <c r="F32" s="852">
        <f t="shared" si="0"/>
        <v>109.22388691473085</v>
      </c>
      <c r="G32" s="852">
        <f t="shared" si="1"/>
        <v>99.3387343927904</v>
      </c>
    </row>
    <row r="33" spans="2:10" s="14" customFormat="1" ht="15.75" customHeight="1" thickBot="1">
      <c r="B33" s="419" t="s">
        <v>135</v>
      </c>
      <c r="C33" s="856">
        <f>C34+C35</f>
        <v>4320.5</v>
      </c>
      <c r="D33" s="857">
        <f>D34+D35</f>
        <v>5266.6</v>
      </c>
      <c r="E33" s="857">
        <f>E34+E35</f>
        <v>5226.6000000000004</v>
      </c>
      <c r="F33" s="856">
        <f t="shared" si="0"/>
        <v>120.97210970952436</v>
      </c>
      <c r="G33" s="856">
        <f t="shared" si="1"/>
        <v>99.240496715148296</v>
      </c>
    </row>
    <row r="34" spans="2:10" s="14" customFormat="1">
      <c r="B34" s="414" t="s">
        <v>17</v>
      </c>
      <c r="C34" s="842">
        <v>3375.5</v>
      </c>
      <c r="D34" s="843">
        <v>4120.1000000000004</v>
      </c>
      <c r="E34" s="843">
        <v>4058.7</v>
      </c>
      <c r="F34" s="844">
        <f t="shared" si="0"/>
        <v>120.23996444971115</v>
      </c>
      <c r="G34" s="844">
        <f t="shared" si="1"/>
        <v>98.509744909104143</v>
      </c>
    </row>
    <row r="35" spans="2:10" s="14" customFormat="1" ht="15.75" thickBot="1">
      <c r="B35" s="416" t="s">
        <v>18</v>
      </c>
      <c r="C35" s="848">
        <v>945</v>
      </c>
      <c r="D35" s="849">
        <v>1146.5</v>
      </c>
      <c r="E35" s="849">
        <v>1167.9000000000001</v>
      </c>
      <c r="F35" s="850">
        <f t="shared" si="0"/>
        <v>123.5873015873016</v>
      </c>
      <c r="G35" s="850">
        <f t="shared" si="1"/>
        <v>101.86655037069343</v>
      </c>
    </row>
    <row r="36" spans="2:10" s="14" customFormat="1" ht="15.75" customHeight="1" thickBot="1">
      <c r="B36" s="419" t="s">
        <v>100</v>
      </c>
      <c r="C36" s="856">
        <f>C37+C38</f>
        <v>4353</v>
      </c>
      <c r="D36" s="857">
        <f>D37+D38</f>
        <v>8433.2000000000007</v>
      </c>
      <c r="E36" s="857">
        <f>E37+E38</f>
        <v>8434.5</v>
      </c>
      <c r="F36" s="856">
        <f t="shared" si="0"/>
        <v>193.76292212267401</v>
      </c>
      <c r="G36" s="856">
        <f t="shared" si="1"/>
        <v>100.01541526348241</v>
      </c>
    </row>
    <row r="37" spans="2:10" s="14" customFormat="1">
      <c r="B37" s="414" t="s">
        <v>17</v>
      </c>
      <c r="C37" s="842">
        <v>3411.3</v>
      </c>
      <c r="D37" s="843">
        <v>6492.3</v>
      </c>
      <c r="E37" s="843">
        <v>6453.4</v>
      </c>
      <c r="F37" s="858">
        <f t="shared" si="0"/>
        <v>189.17714654237386</v>
      </c>
      <c r="G37" s="844">
        <f t="shared" si="1"/>
        <v>99.400828673967609</v>
      </c>
      <c r="J37" s="42"/>
    </row>
    <row r="38" spans="2:10" s="14" customFormat="1" ht="15.75" thickBot="1">
      <c r="B38" s="416" t="s">
        <v>18</v>
      </c>
      <c r="C38" s="848">
        <v>941.7</v>
      </c>
      <c r="D38" s="849">
        <v>1940.9</v>
      </c>
      <c r="E38" s="849">
        <v>1981.1</v>
      </c>
      <c r="F38" s="859">
        <f t="shared" si="0"/>
        <v>210.37485398746946</v>
      </c>
      <c r="G38" s="850">
        <f t="shared" si="1"/>
        <v>102.07120408058117</v>
      </c>
    </row>
    <row r="39" spans="2:10" s="14" customFormat="1" ht="15.75" customHeight="1" thickBot="1">
      <c r="B39" s="419" t="s">
        <v>136</v>
      </c>
      <c r="C39" s="856">
        <v>0</v>
      </c>
      <c r="D39" s="857">
        <v>516.79999999999995</v>
      </c>
      <c r="E39" s="857">
        <v>1061.0999999999999</v>
      </c>
      <c r="F39" s="856" t="s">
        <v>122</v>
      </c>
      <c r="G39" s="856">
        <f t="shared" si="1"/>
        <v>205.32120743034054</v>
      </c>
    </row>
    <row r="40" spans="2:10" s="14" customFormat="1" ht="15.75" customHeight="1" thickBot="1">
      <c r="B40" s="419" t="s">
        <v>19</v>
      </c>
      <c r="C40" s="860">
        <v>365.7</v>
      </c>
      <c r="D40" s="861">
        <v>901.8</v>
      </c>
      <c r="E40" s="861">
        <v>943.4</v>
      </c>
      <c r="F40" s="856">
        <f t="shared" si="0"/>
        <v>257.97101449275362</v>
      </c>
      <c r="G40" s="856">
        <f t="shared" si="1"/>
        <v>104.6129962297627</v>
      </c>
    </row>
    <row r="41" spans="2:10" s="14" customFormat="1" ht="15.75" customHeight="1" thickBot="1">
      <c r="B41" s="419" t="s">
        <v>20</v>
      </c>
      <c r="C41" s="860">
        <v>11856</v>
      </c>
      <c r="D41" s="861">
        <v>12450.8</v>
      </c>
      <c r="E41" s="861">
        <v>12465.4</v>
      </c>
      <c r="F41" s="862">
        <f t="shared" si="0"/>
        <v>105.14001349527663</v>
      </c>
      <c r="G41" s="856">
        <f t="shared" si="1"/>
        <v>100.11726154142706</v>
      </c>
    </row>
    <row r="42" spans="2:10" s="14" customFormat="1" ht="29.25" customHeight="1" thickBot="1">
      <c r="B42" s="420" t="s">
        <v>256</v>
      </c>
      <c r="C42" s="863"/>
      <c r="D42" s="861">
        <v>2954</v>
      </c>
      <c r="E42" s="861">
        <v>2943.8</v>
      </c>
      <c r="F42" s="856" t="s">
        <v>122</v>
      </c>
      <c r="G42" s="856">
        <f t="shared" si="1"/>
        <v>99.654705484089376</v>
      </c>
    </row>
    <row r="43" spans="2:10" s="14" customFormat="1" ht="15.75" customHeight="1" thickBot="1">
      <c r="B43" s="419" t="s">
        <v>101</v>
      </c>
      <c r="C43" s="863"/>
      <c r="D43" s="861">
        <v>27395.4</v>
      </c>
      <c r="E43" s="861">
        <v>27395.4</v>
      </c>
      <c r="F43" s="856" t="s">
        <v>122</v>
      </c>
      <c r="G43" s="856">
        <f t="shared" si="1"/>
        <v>100</v>
      </c>
    </row>
    <row r="44" spans="2:10" s="14" customFormat="1" ht="15.75" customHeight="1" thickBot="1">
      <c r="B44" s="419" t="s">
        <v>257</v>
      </c>
      <c r="C44" s="863"/>
      <c r="D44" s="861">
        <v>2261.1999999999998</v>
      </c>
      <c r="E44" s="861">
        <v>2138.6999999999998</v>
      </c>
      <c r="F44" s="856" t="s">
        <v>122</v>
      </c>
      <c r="G44" s="856">
        <f t="shared" si="1"/>
        <v>94.582522554395894</v>
      </c>
    </row>
    <row r="45" spans="2:10" s="14" customFormat="1" ht="15.75" customHeight="1" thickBot="1">
      <c r="B45" s="419" t="s">
        <v>913</v>
      </c>
      <c r="C45" s="863"/>
      <c r="D45" s="861">
        <v>262.3</v>
      </c>
      <c r="E45" s="861">
        <v>43.3</v>
      </c>
      <c r="F45" s="856" t="s">
        <v>122</v>
      </c>
      <c r="G45" s="856">
        <f t="shared" si="1"/>
        <v>16.507815478459779</v>
      </c>
    </row>
    <row r="46" spans="2:10" s="14" customFormat="1" ht="15.75" customHeight="1" thickBot="1">
      <c r="B46" s="419" t="s">
        <v>914</v>
      </c>
      <c r="C46" s="863"/>
      <c r="D46" s="861">
        <v>29.1</v>
      </c>
      <c r="E46" s="861">
        <v>4.8</v>
      </c>
      <c r="F46" s="856" t="s">
        <v>122</v>
      </c>
      <c r="G46" s="856">
        <f t="shared" si="1"/>
        <v>16.494845360824741</v>
      </c>
    </row>
    <row r="47" spans="2:10" s="14" customFormat="1" ht="15.75" customHeight="1" thickBot="1">
      <c r="B47" s="419" t="s">
        <v>258</v>
      </c>
      <c r="C47" s="863"/>
      <c r="D47" s="861">
        <v>31088.7</v>
      </c>
      <c r="E47" s="861">
        <v>8233.7999999999993</v>
      </c>
      <c r="F47" s="856" t="s">
        <v>122</v>
      </c>
      <c r="G47" s="856">
        <f t="shared" si="1"/>
        <v>26.484864275444131</v>
      </c>
    </row>
    <row r="48" spans="2:10" s="14" customFormat="1" ht="15.75" thickBot="1">
      <c r="B48" s="421"/>
      <c r="C48" s="864"/>
      <c r="D48" s="857"/>
      <c r="E48" s="857"/>
      <c r="F48" s="856"/>
      <c r="G48" s="856"/>
    </row>
    <row r="49" spans="2:14" s="14" customFormat="1" ht="20.100000000000001" customHeight="1" thickBot="1">
      <c r="B49" s="422" t="s">
        <v>21</v>
      </c>
      <c r="C49" s="840">
        <f>C6-C12-C50</f>
        <v>-148585.99999999994</v>
      </c>
      <c r="D49" s="840">
        <f>D6-D12-D50</f>
        <v>-217225.00000000009</v>
      </c>
      <c r="E49" s="840">
        <f>E6-E12-E50</f>
        <v>-186466.10000000003</v>
      </c>
      <c r="F49" s="840">
        <f t="shared" si="0"/>
        <v>125.49372080815158</v>
      </c>
      <c r="G49" s="840">
        <f t="shared" si="1"/>
        <v>85.840073656347087</v>
      </c>
    </row>
    <row r="50" spans="2:14" s="14" customFormat="1" ht="15.75" thickBot="1">
      <c r="B50" s="423" t="s">
        <v>133</v>
      </c>
      <c r="C50" s="865">
        <v>-8.1999999999999993</v>
      </c>
      <c r="D50" s="866">
        <v>-8.1</v>
      </c>
      <c r="E50" s="866">
        <v>-114.2</v>
      </c>
      <c r="F50" s="852" t="s">
        <v>122</v>
      </c>
      <c r="G50" s="852" t="s">
        <v>122</v>
      </c>
    </row>
    <row r="51" spans="2:14" s="14" customFormat="1" ht="27" thickBot="1">
      <c r="B51" s="423" t="s">
        <v>139</v>
      </c>
      <c r="C51" s="867">
        <v>91482</v>
      </c>
      <c r="D51" s="868">
        <v>93653.2</v>
      </c>
      <c r="E51" s="868">
        <v>88057.1</v>
      </c>
      <c r="F51" s="869">
        <f t="shared" si="0"/>
        <v>96.256203406134546</v>
      </c>
      <c r="G51" s="851">
        <f t="shared" si="1"/>
        <v>94.024656925764432</v>
      </c>
      <c r="L51" s="43"/>
      <c r="M51" s="43"/>
      <c r="N51" s="43"/>
    </row>
    <row r="52" spans="2:14" ht="20.100000000000001" customHeight="1" thickBot="1">
      <c r="B52" s="401" t="s">
        <v>259</v>
      </c>
      <c r="C52" s="870">
        <v>148586</v>
      </c>
      <c r="D52" s="871">
        <v>217225</v>
      </c>
      <c r="E52" s="871">
        <v>217224.86673000001</v>
      </c>
      <c r="F52" s="840">
        <f t="shared" si="0"/>
        <v>146.19470658743086</v>
      </c>
      <c r="G52" s="840">
        <f t="shared" si="1"/>
        <v>99.999938648866376</v>
      </c>
      <c r="L52" s="44"/>
      <c r="M52" s="44"/>
      <c r="N52" s="44"/>
    </row>
    <row r="53" spans="2:14" s="14" customFormat="1" ht="20.100000000000001" customHeight="1" thickBot="1">
      <c r="B53" s="401" t="s">
        <v>260</v>
      </c>
      <c r="C53" s="872">
        <f>C49+C52</f>
        <v>0</v>
      </c>
      <c r="D53" s="873">
        <f>D49+D52</f>
        <v>0</v>
      </c>
      <c r="E53" s="873">
        <f>E49+E52</f>
        <v>30758.766729999974</v>
      </c>
      <c r="F53" s="874" t="s">
        <v>122</v>
      </c>
      <c r="G53" s="874" t="s">
        <v>122</v>
      </c>
      <c r="L53" s="43"/>
      <c r="M53" s="43"/>
      <c r="N53" s="43"/>
    </row>
    <row r="54" spans="2:14" s="14" customFormat="1">
      <c r="B54" s="45"/>
      <c r="C54" s="16"/>
      <c r="D54" s="16"/>
      <c r="E54" s="16"/>
      <c r="F54" s="16"/>
      <c r="G54" s="16"/>
      <c r="L54" s="43"/>
      <c r="M54" s="43"/>
      <c r="N54" s="43"/>
    </row>
  </sheetData>
  <mergeCells count="2">
    <mergeCell ref="B3:G3"/>
    <mergeCell ref="B4:G4"/>
  </mergeCells>
  <printOptions horizontalCentered="1" verticalCentered="1"/>
  <pageMargins left="0" right="0" top="0" bottom="0" header="0" footer="0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551EC-C1F1-43B7-956C-3BD05FD0BC23}">
  <sheetPr>
    <pageSetUpPr fitToPage="1"/>
  </sheetPr>
  <dimension ref="B1:K77"/>
  <sheetViews>
    <sheetView zoomScaleNormal="100" workbookViewId="0">
      <selection activeCell="K25" sqref="K25"/>
    </sheetView>
  </sheetViews>
  <sheetFormatPr defaultRowHeight="12.75"/>
  <cols>
    <col min="1" max="1" width="4.140625" style="17" customWidth="1"/>
    <col min="2" max="2" width="39" style="18" customWidth="1"/>
    <col min="3" max="3" width="18.28515625" style="19" customWidth="1"/>
    <col min="4" max="4" width="18.28515625" style="20" customWidth="1"/>
    <col min="5" max="5" width="13.42578125" style="19" customWidth="1"/>
    <col min="6" max="6" width="10.140625" style="21" customWidth="1"/>
    <col min="7" max="7" width="9.28515625" style="21" customWidth="1"/>
    <col min="8" max="14" width="9.140625" style="17"/>
    <col min="15" max="15" width="14" style="17" customWidth="1"/>
    <col min="16" max="256" width="9.140625" style="17"/>
    <col min="257" max="257" width="4.140625" style="17" customWidth="1"/>
    <col min="258" max="258" width="39" style="17" customWidth="1"/>
    <col min="259" max="260" width="18.28515625" style="17" customWidth="1"/>
    <col min="261" max="261" width="13.42578125" style="17" customWidth="1"/>
    <col min="262" max="262" width="8.42578125" style="17" customWidth="1"/>
    <col min="263" max="263" width="9.28515625" style="17" customWidth="1"/>
    <col min="264" max="512" width="9.140625" style="17"/>
    <col min="513" max="513" width="4.140625" style="17" customWidth="1"/>
    <col min="514" max="514" width="39" style="17" customWidth="1"/>
    <col min="515" max="516" width="18.28515625" style="17" customWidth="1"/>
    <col min="517" max="517" width="13.42578125" style="17" customWidth="1"/>
    <col min="518" max="518" width="8.42578125" style="17" customWidth="1"/>
    <col min="519" max="519" width="9.28515625" style="17" customWidth="1"/>
    <col min="520" max="768" width="9.140625" style="17"/>
    <col min="769" max="769" width="4.140625" style="17" customWidth="1"/>
    <col min="770" max="770" width="39" style="17" customWidth="1"/>
    <col min="771" max="772" width="18.28515625" style="17" customWidth="1"/>
    <col min="773" max="773" width="13.42578125" style="17" customWidth="1"/>
    <col min="774" max="774" width="8.42578125" style="17" customWidth="1"/>
    <col min="775" max="775" width="9.28515625" style="17" customWidth="1"/>
    <col min="776" max="1024" width="9.140625" style="17"/>
    <col min="1025" max="1025" width="4.140625" style="17" customWidth="1"/>
    <col min="1026" max="1026" width="39" style="17" customWidth="1"/>
    <col min="1027" max="1028" width="18.28515625" style="17" customWidth="1"/>
    <col min="1029" max="1029" width="13.42578125" style="17" customWidth="1"/>
    <col min="1030" max="1030" width="8.42578125" style="17" customWidth="1"/>
    <col min="1031" max="1031" width="9.28515625" style="17" customWidth="1"/>
    <col min="1032" max="1280" width="9.140625" style="17"/>
    <col min="1281" max="1281" width="4.140625" style="17" customWidth="1"/>
    <col min="1282" max="1282" width="39" style="17" customWidth="1"/>
    <col min="1283" max="1284" width="18.28515625" style="17" customWidth="1"/>
    <col min="1285" max="1285" width="13.42578125" style="17" customWidth="1"/>
    <col min="1286" max="1286" width="8.42578125" style="17" customWidth="1"/>
    <col min="1287" max="1287" width="9.28515625" style="17" customWidth="1"/>
    <col min="1288" max="1536" width="9.140625" style="17"/>
    <col min="1537" max="1537" width="4.140625" style="17" customWidth="1"/>
    <col min="1538" max="1538" width="39" style="17" customWidth="1"/>
    <col min="1539" max="1540" width="18.28515625" style="17" customWidth="1"/>
    <col min="1541" max="1541" width="13.42578125" style="17" customWidth="1"/>
    <col min="1542" max="1542" width="8.42578125" style="17" customWidth="1"/>
    <col min="1543" max="1543" width="9.28515625" style="17" customWidth="1"/>
    <col min="1544" max="1792" width="9.140625" style="17"/>
    <col min="1793" max="1793" width="4.140625" style="17" customWidth="1"/>
    <col min="1794" max="1794" width="39" style="17" customWidth="1"/>
    <col min="1795" max="1796" width="18.28515625" style="17" customWidth="1"/>
    <col min="1797" max="1797" width="13.42578125" style="17" customWidth="1"/>
    <col min="1798" max="1798" width="8.42578125" style="17" customWidth="1"/>
    <col min="1799" max="1799" width="9.28515625" style="17" customWidth="1"/>
    <col min="1800" max="2048" width="9.140625" style="17"/>
    <col min="2049" max="2049" width="4.140625" style="17" customWidth="1"/>
    <col min="2050" max="2050" width="39" style="17" customWidth="1"/>
    <col min="2051" max="2052" width="18.28515625" style="17" customWidth="1"/>
    <col min="2053" max="2053" width="13.42578125" style="17" customWidth="1"/>
    <col min="2054" max="2054" width="8.42578125" style="17" customWidth="1"/>
    <col min="2055" max="2055" width="9.28515625" style="17" customWidth="1"/>
    <col min="2056" max="2304" width="9.140625" style="17"/>
    <col min="2305" max="2305" width="4.140625" style="17" customWidth="1"/>
    <col min="2306" max="2306" width="39" style="17" customWidth="1"/>
    <col min="2307" max="2308" width="18.28515625" style="17" customWidth="1"/>
    <col min="2309" max="2309" width="13.42578125" style="17" customWidth="1"/>
    <col min="2310" max="2310" width="8.42578125" style="17" customWidth="1"/>
    <col min="2311" max="2311" width="9.28515625" style="17" customWidth="1"/>
    <col min="2312" max="2560" width="9.140625" style="17"/>
    <col min="2561" max="2561" width="4.140625" style="17" customWidth="1"/>
    <col min="2562" max="2562" width="39" style="17" customWidth="1"/>
    <col min="2563" max="2564" width="18.28515625" style="17" customWidth="1"/>
    <col min="2565" max="2565" width="13.42578125" style="17" customWidth="1"/>
    <col min="2566" max="2566" width="8.42578125" style="17" customWidth="1"/>
    <col min="2567" max="2567" width="9.28515625" style="17" customWidth="1"/>
    <col min="2568" max="2816" width="9.140625" style="17"/>
    <col min="2817" max="2817" width="4.140625" style="17" customWidth="1"/>
    <col min="2818" max="2818" width="39" style="17" customWidth="1"/>
    <col min="2819" max="2820" width="18.28515625" style="17" customWidth="1"/>
    <col min="2821" max="2821" width="13.42578125" style="17" customWidth="1"/>
    <col min="2822" max="2822" width="8.42578125" style="17" customWidth="1"/>
    <col min="2823" max="2823" width="9.28515625" style="17" customWidth="1"/>
    <col min="2824" max="3072" width="9.140625" style="17"/>
    <col min="3073" max="3073" width="4.140625" style="17" customWidth="1"/>
    <col min="3074" max="3074" width="39" style="17" customWidth="1"/>
    <col min="3075" max="3076" width="18.28515625" style="17" customWidth="1"/>
    <col min="3077" max="3077" width="13.42578125" style="17" customWidth="1"/>
    <col min="3078" max="3078" width="8.42578125" style="17" customWidth="1"/>
    <col min="3079" max="3079" width="9.28515625" style="17" customWidth="1"/>
    <col min="3080" max="3328" width="9.140625" style="17"/>
    <col min="3329" max="3329" width="4.140625" style="17" customWidth="1"/>
    <col min="3330" max="3330" width="39" style="17" customWidth="1"/>
    <col min="3331" max="3332" width="18.28515625" style="17" customWidth="1"/>
    <col min="3333" max="3333" width="13.42578125" style="17" customWidth="1"/>
    <col min="3334" max="3334" width="8.42578125" style="17" customWidth="1"/>
    <col min="3335" max="3335" width="9.28515625" style="17" customWidth="1"/>
    <col min="3336" max="3584" width="9.140625" style="17"/>
    <col min="3585" max="3585" width="4.140625" style="17" customWidth="1"/>
    <col min="3586" max="3586" width="39" style="17" customWidth="1"/>
    <col min="3587" max="3588" width="18.28515625" style="17" customWidth="1"/>
    <col min="3589" max="3589" width="13.42578125" style="17" customWidth="1"/>
    <col min="3590" max="3590" width="8.42578125" style="17" customWidth="1"/>
    <col min="3591" max="3591" width="9.28515625" style="17" customWidth="1"/>
    <col min="3592" max="3840" width="9.140625" style="17"/>
    <col min="3841" max="3841" width="4.140625" style="17" customWidth="1"/>
    <col min="3842" max="3842" width="39" style="17" customWidth="1"/>
    <col min="3843" max="3844" width="18.28515625" style="17" customWidth="1"/>
    <col min="3845" max="3845" width="13.42578125" style="17" customWidth="1"/>
    <col min="3846" max="3846" width="8.42578125" style="17" customWidth="1"/>
    <col min="3847" max="3847" width="9.28515625" style="17" customWidth="1"/>
    <col min="3848" max="4096" width="9.140625" style="17"/>
    <col min="4097" max="4097" width="4.140625" style="17" customWidth="1"/>
    <col min="4098" max="4098" width="39" style="17" customWidth="1"/>
    <col min="4099" max="4100" width="18.28515625" style="17" customWidth="1"/>
    <col min="4101" max="4101" width="13.42578125" style="17" customWidth="1"/>
    <col min="4102" max="4102" width="8.42578125" style="17" customWidth="1"/>
    <col min="4103" max="4103" width="9.28515625" style="17" customWidth="1"/>
    <col min="4104" max="4352" width="9.140625" style="17"/>
    <col min="4353" max="4353" width="4.140625" style="17" customWidth="1"/>
    <col min="4354" max="4354" width="39" style="17" customWidth="1"/>
    <col min="4355" max="4356" width="18.28515625" style="17" customWidth="1"/>
    <col min="4357" max="4357" width="13.42578125" style="17" customWidth="1"/>
    <col min="4358" max="4358" width="8.42578125" style="17" customWidth="1"/>
    <col min="4359" max="4359" width="9.28515625" style="17" customWidth="1"/>
    <col min="4360" max="4608" width="9.140625" style="17"/>
    <col min="4609" max="4609" width="4.140625" style="17" customWidth="1"/>
    <col min="4610" max="4610" width="39" style="17" customWidth="1"/>
    <col min="4611" max="4612" width="18.28515625" style="17" customWidth="1"/>
    <col min="4613" max="4613" width="13.42578125" style="17" customWidth="1"/>
    <col min="4614" max="4614" width="8.42578125" style="17" customWidth="1"/>
    <col min="4615" max="4615" width="9.28515625" style="17" customWidth="1"/>
    <col min="4616" max="4864" width="9.140625" style="17"/>
    <col min="4865" max="4865" width="4.140625" style="17" customWidth="1"/>
    <col min="4866" max="4866" width="39" style="17" customWidth="1"/>
    <col min="4867" max="4868" width="18.28515625" style="17" customWidth="1"/>
    <col min="4869" max="4869" width="13.42578125" style="17" customWidth="1"/>
    <col min="4870" max="4870" width="8.42578125" style="17" customWidth="1"/>
    <col min="4871" max="4871" width="9.28515625" style="17" customWidth="1"/>
    <col min="4872" max="5120" width="9.140625" style="17"/>
    <col min="5121" max="5121" width="4.140625" style="17" customWidth="1"/>
    <col min="5122" max="5122" width="39" style="17" customWidth="1"/>
    <col min="5123" max="5124" width="18.28515625" style="17" customWidth="1"/>
    <col min="5125" max="5125" width="13.42578125" style="17" customWidth="1"/>
    <col min="5126" max="5126" width="8.42578125" style="17" customWidth="1"/>
    <col min="5127" max="5127" width="9.28515625" style="17" customWidth="1"/>
    <col min="5128" max="5376" width="9.140625" style="17"/>
    <col min="5377" max="5377" width="4.140625" style="17" customWidth="1"/>
    <col min="5378" max="5378" width="39" style="17" customWidth="1"/>
    <col min="5379" max="5380" width="18.28515625" style="17" customWidth="1"/>
    <col min="5381" max="5381" width="13.42578125" style="17" customWidth="1"/>
    <col min="5382" max="5382" width="8.42578125" style="17" customWidth="1"/>
    <col min="5383" max="5383" width="9.28515625" style="17" customWidth="1"/>
    <col min="5384" max="5632" width="9.140625" style="17"/>
    <col min="5633" max="5633" width="4.140625" style="17" customWidth="1"/>
    <col min="5634" max="5634" width="39" style="17" customWidth="1"/>
    <col min="5635" max="5636" width="18.28515625" style="17" customWidth="1"/>
    <col min="5637" max="5637" width="13.42578125" style="17" customWidth="1"/>
    <col min="5638" max="5638" width="8.42578125" style="17" customWidth="1"/>
    <col min="5639" max="5639" width="9.28515625" style="17" customWidth="1"/>
    <col min="5640" max="5888" width="9.140625" style="17"/>
    <col min="5889" max="5889" width="4.140625" style="17" customWidth="1"/>
    <col min="5890" max="5890" width="39" style="17" customWidth="1"/>
    <col min="5891" max="5892" width="18.28515625" style="17" customWidth="1"/>
    <col min="5893" max="5893" width="13.42578125" style="17" customWidth="1"/>
    <col min="5894" max="5894" width="8.42578125" style="17" customWidth="1"/>
    <col min="5895" max="5895" width="9.28515625" style="17" customWidth="1"/>
    <col min="5896" max="6144" width="9.140625" style="17"/>
    <col min="6145" max="6145" width="4.140625" style="17" customWidth="1"/>
    <col min="6146" max="6146" width="39" style="17" customWidth="1"/>
    <col min="6147" max="6148" width="18.28515625" style="17" customWidth="1"/>
    <col min="6149" max="6149" width="13.42578125" style="17" customWidth="1"/>
    <col min="6150" max="6150" width="8.42578125" style="17" customWidth="1"/>
    <col min="6151" max="6151" width="9.28515625" style="17" customWidth="1"/>
    <col min="6152" max="6400" width="9.140625" style="17"/>
    <col min="6401" max="6401" width="4.140625" style="17" customWidth="1"/>
    <col min="6402" max="6402" width="39" style="17" customWidth="1"/>
    <col min="6403" max="6404" width="18.28515625" style="17" customWidth="1"/>
    <col min="6405" max="6405" width="13.42578125" style="17" customWidth="1"/>
    <col min="6406" max="6406" width="8.42578125" style="17" customWidth="1"/>
    <col min="6407" max="6407" width="9.28515625" style="17" customWidth="1"/>
    <col min="6408" max="6656" width="9.140625" style="17"/>
    <col min="6657" max="6657" width="4.140625" style="17" customWidth="1"/>
    <col min="6658" max="6658" width="39" style="17" customWidth="1"/>
    <col min="6659" max="6660" width="18.28515625" style="17" customWidth="1"/>
    <col min="6661" max="6661" width="13.42578125" style="17" customWidth="1"/>
    <col min="6662" max="6662" width="8.42578125" style="17" customWidth="1"/>
    <col min="6663" max="6663" width="9.28515625" style="17" customWidth="1"/>
    <col min="6664" max="6912" width="9.140625" style="17"/>
    <col min="6913" max="6913" width="4.140625" style="17" customWidth="1"/>
    <col min="6914" max="6914" width="39" style="17" customWidth="1"/>
    <col min="6915" max="6916" width="18.28515625" style="17" customWidth="1"/>
    <col min="6917" max="6917" width="13.42578125" style="17" customWidth="1"/>
    <col min="6918" max="6918" width="8.42578125" style="17" customWidth="1"/>
    <col min="6919" max="6919" width="9.28515625" style="17" customWidth="1"/>
    <col min="6920" max="7168" width="9.140625" style="17"/>
    <col min="7169" max="7169" width="4.140625" style="17" customWidth="1"/>
    <col min="7170" max="7170" width="39" style="17" customWidth="1"/>
    <col min="7171" max="7172" width="18.28515625" style="17" customWidth="1"/>
    <col min="7173" max="7173" width="13.42578125" style="17" customWidth="1"/>
    <col min="7174" max="7174" width="8.42578125" style="17" customWidth="1"/>
    <col min="7175" max="7175" width="9.28515625" style="17" customWidth="1"/>
    <col min="7176" max="7424" width="9.140625" style="17"/>
    <col min="7425" max="7425" width="4.140625" style="17" customWidth="1"/>
    <col min="7426" max="7426" width="39" style="17" customWidth="1"/>
    <col min="7427" max="7428" width="18.28515625" style="17" customWidth="1"/>
    <col min="7429" max="7429" width="13.42578125" style="17" customWidth="1"/>
    <col min="7430" max="7430" width="8.42578125" style="17" customWidth="1"/>
    <col min="7431" max="7431" width="9.28515625" style="17" customWidth="1"/>
    <col min="7432" max="7680" width="9.140625" style="17"/>
    <col min="7681" max="7681" width="4.140625" style="17" customWidth="1"/>
    <col min="7682" max="7682" width="39" style="17" customWidth="1"/>
    <col min="7683" max="7684" width="18.28515625" style="17" customWidth="1"/>
    <col min="7685" max="7685" width="13.42578125" style="17" customWidth="1"/>
    <col min="7686" max="7686" width="8.42578125" style="17" customWidth="1"/>
    <col min="7687" max="7687" width="9.28515625" style="17" customWidth="1"/>
    <col min="7688" max="7936" width="9.140625" style="17"/>
    <col min="7937" max="7937" width="4.140625" style="17" customWidth="1"/>
    <col min="7938" max="7938" width="39" style="17" customWidth="1"/>
    <col min="7939" max="7940" width="18.28515625" style="17" customWidth="1"/>
    <col min="7941" max="7941" width="13.42578125" style="17" customWidth="1"/>
    <col min="7942" max="7942" width="8.42578125" style="17" customWidth="1"/>
    <col min="7943" max="7943" width="9.28515625" style="17" customWidth="1"/>
    <col min="7944" max="8192" width="9.140625" style="17"/>
    <col min="8193" max="8193" width="4.140625" style="17" customWidth="1"/>
    <col min="8194" max="8194" width="39" style="17" customWidth="1"/>
    <col min="8195" max="8196" width="18.28515625" style="17" customWidth="1"/>
    <col min="8197" max="8197" width="13.42578125" style="17" customWidth="1"/>
    <col min="8198" max="8198" width="8.42578125" style="17" customWidth="1"/>
    <col min="8199" max="8199" width="9.28515625" style="17" customWidth="1"/>
    <col min="8200" max="8448" width="9.140625" style="17"/>
    <col min="8449" max="8449" width="4.140625" style="17" customWidth="1"/>
    <col min="8450" max="8450" width="39" style="17" customWidth="1"/>
    <col min="8451" max="8452" width="18.28515625" style="17" customWidth="1"/>
    <col min="8453" max="8453" width="13.42578125" style="17" customWidth="1"/>
    <col min="8454" max="8454" width="8.42578125" style="17" customWidth="1"/>
    <col min="8455" max="8455" width="9.28515625" style="17" customWidth="1"/>
    <col min="8456" max="8704" width="9.140625" style="17"/>
    <col min="8705" max="8705" width="4.140625" style="17" customWidth="1"/>
    <col min="8706" max="8706" width="39" style="17" customWidth="1"/>
    <col min="8707" max="8708" width="18.28515625" style="17" customWidth="1"/>
    <col min="8709" max="8709" width="13.42578125" style="17" customWidth="1"/>
    <col min="8710" max="8710" width="8.42578125" style="17" customWidth="1"/>
    <col min="8711" max="8711" width="9.28515625" style="17" customWidth="1"/>
    <col min="8712" max="8960" width="9.140625" style="17"/>
    <col min="8961" max="8961" width="4.140625" style="17" customWidth="1"/>
    <col min="8962" max="8962" width="39" style="17" customWidth="1"/>
    <col min="8963" max="8964" width="18.28515625" style="17" customWidth="1"/>
    <col min="8965" max="8965" width="13.42578125" style="17" customWidth="1"/>
    <col min="8966" max="8966" width="8.42578125" style="17" customWidth="1"/>
    <col min="8967" max="8967" width="9.28515625" style="17" customWidth="1"/>
    <col min="8968" max="9216" width="9.140625" style="17"/>
    <col min="9217" max="9217" width="4.140625" style="17" customWidth="1"/>
    <col min="9218" max="9218" width="39" style="17" customWidth="1"/>
    <col min="9219" max="9220" width="18.28515625" style="17" customWidth="1"/>
    <col min="9221" max="9221" width="13.42578125" style="17" customWidth="1"/>
    <col min="9222" max="9222" width="8.42578125" style="17" customWidth="1"/>
    <col min="9223" max="9223" width="9.28515625" style="17" customWidth="1"/>
    <col min="9224" max="9472" width="9.140625" style="17"/>
    <col min="9473" max="9473" width="4.140625" style="17" customWidth="1"/>
    <col min="9474" max="9474" width="39" style="17" customWidth="1"/>
    <col min="9475" max="9476" width="18.28515625" style="17" customWidth="1"/>
    <col min="9477" max="9477" width="13.42578125" style="17" customWidth="1"/>
    <col min="9478" max="9478" width="8.42578125" style="17" customWidth="1"/>
    <col min="9479" max="9479" width="9.28515625" style="17" customWidth="1"/>
    <col min="9480" max="9728" width="9.140625" style="17"/>
    <col min="9729" max="9729" width="4.140625" style="17" customWidth="1"/>
    <col min="9730" max="9730" width="39" style="17" customWidth="1"/>
    <col min="9731" max="9732" width="18.28515625" style="17" customWidth="1"/>
    <col min="9733" max="9733" width="13.42578125" style="17" customWidth="1"/>
    <col min="9734" max="9734" width="8.42578125" style="17" customWidth="1"/>
    <col min="9735" max="9735" width="9.28515625" style="17" customWidth="1"/>
    <col min="9736" max="9984" width="9.140625" style="17"/>
    <col min="9985" max="9985" width="4.140625" style="17" customWidth="1"/>
    <col min="9986" max="9986" width="39" style="17" customWidth="1"/>
    <col min="9987" max="9988" width="18.28515625" style="17" customWidth="1"/>
    <col min="9989" max="9989" width="13.42578125" style="17" customWidth="1"/>
    <col min="9990" max="9990" width="8.42578125" style="17" customWidth="1"/>
    <col min="9991" max="9991" width="9.28515625" style="17" customWidth="1"/>
    <col min="9992" max="10240" width="9.140625" style="17"/>
    <col min="10241" max="10241" width="4.140625" style="17" customWidth="1"/>
    <col min="10242" max="10242" width="39" style="17" customWidth="1"/>
    <col min="10243" max="10244" width="18.28515625" style="17" customWidth="1"/>
    <col min="10245" max="10245" width="13.42578125" style="17" customWidth="1"/>
    <col min="10246" max="10246" width="8.42578125" style="17" customWidth="1"/>
    <col min="10247" max="10247" width="9.28515625" style="17" customWidth="1"/>
    <col min="10248" max="10496" width="9.140625" style="17"/>
    <col min="10497" max="10497" width="4.140625" style="17" customWidth="1"/>
    <col min="10498" max="10498" width="39" style="17" customWidth="1"/>
    <col min="10499" max="10500" width="18.28515625" style="17" customWidth="1"/>
    <col min="10501" max="10501" width="13.42578125" style="17" customWidth="1"/>
    <col min="10502" max="10502" width="8.42578125" style="17" customWidth="1"/>
    <col min="10503" max="10503" width="9.28515625" style="17" customWidth="1"/>
    <col min="10504" max="10752" width="9.140625" style="17"/>
    <col min="10753" max="10753" width="4.140625" style="17" customWidth="1"/>
    <col min="10754" max="10754" width="39" style="17" customWidth="1"/>
    <col min="10755" max="10756" width="18.28515625" style="17" customWidth="1"/>
    <col min="10757" max="10757" width="13.42578125" style="17" customWidth="1"/>
    <col min="10758" max="10758" width="8.42578125" style="17" customWidth="1"/>
    <col min="10759" max="10759" width="9.28515625" style="17" customWidth="1"/>
    <col min="10760" max="11008" width="9.140625" style="17"/>
    <col min="11009" max="11009" width="4.140625" style="17" customWidth="1"/>
    <col min="11010" max="11010" width="39" style="17" customWidth="1"/>
    <col min="11011" max="11012" width="18.28515625" style="17" customWidth="1"/>
    <col min="11013" max="11013" width="13.42578125" style="17" customWidth="1"/>
    <col min="11014" max="11014" width="8.42578125" style="17" customWidth="1"/>
    <col min="11015" max="11015" width="9.28515625" style="17" customWidth="1"/>
    <col min="11016" max="11264" width="9.140625" style="17"/>
    <col min="11265" max="11265" width="4.140625" style="17" customWidth="1"/>
    <col min="11266" max="11266" width="39" style="17" customWidth="1"/>
    <col min="11267" max="11268" width="18.28515625" style="17" customWidth="1"/>
    <col min="11269" max="11269" width="13.42578125" style="17" customWidth="1"/>
    <col min="11270" max="11270" width="8.42578125" style="17" customWidth="1"/>
    <col min="11271" max="11271" width="9.28515625" style="17" customWidth="1"/>
    <col min="11272" max="11520" width="9.140625" style="17"/>
    <col min="11521" max="11521" width="4.140625" style="17" customWidth="1"/>
    <col min="11522" max="11522" width="39" style="17" customWidth="1"/>
    <col min="11523" max="11524" width="18.28515625" style="17" customWidth="1"/>
    <col min="11525" max="11525" width="13.42578125" style="17" customWidth="1"/>
    <col min="11526" max="11526" width="8.42578125" style="17" customWidth="1"/>
    <col min="11527" max="11527" width="9.28515625" style="17" customWidth="1"/>
    <col min="11528" max="11776" width="9.140625" style="17"/>
    <col min="11777" max="11777" width="4.140625" style="17" customWidth="1"/>
    <col min="11778" max="11778" width="39" style="17" customWidth="1"/>
    <col min="11779" max="11780" width="18.28515625" style="17" customWidth="1"/>
    <col min="11781" max="11781" width="13.42578125" style="17" customWidth="1"/>
    <col min="11782" max="11782" width="8.42578125" style="17" customWidth="1"/>
    <col min="11783" max="11783" width="9.28515625" style="17" customWidth="1"/>
    <col min="11784" max="12032" width="9.140625" style="17"/>
    <col min="12033" max="12033" width="4.140625" style="17" customWidth="1"/>
    <col min="12034" max="12034" width="39" style="17" customWidth="1"/>
    <col min="12035" max="12036" width="18.28515625" style="17" customWidth="1"/>
    <col min="12037" max="12037" width="13.42578125" style="17" customWidth="1"/>
    <col min="12038" max="12038" width="8.42578125" style="17" customWidth="1"/>
    <col min="12039" max="12039" width="9.28515625" style="17" customWidth="1"/>
    <col min="12040" max="12288" width="9.140625" style="17"/>
    <col min="12289" max="12289" width="4.140625" style="17" customWidth="1"/>
    <col min="12290" max="12290" width="39" style="17" customWidth="1"/>
    <col min="12291" max="12292" width="18.28515625" style="17" customWidth="1"/>
    <col min="12293" max="12293" width="13.42578125" style="17" customWidth="1"/>
    <col min="12294" max="12294" width="8.42578125" style="17" customWidth="1"/>
    <col min="12295" max="12295" width="9.28515625" style="17" customWidth="1"/>
    <col min="12296" max="12544" width="9.140625" style="17"/>
    <col min="12545" max="12545" width="4.140625" style="17" customWidth="1"/>
    <col min="12546" max="12546" width="39" style="17" customWidth="1"/>
    <col min="12547" max="12548" width="18.28515625" style="17" customWidth="1"/>
    <col min="12549" max="12549" width="13.42578125" style="17" customWidth="1"/>
    <col min="12550" max="12550" width="8.42578125" style="17" customWidth="1"/>
    <col min="12551" max="12551" width="9.28515625" style="17" customWidth="1"/>
    <col min="12552" max="12800" width="9.140625" style="17"/>
    <col min="12801" max="12801" width="4.140625" style="17" customWidth="1"/>
    <col min="12802" max="12802" width="39" style="17" customWidth="1"/>
    <col min="12803" max="12804" width="18.28515625" style="17" customWidth="1"/>
    <col min="12805" max="12805" width="13.42578125" style="17" customWidth="1"/>
    <col min="12806" max="12806" width="8.42578125" style="17" customWidth="1"/>
    <col min="12807" max="12807" width="9.28515625" style="17" customWidth="1"/>
    <col min="12808" max="13056" width="9.140625" style="17"/>
    <col min="13057" max="13057" width="4.140625" style="17" customWidth="1"/>
    <col min="13058" max="13058" width="39" style="17" customWidth="1"/>
    <col min="13059" max="13060" width="18.28515625" style="17" customWidth="1"/>
    <col min="13061" max="13061" width="13.42578125" style="17" customWidth="1"/>
    <col min="13062" max="13062" width="8.42578125" style="17" customWidth="1"/>
    <col min="13063" max="13063" width="9.28515625" style="17" customWidth="1"/>
    <col min="13064" max="13312" width="9.140625" style="17"/>
    <col min="13313" max="13313" width="4.140625" style="17" customWidth="1"/>
    <col min="13314" max="13314" width="39" style="17" customWidth="1"/>
    <col min="13315" max="13316" width="18.28515625" style="17" customWidth="1"/>
    <col min="13317" max="13317" width="13.42578125" style="17" customWidth="1"/>
    <col min="13318" max="13318" width="8.42578125" style="17" customWidth="1"/>
    <col min="13319" max="13319" width="9.28515625" style="17" customWidth="1"/>
    <col min="13320" max="13568" width="9.140625" style="17"/>
    <col min="13569" max="13569" width="4.140625" style="17" customWidth="1"/>
    <col min="13570" max="13570" width="39" style="17" customWidth="1"/>
    <col min="13571" max="13572" width="18.28515625" style="17" customWidth="1"/>
    <col min="13573" max="13573" width="13.42578125" style="17" customWidth="1"/>
    <col min="13574" max="13574" width="8.42578125" style="17" customWidth="1"/>
    <col min="13575" max="13575" width="9.28515625" style="17" customWidth="1"/>
    <col min="13576" max="13824" width="9.140625" style="17"/>
    <col min="13825" max="13825" width="4.140625" style="17" customWidth="1"/>
    <col min="13826" max="13826" width="39" style="17" customWidth="1"/>
    <col min="13827" max="13828" width="18.28515625" style="17" customWidth="1"/>
    <col min="13829" max="13829" width="13.42578125" style="17" customWidth="1"/>
    <col min="13830" max="13830" width="8.42578125" style="17" customWidth="1"/>
    <col min="13831" max="13831" width="9.28515625" style="17" customWidth="1"/>
    <col min="13832" max="14080" width="9.140625" style="17"/>
    <col min="14081" max="14081" width="4.140625" style="17" customWidth="1"/>
    <col min="14082" max="14082" width="39" style="17" customWidth="1"/>
    <col min="14083" max="14084" width="18.28515625" style="17" customWidth="1"/>
    <col min="14085" max="14085" width="13.42578125" style="17" customWidth="1"/>
    <col min="14086" max="14086" width="8.42578125" style="17" customWidth="1"/>
    <col min="14087" max="14087" width="9.28515625" style="17" customWidth="1"/>
    <col min="14088" max="14336" width="9.140625" style="17"/>
    <col min="14337" max="14337" width="4.140625" style="17" customWidth="1"/>
    <col min="14338" max="14338" width="39" style="17" customWidth="1"/>
    <col min="14339" max="14340" width="18.28515625" style="17" customWidth="1"/>
    <col min="14341" max="14341" width="13.42578125" style="17" customWidth="1"/>
    <col min="14342" max="14342" width="8.42578125" style="17" customWidth="1"/>
    <col min="14343" max="14343" width="9.28515625" style="17" customWidth="1"/>
    <col min="14344" max="14592" width="9.140625" style="17"/>
    <col min="14593" max="14593" width="4.140625" style="17" customWidth="1"/>
    <col min="14594" max="14594" width="39" style="17" customWidth="1"/>
    <col min="14595" max="14596" width="18.28515625" style="17" customWidth="1"/>
    <col min="14597" max="14597" width="13.42578125" style="17" customWidth="1"/>
    <col min="14598" max="14598" width="8.42578125" style="17" customWidth="1"/>
    <col min="14599" max="14599" width="9.28515625" style="17" customWidth="1"/>
    <col min="14600" max="14848" width="9.140625" style="17"/>
    <col min="14849" max="14849" width="4.140625" style="17" customWidth="1"/>
    <col min="14850" max="14850" width="39" style="17" customWidth="1"/>
    <col min="14851" max="14852" width="18.28515625" style="17" customWidth="1"/>
    <col min="14853" max="14853" width="13.42578125" style="17" customWidth="1"/>
    <col min="14854" max="14854" width="8.42578125" style="17" customWidth="1"/>
    <col min="14855" max="14855" width="9.28515625" style="17" customWidth="1"/>
    <col min="14856" max="15104" width="9.140625" style="17"/>
    <col min="15105" max="15105" width="4.140625" style="17" customWidth="1"/>
    <col min="15106" max="15106" width="39" style="17" customWidth="1"/>
    <col min="15107" max="15108" width="18.28515625" style="17" customWidth="1"/>
    <col min="15109" max="15109" width="13.42578125" style="17" customWidth="1"/>
    <col min="15110" max="15110" width="8.42578125" style="17" customWidth="1"/>
    <col min="15111" max="15111" width="9.28515625" style="17" customWidth="1"/>
    <col min="15112" max="15360" width="9.140625" style="17"/>
    <col min="15361" max="15361" width="4.140625" style="17" customWidth="1"/>
    <col min="15362" max="15362" width="39" style="17" customWidth="1"/>
    <col min="15363" max="15364" width="18.28515625" style="17" customWidth="1"/>
    <col min="15365" max="15365" width="13.42578125" style="17" customWidth="1"/>
    <col min="15366" max="15366" width="8.42578125" style="17" customWidth="1"/>
    <col min="15367" max="15367" width="9.28515625" style="17" customWidth="1"/>
    <col min="15368" max="15616" width="9.140625" style="17"/>
    <col min="15617" max="15617" width="4.140625" style="17" customWidth="1"/>
    <col min="15618" max="15618" width="39" style="17" customWidth="1"/>
    <col min="15619" max="15620" width="18.28515625" style="17" customWidth="1"/>
    <col min="15621" max="15621" width="13.42578125" style="17" customWidth="1"/>
    <col min="15622" max="15622" width="8.42578125" style="17" customWidth="1"/>
    <col min="15623" max="15623" width="9.28515625" style="17" customWidth="1"/>
    <col min="15624" max="15872" width="9.140625" style="17"/>
    <col min="15873" max="15873" width="4.140625" style="17" customWidth="1"/>
    <col min="15874" max="15874" width="39" style="17" customWidth="1"/>
    <col min="15875" max="15876" width="18.28515625" style="17" customWidth="1"/>
    <col min="15877" max="15877" width="13.42578125" style="17" customWidth="1"/>
    <col min="15878" max="15878" width="8.42578125" style="17" customWidth="1"/>
    <col min="15879" max="15879" width="9.28515625" style="17" customWidth="1"/>
    <col min="15880" max="16128" width="9.140625" style="17"/>
    <col min="16129" max="16129" width="4.140625" style="17" customWidth="1"/>
    <col min="16130" max="16130" width="39" style="17" customWidth="1"/>
    <col min="16131" max="16132" width="18.28515625" style="17" customWidth="1"/>
    <col min="16133" max="16133" width="13.42578125" style="17" customWidth="1"/>
    <col min="16134" max="16134" width="8.42578125" style="17" customWidth="1"/>
    <col min="16135" max="16135" width="9.28515625" style="17" customWidth="1"/>
    <col min="16136" max="16384" width="9.140625" style="17"/>
  </cols>
  <sheetData>
    <row r="1" spans="2:11" ht="15" customHeight="1"/>
    <row r="2" spans="2:11" ht="15" customHeight="1">
      <c r="B2" s="2"/>
      <c r="C2" s="2"/>
      <c r="D2" s="2"/>
      <c r="E2" s="2" t="s">
        <v>112</v>
      </c>
      <c r="F2" s="2"/>
      <c r="G2" s="2"/>
    </row>
    <row r="3" spans="2:11" ht="15" customHeight="1">
      <c r="B3" s="2"/>
      <c r="C3" s="2"/>
      <c r="D3" s="2"/>
      <c r="E3" s="2"/>
      <c r="F3" s="2"/>
      <c r="G3" s="2"/>
    </row>
    <row r="4" spans="2:11" ht="15" customHeight="1">
      <c r="B4" s="879" t="s">
        <v>103</v>
      </c>
      <c r="C4" s="879"/>
      <c r="D4" s="879"/>
      <c r="E4" s="879"/>
      <c r="F4" s="879"/>
      <c r="G4" s="879"/>
    </row>
    <row r="5" spans="2:11" ht="15" customHeight="1">
      <c r="B5" s="879" t="s">
        <v>388</v>
      </c>
      <c r="C5" s="879"/>
      <c r="D5" s="879"/>
      <c r="E5" s="879"/>
      <c r="F5" s="879"/>
      <c r="G5" s="879"/>
    </row>
    <row r="6" spans="2:11" ht="15" customHeight="1"/>
    <row r="7" spans="2:11" ht="15" customHeight="1" thickBot="1">
      <c r="G7" s="21" t="s">
        <v>78</v>
      </c>
    </row>
    <row r="8" spans="2:11" ht="54.95" customHeight="1" thickBot="1">
      <c r="B8" s="365" t="s">
        <v>79</v>
      </c>
      <c r="C8" s="366" t="s">
        <v>389</v>
      </c>
      <c r="D8" s="366" t="s">
        <v>390</v>
      </c>
      <c r="E8" s="366" t="s">
        <v>391</v>
      </c>
      <c r="F8" s="366" t="s">
        <v>104</v>
      </c>
      <c r="G8" s="367" t="s">
        <v>105</v>
      </c>
      <c r="H8" s="359"/>
      <c r="I8" s="359"/>
      <c r="J8" s="359"/>
      <c r="K8" s="359"/>
    </row>
    <row r="9" spans="2:11" s="22" customFormat="1" ht="30" customHeight="1" thickBot="1">
      <c r="B9" s="331" t="s">
        <v>99</v>
      </c>
      <c r="C9" s="720">
        <f>SUM(C10:C10)</f>
        <v>1630</v>
      </c>
      <c r="D9" s="723">
        <f>SUM(D10:D10)</f>
        <v>2170.5</v>
      </c>
      <c r="E9" s="720">
        <f>SUM(E10:E10)</f>
        <v>2170</v>
      </c>
      <c r="F9" s="724">
        <f>E9/C9*100</f>
        <v>133.12883435582822</v>
      </c>
      <c r="G9" s="724">
        <f>E9/D9*100</f>
        <v>99.976963833218164</v>
      </c>
    </row>
    <row r="10" spans="2:11" ht="15" customHeight="1" thickBot="1">
      <c r="B10" s="332" t="s">
        <v>106</v>
      </c>
      <c r="C10" s="721">
        <v>1630</v>
      </c>
      <c r="D10" s="725">
        <v>2170.5</v>
      </c>
      <c r="E10" s="721">
        <v>2170</v>
      </c>
      <c r="F10" s="726">
        <f t="shared" ref="F10:F34" si="0">E10/C10*100</f>
        <v>133.12883435582822</v>
      </c>
      <c r="G10" s="726">
        <f t="shared" ref="G10:G34" si="1">E10/D10*100</f>
        <v>99.976963833218164</v>
      </c>
    </row>
    <row r="11" spans="2:11" s="22" customFormat="1" ht="30" customHeight="1" thickBot="1">
      <c r="B11" s="331" t="s">
        <v>125</v>
      </c>
      <c r="C11" s="720">
        <f>C12+C16+C26+C31+C32+C33</f>
        <v>74630</v>
      </c>
      <c r="D11" s="723">
        <f>D12+D16+D26+D31+D32+D33</f>
        <v>80261</v>
      </c>
      <c r="E11" s="720">
        <f>E12+E16+E26+E31+E32+E33</f>
        <v>79792</v>
      </c>
      <c r="F11" s="724">
        <f t="shared" si="0"/>
        <v>106.91678949484123</v>
      </c>
      <c r="G11" s="724">
        <f t="shared" si="1"/>
        <v>99.415656420926723</v>
      </c>
    </row>
    <row r="12" spans="2:11" ht="15" customHeight="1" thickBot="1">
      <c r="B12" s="331" t="s">
        <v>23</v>
      </c>
      <c r="C12" s="720">
        <f>SUM(C13:C15)</f>
        <v>1181</v>
      </c>
      <c r="D12" s="723">
        <f>SUM(D13:D15)</f>
        <v>1296.3</v>
      </c>
      <c r="E12" s="720">
        <f>SUM(E13:E15)</f>
        <v>1295</v>
      </c>
      <c r="F12" s="724">
        <f t="shared" si="0"/>
        <v>109.6528365791702</v>
      </c>
      <c r="G12" s="724">
        <f t="shared" si="1"/>
        <v>99.899714572244079</v>
      </c>
    </row>
    <row r="13" spans="2:11" ht="15" customHeight="1">
      <c r="B13" s="333" t="s">
        <v>107</v>
      </c>
      <c r="C13" s="722">
        <v>980</v>
      </c>
      <c r="D13" s="727">
        <v>695</v>
      </c>
      <c r="E13" s="722">
        <v>694</v>
      </c>
      <c r="F13" s="728">
        <f t="shared" si="0"/>
        <v>70.816326530612244</v>
      </c>
      <c r="G13" s="728">
        <f t="shared" si="1"/>
        <v>99.856115107913666</v>
      </c>
    </row>
    <row r="14" spans="2:11" ht="15" customHeight="1">
      <c r="B14" s="334" t="s">
        <v>81</v>
      </c>
      <c r="C14" s="722">
        <v>71</v>
      </c>
      <c r="D14" s="727">
        <v>3.8</v>
      </c>
      <c r="E14" s="722">
        <v>4</v>
      </c>
      <c r="F14" s="728">
        <f t="shared" si="0"/>
        <v>5.6338028169014089</v>
      </c>
      <c r="G14" s="728">
        <f t="shared" si="1"/>
        <v>105.26315789473684</v>
      </c>
    </row>
    <row r="15" spans="2:11" ht="15" customHeight="1" thickBot="1">
      <c r="B15" s="334" t="s">
        <v>24</v>
      </c>
      <c r="C15" s="721">
        <v>130</v>
      </c>
      <c r="D15" s="725">
        <v>597.5</v>
      </c>
      <c r="E15" s="721">
        <v>597</v>
      </c>
      <c r="F15" s="726">
        <f t="shared" si="0"/>
        <v>459.23076923076917</v>
      </c>
      <c r="G15" s="726">
        <f t="shared" si="1"/>
        <v>99.9163179916318</v>
      </c>
    </row>
    <row r="16" spans="2:11" ht="15" customHeight="1" thickBot="1">
      <c r="B16" s="331" t="s">
        <v>25</v>
      </c>
      <c r="C16" s="720">
        <f>SUM(C17:C25)</f>
        <v>50995</v>
      </c>
      <c r="D16" s="723">
        <f>SUM(D17:D25)</f>
        <v>59893</v>
      </c>
      <c r="E16" s="720">
        <f>SUM(E17:E25)</f>
        <v>59427</v>
      </c>
      <c r="F16" s="724">
        <f t="shared" si="0"/>
        <v>116.53495440729482</v>
      </c>
      <c r="G16" s="724">
        <f t="shared" si="1"/>
        <v>99.221945803349314</v>
      </c>
    </row>
    <row r="17" spans="2:7" ht="15" customHeight="1">
      <c r="B17" s="335" t="s">
        <v>126</v>
      </c>
      <c r="C17" s="729">
        <v>75</v>
      </c>
      <c r="D17" s="731">
        <v>65</v>
      </c>
      <c r="E17" s="729">
        <v>65</v>
      </c>
      <c r="F17" s="728">
        <f t="shared" si="0"/>
        <v>86.666666666666671</v>
      </c>
      <c r="G17" s="728">
        <f t="shared" si="1"/>
        <v>100</v>
      </c>
    </row>
    <row r="18" spans="2:7" ht="15" customHeight="1">
      <c r="B18" s="334" t="s">
        <v>127</v>
      </c>
      <c r="C18" s="722">
        <v>390</v>
      </c>
      <c r="D18" s="727">
        <v>248</v>
      </c>
      <c r="E18" s="722">
        <v>248</v>
      </c>
      <c r="F18" s="728">
        <f t="shared" si="0"/>
        <v>63.589743589743584</v>
      </c>
      <c r="G18" s="728">
        <f t="shared" si="1"/>
        <v>100</v>
      </c>
    </row>
    <row r="19" spans="2:7" ht="15" customHeight="1">
      <c r="B19" s="333" t="s">
        <v>108</v>
      </c>
      <c r="C19" s="722">
        <v>870</v>
      </c>
      <c r="D19" s="727">
        <v>1436</v>
      </c>
      <c r="E19" s="722">
        <v>1335</v>
      </c>
      <c r="F19" s="728">
        <f t="shared" si="0"/>
        <v>153.44827586206898</v>
      </c>
      <c r="G19" s="728">
        <f t="shared" si="1"/>
        <v>92.966573816155986</v>
      </c>
    </row>
    <row r="20" spans="2:7" ht="15" customHeight="1">
      <c r="B20" s="333" t="s">
        <v>14</v>
      </c>
      <c r="C20" s="722">
        <v>37040</v>
      </c>
      <c r="D20" s="727">
        <v>44483</v>
      </c>
      <c r="E20" s="722">
        <v>44179</v>
      </c>
      <c r="F20" s="728">
        <f t="shared" si="0"/>
        <v>119.27375809935205</v>
      </c>
      <c r="G20" s="728">
        <f t="shared" si="1"/>
        <v>99.316592855697678</v>
      </c>
    </row>
    <row r="21" spans="2:7" ht="15" customHeight="1">
      <c r="B21" s="334" t="s">
        <v>128</v>
      </c>
      <c r="C21" s="722">
        <v>0</v>
      </c>
      <c r="D21" s="727">
        <v>4</v>
      </c>
      <c r="E21" s="722">
        <v>4</v>
      </c>
      <c r="F21" s="728" t="s">
        <v>122</v>
      </c>
      <c r="G21" s="728">
        <f t="shared" si="1"/>
        <v>100</v>
      </c>
    </row>
    <row r="22" spans="2:7" ht="15" customHeight="1">
      <c r="B22" s="334" t="s">
        <v>16</v>
      </c>
      <c r="C22" s="722">
        <v>20</v>
      </c>
      <c r="D22" s="727">
        <v>15</v>
      </c>
      <c r="E22" s="722">
        <v>15</v>
      </c>
      <c r="F22" s="728">
        <f t="shared" si="0"/>
        <v>75</v>
      </c>
      <c r="G22" s="728">
        <f t="shared" si="1"/>
        <v>100</v>
      </c>
    </row>
    <row r="23" spans="2:7" ht="15" customHeight="1">
      <c r="B23" s="333" t="s">
        <v>129</v>
      </c>
      <c r="C23" s="722">
        <v>4600</v>
      </c>
      <c r="D23" s="727">
        <v>3023</v>
      </c>
      <c r="E23" s="722">
        <v>2992</v>
      </c>
      <c r="F23" s="728">
        <f t="shared" si="0"/>
        <v>65.043478260869563</v>
      </c>
      <c r="G23" s="728">
        <f t="shared" si="1"/>
        <v>98.974528613959649</v>
      </c>
    </row>
    <row r="24" spans="2:7" ht="15" customHeight="1">
      <c r="B24" s="336" t="s">
        <v>3</v>
      </c>
      <c r="C24" s="730">
        <v>8000</v>
      </c>
      <c r="D24" s="732">
        <v>10619</v>
      </c>
      <c r="E24" s="730">
        <v>10589</v>
      </c>
      <c r="F24" s="728">
        <f t="shared" si="0"/>
        <v>132.36250000000001</v>
      </c>
      <c r="G24" s="728">
        <f t="shared" si="1"/>
        <v>99.717487522365573</v>
      </c>
    </row>
    <row r="25" spans="2:7" ht="15" customHeight="1" thickBot="1">
      <c r="B25" s="332" t="s">
        <v>130</v>
      </c>
      <c r="C25" s="721">
        <v>0</v>
      </c>
      <c r="D25" s="725">
        <v>0</v>
      </c>
      <c r="E25" s="721">
        <v>0</v>
      </c>
      <c r="F25" s="726" t="s">
        <v>122</v>
      </c>
      <c r="G25" s="726" t="s">
        <v>122</v>
      </c>
    </row>
    <row r="26" spans="2:7" ht="15" customHeight="1" thickBot="1">
      <c r="B26" s="337" t="s">
        <v>26</v>
      </c>
      <c r="C26" s="720">
        <f>SUM(C27:C30)</f>
        <v>17939</v>
      </c>
      <c r="D26" s="723">
        <f>SUM(D27:D30)</f>
        <v>17665</v>
      </c>
      <c r="E26" s="720">
        <f>SUM(E27:E30)</f>
        <v>17664</v>
      </c>
      <c r="F26" s="724">
        <f t="shared" si="0"/>
        <v>98.467027147555612</v>
      </c>
      <c r="G26" s="724">
        <f t="shared" si="1"/>
        <v>99.994339088593264</v>
      </c>
    </row>
    <row r="27" spans="2:7" ht="15" customHeight="1">
      <c r="B27" s="335" t="s">
        <v>37</v>
      </c>
      <c r="C27" s="729">
        <v>1130</v>
      </c>
      <c r="D27" s="731">
        <v>539</v>
      </c>
      <c r="E27" s="729">
        <v>538</v>
      </c>
      <c r="F27" s="728">
        <f t="shared" si="0"/>
        <v>47.610619469026553</v>
      </c>
      <c r="G27" s="728">
        <f t="shared" si="1"/>
        <v>99.814471243042675</v>
      </c>
    </row>
    <row r="28" spans="2:7" ht="15" customHeight="1">
      <c r="B28" s="334" t="s">
        <v>379</v>
      </c>
      <c r="C28" s="722">
        <v>12430</v>
      </c>
      <c r="D28" s="727">
        <v>12430</v>
      </c>
      <c r="E28" s="722">
        <v>12430</v>
      </c>
      <c r="F28" s="728">
        <f t="shared" si="0"/>
        <v>100</v>
      </c>
      <c r="G28" s="728">
        <f t="shared" si="1"/>
        <v>100</v>
      </c>
    </row>
    <row r="29" spans="2:7" ht="15" customHeight="1">
      <c r="B29" s="336" t="s">
        <v>82</v>
      </c>
      <c r="C29" s="722">
        <v>4202</v>
      </c>
      <c r="D29" s="727">
        <v>4208</v>
      </c>
      <c r="E29" s="722">
        <v>4208</v>
      </c>
      <c r="F29" s="728">
        <f t="shared" si="0"/>
        <v>100.14278914802475</v>
      </c>
      <c r="G29" s="728">
        <f t="shared" si="1"/>
        <v>100</v>
      </c>
    </row>
    <row r="30" spans="2:7" ht="15" customHeight="1" thickBot="1">
      <c r="B30" s="334" t="s">
        <v>109</v>
      </c>
      <c r="C30" s="722">
        <v>177</v>
      </c>
      <c r="D30" s="727">
        <v>488</v>
      </c>
      <c r="E30" s="722">
        <v>488</v>
      </c>
      <c r="F30" s="728">
        <f t="shared" si="0"/>
        <v>275.70621468926555</v>
      </c>
      <c r="G30" s="728">
        <f t="shared" si="1"/>
        <v>100</v>
      </c>
    </row>
    <row r="31" spans="2:7" ht="15" customHeight="1" thickBot="1">
      <c r="B31" s="338" t="s">
        <v>131</v>
      </c>
      <c r="C31" s="720">
        <v>335</v>
      </c>
      <c r="D31" s="723">
        <v>170.5</v>
      </c>
      <c r="E31" s="720">
        <v>170</v>
      </c>
      <c r="F31" s="724">
        <f t="shared" si="0"/>
        <v>50.746268656716417</v>
      </c>
      <c r="G31" s="724">
        <f t="shared" si="1"/>
        <v>99.706744868035187</v>
      </c>
    </row>
    <row r="32" spans="2:7" ht="15" customHeight="1" thickBot="1">
      <c r="B32" s="337" t="s">
        <v>27</v>
      </c>
      <c r="C32" s="720">
        <v>3880</v>
      </c>
      <c r="D32" s="723">
        <v>763.5</v>
      </c>
      <c r="E32" s="720">
        <v>763</v>
      </c>
      <c r="F32" s="724">
        <f t="shared" si="0"/>
        <v>19.664948453608247</v>
      </c>
      <c r="G32" s="724">
        <f t="shared" si="1"/>
        <v>99.934512115258684</v>
      </c>
    </row>
    <row r="33" spans="2:7" ht="15" customHeight="1" thickBot="1">
      <c r="B33" s="331" t="s">
        <v>20</v>
      </c>
      <c r="C33" s="720">
        <v>300</v>
      </c>
      <c r="D33" s="723">
        <v>472.7</v>
      </c>
      <c r="E33" s="720">
        <v>473</v>
      </c>
      <c r="F33" s="724">
        <f t="shared" si="0"/>
        <v>157.66666666666666</v>
      </c>
      <c r="G33" s="724">
        <f t="shared" si="1"/>
        <v>100.06346519991538</v>
      </c>
    </row>
    <row r="34" spans="2:7" ht="30" customHeight="1" thickBot="1">
      <c r="B34" s="339" t="s">
        <v>21</v>
      </c>
      <c r="C34" s="733">
        <f>C9-C11</f>
        <v>-73000</v>
      </c>
      <c r="D34" s="734">
        <f>D9-D11</f>
        <v>-78090.5</v>
      </c>
      <c r="E34" s="733">
        <f>E9-E11</f>
        <v>-77622</v>
      </c>
      <c r="F34" s="735">
        <f t="shared" si="0"/>
        <v>106.33150684931508</v>
      </c>
      <c r="G34" s="735">
        <f t="shared" si="1"/>
        <v>99.400055064316405</v>
      </c>
    </row>
    <row r="35" spans="2:7" ht="30" customHeight="1" thickBot="1">
      <c r="B35" s="337" t="s">
        <v>80</v>
      </c>
      <c r="C35" s="877">
        <v>73000</v>
      </c>
      <c r="D35" s="878">
        <v>78090.5</v>
      </c>
      <c r="E35" s="877">
        <v>78091</v>
      </c>
      <c r="F35" s="724">
        <f>E35/C35*100</f>
        <v>106.97397260273974</v>
      </c>
      <c r="G35" s="724">
        <f>E35/D35*100</f>
        <v>100.00064028274886</v>
      </c>
    </row>
    <row r="36" spans="2:7" ht="30" customHeight="1" thickBot="1">
      <c r="B36" s="340" t="s">
        <v>22</v>
      </c>
      <c r="C36" s="720">
        <f>C34+C35</f>
        <v>0</v>
      </c>
      <c r="D36" s="723">
        <f>D34+D35</f>
        <v>0</v>
      </c>
      <c r="E36" s="720">
        <f>E34+E35</f>
        <v>469</v>
      </c>
      <c r="F36" s="724" t="s">
        <v>122</v>
      </c>
      <c r="G36" s="724" t="s">
        <v>122</v>
      </c>
    </row>
    <row r="37" spans="2:7" ht="15" customHeight="1"/>
    <row r="38" spans="2:7" ht="15" customHeight="1"/>
    <row r="39" spans="2:7" ht="15" customHeight="1"/>
    <row r="40" spans="2:7" ht="15" customHeight="1"/>
    <row r="41" spans="2:7" ht="15" customHeight="1"/>
    <row r="42" spans="2:7" ht="15" customHeight="1"/>
    <row r="43" spans="2:7" ht="15" customHeight="1"/>
    <row r="44" spans="2:7" ht="15" customHeight="1"/>
    <row r="45" spans="2:7" ht="15" customHeight="1"/>
    <row r="46" spans="2:7" ht="15" customHeight="1"/>
    <row r="47" spans="2:7" ht="15" customHeight="1"/>
    <row r="48" spans="2:7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</sheetData>
  <mergeCells count="2">
    <mergeCell ref="B4:G4"/>
    <mergeCell ref="B5:G5"/>
  </mergeCells>
  <pageMargins left="0.70866141732283472" right="0.70866141732283472" top="0.74803149606299213" bottom="0.74803149606299213" header="0.31496062992125984" footer="0.31496062992125984"/>
  <pageSetup paperSize="9" scale="77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51991-C5FF-4CA8-A56E-2CA272CE51CF}">
  <sheetPr>
    <pageSetUpPr fitToPage="1"/>
  </sheetPr>
  <dimension ref="A1:K56"/>
  <sheetViews>
    <sheetView workbookViewId="0">
      <selection activeCell="G63" sqref="G63"/>
    </sheetView>
  </sheetViews>
  <sheetFormatPr defaultRowHeight="12.75"/>
  <cols>
    <col min="1" max="1" width="38.5703125" style="54" customWidth="1"/>
    <col min="2" max="2" width="12.85546875" style="57" customWidth="1"/>
    <col min="3" max="4" width="12.85546875" style="54" customWidth="1"/>
    <col min="5" max="5" width="10.140625" style="54" customWidth="1"/>
    <col min="6" max="6" width="10.28515625" style="54" customWidth="1"/>
    <col min="7" max="7" width="27.85546875" style="54" customWidth="1"/>
    <col min="8" max="8" width="9" style="54" bestFit="1" customWidth="1"/>
    <col min="9" max="10" width="9.28515625" style="54" bestFit="1" customWidth="1"/>
    <col min="11" max="12" width="9" style="54" bestFit="1" customWidth="1"/>
    <col min="13" max="13" width="9.140625" style="54"/>
    <col min="14" max="17" width="9" style="54" bestFit="1" customWidth="1"/>
    <col min="18" max="16384" width="9.140625" style="54"/>
  </cols>
  <sheetData>
    <row r="1" spans="1:11" ht="15" customHeight="1">
      <c r="A1" s="37"/>
      <c r="B1" s="37"/>
      <c r="C1" s="37"/>
      <c r="D1" s="881" t="s">
        <v>226</v>
      </c>
      <c r="E1" s="881"/>
      <c r="F1" s="881"/>
    </row>
    <row r="2" spans="1:11" ht="15" customHeight="1">
      <c r="A2" s="37"/>
      <c r="B2" s="37"/>
      <c r="C2" s="37"/>
      <c r="D2" s="56"/>
      <c r="E2" s="56"/>
      <c r="F2" s="56"/>
    </row>
    <row r="3" spans="1:11" ht="15" customHeight="1">
      <c r="A3" s="882" t="s">
        <v>392</v>
      </c>
      <c r="B3" s="882"/>
      <c r="C3" s="882"/>
      <c r="D3" s="882"/>
      <c r="E3" s="882"/>
      <c r="F3" s="882"/>
    </row>
    <row r="4" spans="1:11" ht="15" customHeight="1" thickBot="1">
      <c r="A4" s="51"/>
      <c r="B4" s="52"/>
      <c r="C4" s="52"/>
      <c r="D4" s="51"/>
      <c r="E4" s="52"/>
      <c r="F4" s="53" t="s">
        <v>78</v>
      </c>
    </row>
    <row r="5" spans="1:11" ht="18.75" customHeight="1">
      <c r="A5" s="883" t="s">
        <v>79</v>
      </c>
      <c r="B5" s="886" t="s">
        <v>393</v>
      </c>
      <c r="C5" s="889" t="s">
        <v>394</v>
      </c>
      <c r="D5" s="886" t="s">
        <v>391</v>
      </c>
      <c r="E5" s="886" t="s">
        <v>113</v>
      </c>
      <c r="F5" s="892" t="s">
        <v>227</v>
      </c>
    </row>
    <row r="6" spans="1:11" ht="18.75" customHeight="1">
      <c r="A6" s="884"/>
      <c r="B6" s="887"/>
      <c r="C6" s="890"/>
      <c r="D6" s="887"/>
      <c r="E6" s="887"/>
      <c r="F6" s="893"/>
      <c r="G6" s="359"/>
      <c r="H6" s="359"/>
      <c r="I6" s="359"/>
      <c r="J6" s="359"/>
      <c r="K6" s="17"/>
    </row>
    <row r="7" spans="1:11" ht="9.75" customHeight="1" thickBot="1">
      <c r="A7" s="885"/>
      <c r="B7" s="888"/>
      <c r="C7" s="891"/>
      <c r="D7" s="888"/>
      <c r="E7" s="888"/>
      <c r="F7" s="894"/>
    </row>
    <row r="8" spans="1:11" ht="15" customHeight="1" thickBot="1">
      <c r="A8" s="389" t="s">
        <v>30</v>
      </c>
      <c r="B8" s="665">
        <f>B10</f>
        <v>40310</v>
      </c>
      <c r="C8" s="671">
        <f>C10</f>
        <v>41473</v>
      </c>
      <c r="D8" s="665">
        <f>D10</f>
        <v>40678</v>
      </c>
      <c r="E8" s="676">
        <f>(D8/B8)*100</f>
        <v>100.91292483254774</v>
      </c>
      <c r="F8" s="677">
        <f>(D8/C8)*100</f>
        <v>98.083090203264774</v>
      </c>
    </row>
    <row r="9" spans="1:11" ht="15" customHeight="1">
      <c r="A9" s="390" t="s">
        <v>31</v>
      </c>
      <c r="B9" s="666"/>
      <c r="C9" s="672"/>
      <c r="D9" s="678"/>
      <c r="E9" s="679"/>
      <c r="F9" s="679"/>
    </row>
    <row r="10" spans="1:11" ht="15" customHeight="1">
      <c r="A10" s="391" t="s">
        <v>32</v>
      </c>
      <c r="B10" s="667">
        <f>SUM(B11:B21)</f>
        <v>40310</v>
      </c>
      <c r="C10" s="673">
        <f>SUM(C11:C21)</f>
        <v>41473</v>
      </c>
      <c r="D10" s="667">
        <f>SUM(D11:D21)</f>
        <v>40678</v>
      </c>
      <c r="E10" s="680">
        <f>(D10/B10)*100</f>
        <v>100.91292483254774</v>
      </c>
      <c r="F10" s="681">
        <f t="shared" ref="F10:F22" si="0">(D10/C10)*100</f>
        <v>98.083090203264774</v>
      </c>
    </row>
    <row r="11" spans="1:11" ht="15" customHeight="1">
      <c r="A11" s="392" t="s">
        <v>228</v>
      </c>
      <c r="B11" s="668">
        <v>28360</v>
      </c>
      <c r="C11" s="674">
        <v>27500</v>
      </c>
      <c r="D11" s="668">
        <v>27334</v>
      </c>
      <c r="E11" s="682">
        <f>(D11/B11)*100</f>
        <v>96.382228490832162</v>
      </c>
      <c r="F11" s="683">
        <f t="shared" si="0"/>
        <v>99.396363636363645</v>
      </c>
    </row>
    <row r="12" spans="1:11" ht="15" customHeight="1">
      <c r="A12" s="392" t="s">
        <v>229</v>
      </c>
      <c r="B12" s="668">
        <v>0</v>
      </c>
      <c r="C12" s="674">
        <v>573</v>
      </c>
      <c r="D12" s="668">
        <v>573</v>
      </c>
      <c r="E12" s="682" t="s">
        <v>122</v>
      </c>
      <c r="F12" s="683">
        <f t="shared" si="0"/>
        <v>100</v>
      </c>
    </row>
    <row r="13" spans="1:11" ht="15" customHeight="1">
      <c r="A13" s="393" t="s">
        <v>230</v>
      </c>
      <c r="B13" s="668">
        <v>2600</v>
      </c>
      <c r="C13" s="674">
        <v>3200</v>
      </c>
      <c r="D13" s="668">
        <v>3032</v>
      </c>
      <c r="E13" s="682">
        <f t="shared" ref="E13:E22" si="1">(D13/B13)*100</f>
        <v>116.61538461538461</v>
      </c>
      <c r="F13" s="683">
        <f t="shared" si="0"/>
        <v>94.75</v>
      </c>
    </row>
    <row r="14" spans="1:11" ht="15" customHeight="1">
      <c r="A14" s="392" t="s">
        <v>231</v>
      </c>
      <c r="B14" s="668">
        <v>900</v>
      </c>
      <c r="C14" s="674">
        <v>1300</v>
      </c>
      <c r="D14" s="668">
        <v>1244</v>
      </c>
      <c r="E14" s="682">
        <f t="shared" si="1"/>
        <v>138.22222222222223</v>
      </c>
      <c r="F14" s="683">
        <f t="shared" si="0"/>
        <v>95.692307692307693</v>
      </c>
    </row>
    <row r="15" spans="1:11" ht="15" customHeight="1">
      <c r="A15" s="393" t="s">
        <v>232</v>
      </c>
      <c r="B15" s="668">
        <v>150</v>
      </c>
      <c r="C15" s="674">
        <v>200</v>
      </c>
      <c r="D15" s="668">
        <v>199</v>
      </c>
      <c r="E15" s="682">
        <f t="shared" si="1"/>
        <v>132.66666666666666</v>
      </c>
      <c r="F15" s="683">
        <f t="shared" si="0"/>
        <v>99.5</v>
      </c>
    </row>
    <row r="16" spans="1:11" ht="15" customHeight="1">
      <c r="A16" s="393" t="s">
        <v>233</v>
      </c>
      <c r="B16" s="668">
        <v>850</v>
      </c>
      <c r="C16" s="674">
        <v>1000</v>
      </c>
      <c r="D16" s="668">
        <v>929</v>
      </c>
      <c r="E16" s="682">
        <f t="shared" si="1"/>
        <v>109.29411764705883</v>
      </c>
      <c r="F16" s="683">
        <f t="shared" si="0"/>
        <v>92.9</v>
      </c>
    </row>
    <row r="17" spans="1:6" ht="15" customHeight="1">
      <c r="A17" s="393" t="s">
        <v>234</v>
      </c>
      <c r="B17" s="668">
        <v>650</v>
      </c>
      <c r="C17" s="674">
        <v>900</v>
      </c>
      <c r="D17" s="668">
        <v>853</v>
      </c>
      <c r="E17" s="682">
        <f t="shared" si="1"/>
        <v>131.23076923076923</v>
      </c>
      <c r="F17" s="683">
        <f t="shared" si="0"/>
        <v>94.777777777777786</v>
      </c>
    </row>
    <row r="18" spans="1:6" ht="15" customHeight="1">
      <c r="A18" s="393" t="s">
        <v>235</v>
      </c>
      <c r="B18" s="669">
        <v>3400</v>
      </c>
      <c r="C18" s="675">
        <v>4000</v>
      </c>
      <c r="D18" s="668">
        <v>3870</v>
      </c>
      <c r="E18" s="682">
        <f t="shared" si="1"/>
        <v>113.8235294117647</v>
      </c>
      <c r="F18" s="683">
        <f t="shared" si="0"/>
        <v>96.75</v>
      </c>
    </row>
    <row r="19" spans="1:6" ht="15" customHeight="1">
      <c r="A19" s="393" t="s">
        <v>236</v>
      </c>
      <c r="B19" s="669">
        <v>2400</v>
      </c>
      <c r="C19" s="675">
        <v>2400</v>
      </c>
      <c r="D19" s="668">
        <v>2372</v>
      </c>
      <c r="E19" s="682">
        <f t="shared" si="1"/>
        <v>98.833333333333329</v>
      </c>
      <c r="F19" s="683">
        <f t="shared" si="0"/>
        <v>98.833333333333329</v>
      </c>
    </row>
    <row r="20" spans="1:6" ht="15" customHeight="1">
      <c r="A20" s="394" t="s">
        <v>237</v>
      </c>
      <c r="B20" s="669">
        <v>500</v>
      </c>
      <c r="C20" s="675">
        <v>100</v>
      </c>
      <c r="D20" s="669">
        <v>59</v>
      </c>
      <c r="E20" s="684">
        <f t="shared" si="1"/>
        <v>11.799999999999999</v>
      </c>
      <c r="F20" s="683">
        <f t="shared" si="0"/>
        <v>59</v>
      </c>
    </row>
    <row r="21" spans="1:6" ht="15" customHeight="1" thickBot="1">
      <c r="A21" s="390" t="s">
        <v>238</v>
      </c>
      <c r="B21" s="670">
        <v>500</v>
      </c>
      <c r="C21" s="672">
        <v>300</v>
      </c>
      <c r="D21" s="685">
        <v>213</v>
      </c>
      <c r="E21" s="684">
        <f t="shared" si="1"/>
        <v>42.6</v>
      </c>
      <c r="F21" s="683">
        <f t="shared" si="0"/>
        <v>71</v>
      </c>
    </row>
    <row r="22" spans="1:6" ht="15" customHeight="1" thickBot="1">
      <c r="A22" s="389" t="s">
        <v>33</v>
      </c>
      <c r="B22" s="665">
        <f>B24+B30+B36+B50+B51+B52</f>
        <v>77246</v>
      </c>
      <c r="C22" s="671">
        <f>C24+C30+C36+C50+C51+C52</f>
        <v>79147</v>
      </c>
      <c r="D22" s="665">
        <f>D24+D30+D36+D50+D51+D52</f>
        <v>78352</v>
      </c>
      <c r="E22" s="676">
        <f t="shared" si="1"/>
        <v>101.43178934831576</v>
      </c>
      <c r="F22" s="677">
        <f t="shared" si="0"/>
        <v>98.995539944659939</v>
      </c>
    </row>
    <row r="23" spans="1:6" ht="15" customHeight="1">
      <c r="A23" s="390" t="s">
        <v>34</v>
      </c>
      <c r="B23" s="666"/>
      <c r="C23" s="686"/>
      <c r="D23" s="687"/>
      <c r="E23" s="679"/>
      <c r="F23" s="679"/>
    </row>
    <row r="24" spans="1:6" ht="15" customHeight="1">
      <c r="A24" s="391" t="s">
        <v>32</v>
      </c>
      <c r="B24" s="688">
        <f>SUM(B25:B28)</f>
        <v>9000</v>
      </c>
      <c r="C24" s="689">
        <f>SUM(C25:C28)</f>
        <v>9540</v>
      </c>
      <c r="D24" s="688">
        <f>SUM(D25:D28)</f>
        <v>9490</v>
      </c>
      <c r="E24" s="680">
        <f>(D24/B24)*100</f>
        <v>105.44444444444446</v>
      </c>
      <c r="F24" s="681">
        <f>(D24/C24)*100</f>
        <v>99.475890985324938</v>
      </c>
    </row>
    <row r="25" spans="1:6" ht="15" customHeight="1">
      <c r="A25" s="393" t="s">
        <v>4</v>
      </c>
      <c r="B25" s="669">
        <v>2700</v>
      </c>
      <c r="C25" s="675">
        <v>2800</v>
      </c>
      <c r="D25" s="669">
        <v>2779</v>
      </c>
      <c r="E25" s="684">
        <f>(D25/B25)*100</f>
        <v>102.92592592592594</v>
      </c>
      <c r="F25" s="690">
        <f>(D25/C25)*100</f>
        <v>99.25</v>
      </c>
    </row>
    <row r="26" spans="1:6" ht="15" customHeight="1">
      <c r="A26" s="393" t="s">
        <v>239</v>
      </c>
      <c r="B26" s="666">
        <v>1700</v>
      </c>
      <c r="C26" s="672">
        <v>1800</v>
      </c>
      <c r="D26" s="666">
        <v>1781</v>
      </c>
      <c r="E26" s="684">
        <f>(D26/B26)*100</f>
        <v>104.76470588235294</v>
      </c>
      <c r="F26" s="690">
        <f>(D26/C26)*100</f>
        <v>98.944444444444443</v>
      </c>
    </row>
    <row r="27" spans="1:6" ht="15" customHeight="1">
      <c r="A27" s="393" t="s">
        <v>24</v>
      </c>
      <c r="B27" s="669">
        <v>3000</v>
      </c>
      <c r="C27" s="675">
        <v>2820</v>
      </c>
      <c r="D27" s="669">
        <v>2815</v>
      </c>
      <c r="E27" s="684">
        <f>(D27/B27)*100</f>
        <v>93.833333333333329</v>
      </c>
      <c r="F27" s="690">
        <f>(D27/C27)*100</f>
        <v>99.822695035460995</v>
      </c>
    </row>
    <row r="28" spans="1:6" ht="15" customHeight="1" thickBot="1">
      <c r="A28" s="395" t="s">
        <v>240</v>
      </c>
      <c r="B28" s="666">
        <v>1600</v>
      </c>
      <c r="C28" s="672">
        <v>2120</v>
      </c>
      <c r="D28" s="666">
        <v>2115</v>
      </c>
      <c r="E28" s="684">
        <f>(D28/B28)*100</f>
        <v>132.1875</v>
      </c>
      <c r="F28" s="690">
        <f>(D28/C28)*100</f>
        <v>99.764150943396217</v>
      </c>
    </row>
    <row r="29" spans="1:6" ht="15" customHeight="1">
      <c r="A29" s="396" t="s">
        <v>35</v>
      </c>
      <c r="B29" s="691"/>
      <c r="C29" s="692"/>
      <c r="D29" s="678"/>
      <c r="E29" s="678"/>
      <c r="F29" s="697"/>
    </row>
    <row r="30" spans="1:6" ht="15" customHeight="1" thickBot="1">
      <c r="A30" s="397" t="s">
        <v>32</v>
      </c>
      <c r="B30" s="693">
        <f>SUM(B31:B34)</f>
        <v>4700</v>
      </c>
      <c r="C30" s="694">
        <f>SUM(C31:C34)</f>
        <v>4970</v>
      </c>
      <c r="D30" s="693">
        <f>SUM(D31:D34)</f>
        <v>4965</v>
      </c>
      <c r="E30" s="698">
        <f>(D30/B30)*100</f>
        <v>105.63829787234043</v>
      </c>
      <c r="F30" s="699">
        <f>(D30/C30)*100</f>
        <v>99.899396378269628</v>
      </c>
    </row>
    <row r="31" spans="1:6" ht="15" customHeight="1">
      <c r="A31" s="392" t="s">
        <v>36</v>
      </c>
      <c r="B31" s="669">
        <v>1000</v>
      </c>
      <c r="C31" s="695">
        <v>1270</v>
      </c>
      <c r="D31" s="700">
        <v>1267</v>
      </c>
      <c r="E31" s="682">
        <f>(D31/B31)*100</f>
        <v>126.69999999999999</v>
      </c>
      <c r="F31" s="683">
        <f>(D31/C31)*100</f>
        <v>99.763779527559066</v>
      </c>
    </row>
    <row r="32" spans="1:6" ht="15" customHeight="1">
      <c r="A32" s="393" t="s">
        <v>241</v>
      </c>
      <c r="B32" s="669">
        <v>1200</v>
      </c>
      <c r="C32" s="675">
        <v>1170</v>
      </c>
      <c r="D32" s="701">
        <v>1171</v>
      </c>
      <c r="E32" s="684">
        <f>(D32/B32)*100</f>
        <v>97.583333333333329</v>
      </c>
      <c r="F32" s="690">
        <f>(D32/C32)*100</f>
        <v>100.08547008547009</v>
      </c>
    </row>
    <row r="33" spans="1:6" ht="15" customHeight="1">
      <c r="A33" s="393" t="s">
        <v>242</v>
      </c>
      <c r="B33" s="696">
        <v>300</v>
      </c>
      <c r="C33" s="675">
        <v>310</v>
      </c>
      <c r="D33" s="696">
        <v>309</v>
      </c>
      <c r="E33" s="684">
        <f>(D33/B33)*100</f>
        <v>103</v>
      </c>
      <c r="F33" s="690">
        <f>(D33/C33)*100</f>
        <v>99.677419354838719</v>
      </c>
    </row>
    <row r="34" spans="1:6" ht="15" customHeight="1" thickBot="1">
      <c r="A34" s="398" t="s">
        <v>235</v>
      </c>
      <c r="B34" s="669">
        <v>2200</v>
      </c>
      <c r="C34" s="675">
        <v>2220</v>
      </c>
      <c r="D34" s="702">
        <v>2218</v>
      </c>
      <c r="E34" s="684">
        <f>(D34/B34)*100</f>
        <v>100.81818181818183</v>
      </c>
      <c r="F34" s="690">
        <f>(D34/C34)*100</f>
        <v>99.909909909909913</v>
      </c>
    </row>
    <row r="35" spans="1:6" ht="15" customHeight="1">
      <c r="A35" s="396" t="s">
        <v>26</v>
      </c>
      <c r="B35" s="691"/>
      <c r="C35" s="692"/>
      <c r="D35" s="678"/>
      <c r="E35" s="678"/>
      <c r="F35" s="697"/>
    </row>
    <row r="36" spans="1:6" ht="15" customHeight="1" thickBot="1">
      <c r="A36" s="397" t="s">
        <v>32</v>
      </c>
      <c r="B36" s="693">
        <f>B37+B44+B45+B46+B47+B48</f>
        <v>61045</v>
      </c>
      <c r="C36" s="694">
        <f>C37+C44+C45+C46+C47+C48</f>
        <v>61888</v>
      </c>
      <c r="D36" s="693">
        <f>D37+D44+D45+D46+D47+D48</f>
        <v>61387</v>
      </c>
      <c r="E36" s="698">
        <f>(D36/B36)*100</f>
        <v>100.56024244409862</v>
      </c>
      <c r="F36" s="699">
        <f>(D36/C36)*100</f>
        <v>99.190473112719758</v>
      </c>
    </row>
    <row r="37" spans="1:6" s="55" customFormat="1">
      <c r="A37" s="399" t="s">
        <v>41</v>
      </c>
      <c r="B37" s="703">
        <v>43107</v>
      </c>
      <c r="C37" s="705">
        <v>43107</v>
      </c>
      <c r="D37" s="707">
        <v>42674</v>
      </c>
      <c r="E37" s="708">
        <f>(D37/B37)*100</f>
        <v>98.995522768923834</v>
      </c>
      <c r="F37" s="709">
        <f>(D37/C37)*100</f>
        <v>98.995522768923834</v>
      </c>
    </row>
    <row r="38" spans="1:6" s="55" customFormat="1">
      <c r="A38" s="400" t="s">
        <v>42</v>
      </c>
      <c r="B38" s="704">
        <v>43107</v>
      </c>
      <c r="C38" s="706">
        <v>43107</v>
      </c>
      <c r="D38" s="704">
        <v>42674</v>
      </c>
      <c r="E38" s="710">
        <f>(D38/B38)*100</f>
        <v>98.995522768923834</v>
      </c>
      <c r="F38" s="711">
        <f>(D38/C38)*100</f>
        <v>98.995522768923834</v>
      </c>
    </row>
    <row r="39" spans="1:6" s="55" customFormat="1">
      <c r="A39" s="400" t="s">
        <v>243</v>
      </c>
      <c r="B39" s="704">
        <v>0</v>
      </c>
      <c r="C39" s="706">
        <v>2009</v>
      </c>
      <c r="D39" s="704">
        <v>2009</v>
      </c>
      <c r="E39" s="710" t="s">
        <v>122</v>
      </c>
      <c r="F39" s="711" t="s">
        <v>122</v>
      </c>
    </row>
    <row r="40" spans="1:6" s="55" customFormat="1">
      <c r="A40" s="400" t="s">
        <v>244</v>
      </c>
      <c r="B40" s="704">
        <v>0</v>
      </c>
      <c r="C40" s="706">
        <v>0</v>
      </c>
      <c r="D40" s="704">
        <v>0</v>
      </c>
      <c r="E40" s="710" t="s">
        <v>122</v>
      </c>
      <c r="F40" s="710" t="s">
        <v>122</v>
      </c>
    </row>
    <row r="41" spans="1:6" s="55" customFormat="1">
      <c r="A41" s="400" t="s">
        <v>245</v>
      </c>
      <c r="B41" s="704">
        <v>0</v>
      </c>
      <c r="C41" s="706">
        <v>0</v>
      </c>
      <c r="D41" s="704">
        <v>0</v>
      </c>
      <c r="E41" s="710" t="s">
        <v>122</v>
      </c>
      <c r="F41" s="710" t="s">
        <v>122</v>
      </c>
    </row>
    <row r="42" spans="1:6" s="55" customFormat="1">
      <c r="A42" s="400" t="s">
        <v>246</v>
      </c>
      <c r="B42" s="704">
        <v>0</v>
      </c>
      <c r="C42" s="706">
        <v>1006</v>
      </c>
      <c r="D42" s="704">
        <v>1006</v>
      </c>
      <c r="E42" s="710" t="s">
        <v>122</v>
      </c>
      <c r="F42" s="711">
        <f>(D42/C42)*100</f>
        <v>100</v>
      </c>
    </row>
    <row r="43" spans="1:6" s="55" customFormat="1">
      <c r="A43" s="400" t="s">
        <v>247</v>
      </c>
      <c r="B43" s="704">
        <v>0</v>
      </c>
      <c r="C43" s="706">
        <v>0</v>
      </c>
      <c r="D43" s="704">
        <v>0</v>
      </c>
      <c r="E43" s="710" t="s">
        <v>122</v>
      </c>
      <c r="F43" s="710" t="s">
        <v>122</v>
      </c>
    </row>
    <row r="44" spans="1:6" s="55" customFormat="1">
      <c r="A44" s="400" t="s">
        <v>94</v>
      </c>
      <c r="B44" s="704">
        <v>2300</v>
      </c>
      <c r="C44" s="706">
        <v>2700</v>
      </c>
      <c r="D44" s="704">
        <v>2632</v>
      </c>
      <c r="E44" s="710">
        <f>(D44/B44)*100</f>
        <v>114.43478260869566</v>
      </c>
      <c r="F44" s="711">
        <f>(D44/C44)*100</f>
        <v>97.481481481481481</v>
      </c>
    </row>
    <row r="45" spans="1:6" s="55" customFormat="1">
      <c r="A45" s="400" t="s">
        <v>248</v>
      </c>
      <c r="B45" s="704">
        <v>14568</v>
      </c>
      <c r="C45" s="706">
        <v>14900</v>
      </c>
      <c r="D45" s="704">
        <v>14912</v>
      </c>
      <c r="E45" s="710">
        <f>(D45/B45)*100</f>
        <v>102.36133992311916</v>
      </c>
      <c r="F45" s="711">
        <f>(D45/C45)*100</f>
        <v>100.08053691275167</v>
      </c>
    </row>
    <row r="46" spans="1:6" s="55" customFormat="1">
      <c r="A46" s="400" t="s">
        <v>249</v>
      </c>
      <c r="B46" s="704">
        <v>300</v>
      </c>
      <c r="C46" s="706">
        <v>440</v>
      </c>
      <c r="D46" s="704">
        <v>435</v>
      </c>
      <c r="E46" s="710">
        <f>(D46/B46)*100</f>
        <v>145</v>
      </c>
      <c r="F46" s="711">
        <v>0</v>
      </c>
    </row>
    <row r="47" spans="1:6" s="55" customFormat="1">
      <c r="A47" s="400" t="s">
        <v>115</v>
      </c>
      <c r="B47" s="704">
        <v>420</v>
      </c>
      <c r="C47" s="706">
        <v>436</v>
      </c>
      <c r="D47" s="704">
        <v>431</v>
      </c>
      <c r="E47" s="710">
        <f>(D47/B47)*100</f>
        <v>102.61904761904761</v>
      </c>
      <c r="F47" s="711">
        <v>0</v>
      </c>
    </row>
    <row r="48" spans="1:6" s="55" customFormat="1">
      <c r="A48" s="400" t="s">
        <v>250</v>
      </c>
      <c r="B48" s="704">
        <v>350</v>
      </c>
      <c r="C48" s="706">
        <v>305</v>
      </c>
      <c r="D48" s="704">
        <v>303</v>
      </c>
      <c r="E48" s="710">
        <f>(D48/B48)*100</f>
        <v>86.571428571428584</v>
      </c>
      <c r="F48" s="711">
        <v>0</v>
      </c>
    </row>
    <row r="49" spans="1:6" s="55" customFormat="1" ht="13.5" thickBot="1">
      <c r="A49" s="400" t="s">
        <v>251</v>
      </c>
      <c r="B49" s="704">
        <v>0</v>
      </c>
      <c r="C49" s="706">
        <v>0</v>
      </c>
      <c r="D49" s="704">
        <v>0</v>
      </c>
      <c r="E49" s="710" t="s">
        <v>122</v>
      </c>
      <c r="F49" s="711" t="s">
        <v>122</v>
      </c>
    </row>
    <row r="50" spans="1:6" s="55" customFormat="1" ht="13.5" thickBot="1">
      <c r="A50" s="401" t="s">
        <v>19</v>
      </c>
      <c r="B50" s="712">
        <v>400</v>
      </c>
      <c r="C50" s="713">
        <v>450</v>
      </c>
      <c r="D50" s="712">
        <v>432</v>
      </c>
      <c r="E50" s="714">
        <f>(D50/B50)*100</f>
        <v>108</v>
      </c>
      <c r="F50" s="715">
        <f>(D50/C50)*100</f>
        <v>96</v>
      </c>
    </row>
    <row r="51" spans="1:6" s="55" customFormat="1" ht="13.5" thickBot="1">
      <c r="A51" s="401" t="s">
        <v>38</v>
      </c>
      <c r="B51" s="716">
        <v>2200</v>
      </c>
      <c r="C51" s="717">
        <v>2200</v>
      </c>
      <c r="D51" s="716">
        <v>1979</v>
      </c>
      <c r="E51" s="718">
        <f>(D51/B51)*100</f>
        <v>89.954545454545453</v>
      </c>
      <c r="F51" s="719">
        <f>(D51/C51)*100</f>
        <v>89.954545454545453</v>
      </c>
    </row>
    <row r="52" spans="1:6" s="55" customFormat="1" ht="13.5" thickBot="1">
      <c r="A52" s="401" t="s">
        <v>252</v>
      </c>
      <c r="B52" s="716">
        <v>-99</v>
      </c>
      <c r="C52" s="717">
        <v>99</v>
      </c>
      <c r="D52" s="716">
        <v>99</v>
      </c>
      <c r="E52" s="718">
        <f>(D52/B52)*100</f>
        <v>-100</v>
      </c>
      <c r="F52" s="719">
        <f>(D52/C52)*100</f>
        <v>100</v>
      </c>
    </row>
    <row r="53" spans="1:6" s="55" customFormat="1" ht="13.5" thickBot="1">
      <c r="A53" s="401" t="s">
        <v>21</v>
      </c>
      <c r="B53" s="836">
        <f>B8-B22-99</f>
        <v>-37035</v>
      </c>
      <c r="C53" s="837">
        <f>C8-C22+99-3804</f>
        <v>-41379</v>
      </c>
      <c r="D53" s="836">
        <f>D8-D22+99</f>
        <v>-37575</v>
      </c>
      <c r="E53" s="718">
        <f>(D53/B53)*100</f>
        <v>101.4580801944107</v>
      </c>
      <c r="F53" s="719">
        <f>(D53/C53)*100</f>
        <v>90.806931051982886</v>
      </c>
    </row>
    <row r="54" spans="1:6" s="55" customFormat="1" ht="13.5" thickBot="1">
      <c r="A54" s="401" t="s">
        <v>39</v>
      </c>
      <c r="B54" s="838">
        <v>37035</v>
      </c>
      <c r="C54" s="839">
        <v>41379</v>
      </c>
      <c r="D54" s="838">
        <v>41379</v>
      </c>
      <c r="E54" s="718">
        <f>(D54/B54)*100</f>
        <v>111.72944511948157</v>
      </c>
      <c r="F54" s="719">
        <f>(D54/C54)*100</f>
        <v>100</v>
      </c>
    </row>
    <row r="55" spans="1:6" s="55" customFormat="1" ht="13.5" thickBot="1">
      <c r="A55" s="401" t="s">
        <v>22</v>
      </c>
      <c r="B55" s="836">
        <f>B53+B54</f>
        <v>0</v>
      </c>
      <c r="C55" s="839">
        <f>C53+C54</f>
        <v>0</v>
      </c>
      <c r="D55" s="838">
        <f>D53+D54</f>
        <v>3804</v>
      </c>
      <c r="E55" s="718" t="s">
        <v>122</v>
      </c>
      <c r="F55" s="719" t="s">
        <v>122</v>
      </c>
    </row>
    <row r="56" spans="1:6">
      <c r="C56" s="58"/>
    </row>
  </sheetData>
  <mergeCells count="8">
    <mergeCell ref="D1:F1"/>
    <mergeCell ref="A3:F3"/>
    <mergeCell ref="A5:A7"/>
    <mergeCell ref="B5:B7"/>
    <mergeCell ref="C5:C7"/>
    <mergeCell ref="D5:D7"/>
    <mergeCell ref="E5:E7"/>
    <mergeCell ref="F5:F7"/>
  </mergeCells>
  <pageMargins left="0.70866141732283472" right="0.70866141732283472" top="0.78740157480314965" bottom="0.78740157480314965" header="0.31496062992125984" footer="0.31496062992125984"/>
  <pageSetup paperSize="9" scale="8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8A49-E213-44EA-9B18-62450AC3FEEF}">
  <dimension ref="A1:N49"/>
  <sheetViews>
    <sheetView workbookViewId="0">
      <selection activeCell="O40" sqref="O40"/>
    </sheetView>
  </sheetViews>
  <sheetFormatPr defaultRowHeight="15"/>
  <cols>
    <col min="1" max="1" width="35.140625" style="65" bestFit="1" customWidth="1"/>
    <col min="2" max="2" width="11.5703125" style="341" customWidth="1"/>
    <col min="3" max="3" width="14" style="341" customWidth="1"/>
    <col min="4" max="4" width="11.7109375" style="341" bestFit="1" customWidth="1"/>
    <col min="5" max="5" width="10" style="341" customWidth="1"/>
    <col min="6" max="6" width="10.140625" style="341" customWidth="1"/>
    <col min="7" max="13" width="9.140625" style="64"/>
    <col min="14" max="14" width="9.7109375" style="64" bestFit="1" customWidth="1"/>
    <col min="15" max="16384" width="9.140625" style="64"/>
  </cols>
  <sheetData>
    <row r="1" spans="1:11">
      <c r="C1" s="342"/>
      <c r="D1" s="895" t="s">
        <v>261</v>
      </c>
      <c r="E1" s="895"/>
      <c r="F1" s="895"/>
    </row>
    <row r="2" spans="1:11">
      <c r="C2" s="342"/>
    </row>
    <row r="3" spans="1:11">
      <c r="A3" s="896" t="s">
        <v>395</v>
      </c>
      <c r="B3" s="897"/>
      <c r="C3" s="897"/>
      <c r="D3" s="897"/>
      <c r="E3" s="897"/>
      <c r="F3" s="897"/>
    </row>
    <row r="4" spans="1:11" ht="16.5" customHeight="1" thickBot="1">
      <c r="A4" s="66"/>
      <c r="B4" s="343"/>
      <c r="C4" s="344"/>
      <c r="D4" s="343"/>
      <c r="E4" s="343"/>
      <c r="F4" s="345" t="s">
        <v>78</v>
      </c>
    </row>
    <row r="5" spans="1:11" ht="27" customHeight="1">
      <c r="A5" s="898" t="s">
        <v>79</v>
      </c>
      <c r="B5" s="900" t="s">
        <v>396</v>
      </c>
      <c r="C5" s="902" t="s">
        <v>397</v>
      </c>
      <c r="D5" s="900" t="s">
        <v>398</v>
      </c>
      <c r="E5" s="900" t="s">
        <v>113</v>
      </c>
      <c r="F5" s="904" t="s">
        <v>114</v>
      </c>
    </row>
    <row r="6" spans="1:11" ht="27" customHeight="1" thickBot="1">
      <c r="A6" s="899"/>
      <c r="B6" s="901"/>
      <c r="C6" s="903"/>
      <c r="D6" s="901"/>
      <c r="E6" s="901"/>
      <c r="F6" s="905"/>
      <c r="G6" s="359"/>
      <c r="H6" s="359"/>
      <c r="I6" s="359"/>
      <c r="J6" s="359"/>
      <c r="K6" s="17"/>
    </row>
    <row r="7" spans="1:11" ht="16.5" customHeight="1" thickBot="1">
      <c r="A7" s="346" t="s">
        <v>30</v>
      </c>
      <c r="B7" s="805">
        <f>B9</f>
        <v>15358</v>
      </c>
      <c r="C7" s="806">
        <f t="shared" ref="C7:D7" si="0">C9</f>
        <v>15358</v>
      </c>
      <c r="D7" s="805">
        <f t="shared" si="0"/>
        <v>11475</v>
      </c>
      <c r="E7" s="807">
        <f>(D7/B7)*100</f>
        <v>74.716759994790991</v>
      </c>
      <c r="F7" s="808">
        <f>(D7/C7)*100</f>
        <v>74.716759994790991</v>
      </c>
    </row>
    <row r="8" spans="1:11">
      <c r="A8" s="347" t="s">
        <v>31</v>
      </c>
      <c r="B8" s="809"/>
      <c r="C8" s="810"/>
      <c r="D8" s="811"/>
      <c r="E8" s="812"/>
      <c r="F8" s="813"/>
    </row>
    <row r="9" spans="1:11">
      <c r="A9" s="348" t="s">
        <v>32</v>
      </c>
      <c r="B9" s="814">
        <f>SUM(B10:B14)</f>
        <v>15358</v>
      </c>
      <c r="C9" s="815">
        <f>SUM(C10:C14)</f>
        <v>15358</v>
      </c>
      <c r="D9" s="814">
        <f>SUM(D10:D14)</f>
        <v>11475</v>
      </c>
      <c r="E9" s="816">
        <f t="shared" ref="E9:E14" si="1">(D9/B9)*100</f>
        <v>74.716759994790991</v>
      </c>
      <c r="F9" s="817">
        <f t="shared" ref="F9:F14" si="2">(D9/C9)*100</f>
        <v>74.716759994790991</v>
      </c>
    </row>
    <row r="10" spans="1:11">
      <c r="A10" s="349" t="s">
        <v>262</v>
      </c>
      <c r="B10" s="802">
        <v>3500</v>
      </c>
      <c r="C10" s="818">
        <v>3500</v>
      </c>
      <c r="D10" s="802">
        <v>2095</v>
      </c>
      <c r="E10" s="800">
        <f t="shared" si="1"/>
        <v>59.857142857142854</v>
      </c>
      <c r="F10" s="801">
        <f t="shared" si="2"/>
        <v>59.857142857142854</v>
      </c>
    </row>
    <row r="11" spans="1:11">
      <c r="A11" s="349" t="s">
        <v>263</v>
      </c>
      <c r="B11" s="802">
        <v>7000</v>
      </c>
      <c r="C11" s="818">
        <v>7000</v>
      </c>
      <c r="D11" s="802">
        <v>5187</v>
      </c>
      <c r="E11" s="800">
        <f t="shared" si="1"/>
        <v>74.099999999999994</v>
      </c>
      <c r="F11" s="801">
        <f t="shared" si="2"/>
        <v>74.099999999999994</v>
      </c>
    </row>
    <row r="12" spans="1:11">
      <c r="A12" s="349" t="s">
        <v>264</v>
      </c>
      <c r="B12" s="802">
        <v>4500</v>
      </c>
      <c r="C12" s="818">
        <v>4500</v>
      </c>
      <c r="D12" s="802">
        <v>3802</v>
      </c>
      <c r="E12" s="800">
        <f t="shared" si="1"/>
        <v>84.488888888888894</v>
      </c>
      <c r="F12" s="801">
        <f t="shared" si="2"/>
        <v>84.488888888888894</v>
      </c>
    </row>
    <row r="13" spans="1:11">
      <c r="A13" s="349" t="s">
        <v>265</v>
      </c>
      <c r="B13" s="802">
        <v>350</v>
      </c>
      <c r="C13" s="818">
        <v>350</v>
      </c>
      <c r="D13" s="802">
        <v>313</v>
      </c>
      <c r="E13" s="800">
        <f t="shared" si="1"/>
        <v>89.428571428571431</v>
      </c>
      <c r="F13" s="801">
        <f t="shared" si="2"/>
        <v>89.428571428571431</v>
      </c>
    </row>
    <row r="14" spans="1:11" ht="15.75" thickBot="1">
      <c r="A14" s="349" t="s">
        <v>266</v>
      </c>
      <c r="B14" s="798">
        <v>8</v>
      </c>
      <c r="C14" s="799">
        <v>8</v>
      </c>
      <c r="D14" s="802">
        <v>78</v>
      </c>
      <c r="E14" s="800">
        <f t="shared" si="1"/>
        <v>975</v>
      </c>
      <c r="F14" s="801">
        <f t="shared" si="2"/>
        <v>975</v>
      </c>
    </row>
    <row r="15" spans="1:11" s="63" customFormat="1" ht="15.75" thickBot="1">
      <c r="A15" s="346" t="s">
        <v>33</v>
      </c>
      <c r="B15" s="805">
        <f>B17+B21+B25+B37+B38</f>
        <v>88858</v>
      </c>
      <c r="C15" s="806">
        <f t="shared" ref="C15:D15" si="3">C17+C21+C25+C37+C38</f>
        <v>108026</v>
      </c>
      <c r="D15" s="805">
        <f t="shared" si="3"/>
        <v>85690</v>
      </c>
      <c r="E15" s="807">
        <f>(D15/B15)*100</f>
        <v>96.434761079475123</v>
      </c>
      <c r="F15" s="808">
        <f>(D15/C15)*100</f>
        <v>79.323496195360377</v>
      </c>
    </row>
    <row r="16" spans="1:11" s="63" customFormat="1">
      <c r="A16" s="347" t="s">
        <v>34</v>
      </c>
      <c r="B16" s="819"/>
      <c r="C16" s="820"/>
      <c r="D16" s="821"/>
      <c r="E16" s="822"/>
      <c r="F16" s="823"/>
    </row>
    <row r="17" spans="1:6" s="63" customFormat="1" ht="15.75" thickBot="1">
      <c r="A17" s="347" t="s">
        <v>32</v>
      </c>
      <c r="B17" s="824">
        <f>SUM(B18:B19)</f>
        <v>6925</v>
      </c>
      <c r="C17" s="825">
        <f t="shared" ref="C17:D17" si="4">SUM(C18:C19)</f>
        <v>8098</v>
      </c>
      <c r="D17" s="824">
        <f t="shared" si="4"/>
        <v>6382</v>
      </c>
      <c r="E17" s="826">
        <f>(D17/B17)*100</f>
        <v>92.158844765342963</v>
      </c>
      <c r="F17" s="827">
        <f>(D17/C17)*100</f>
        <v>78.809582612990852</v>
      </c>
    </row>
    <row r="18" spans="1:6" s="63" customFormat="1">
      <c r="A18" s="350" t="s">
        <v>267</v>
      </c>
      <c r="B18" s="802">
        <v>3125</v>
      </c>
      <c r="C18" s="818">
        <v>4098</v>
      </c>
      <c r="D18" s="802">
        <v>3083</v>
      </c>
      <c r="E18" s="796">
        <f>(D18/B18)*100</f>
        <v>98.656000000000006</v>
      </c>
      <c r="F18" s="797">
        <f>(D18/C18)*100</f>
        <v>75.231820400195218</v>
      </c>
    </row>
    <row r="19" spans="1:6" s="63" customFormat="1" ht="15.75" thickBot="1">
      <c r="A19" s="351" t="s">
        <v>24</v>
      </c>
      <c r="B19" s="802">
        <v>3800</v>
      </c>
      <c r="C19" s="818">
        <v>4000</v>
      </c>
      <c r="D19" s="802">
        <v>3299</v>
      </c>
      <c r="E19" s="803">
        <f>(D19/B19)*100</f>
        <v>86.81578947368422</v>
      </c>
      <c r="F19" s="804">
        <f>(D19/C19)*100</f>
        <v>82.474999999999994</v>
      </c>
    </row>
    <row r="20" spans="1:6" s="63" customFormat="1">
      <c r="A20" s="347" t="s">
        <v>35</v>
      </c>
      <c r="B20" s="819"/>
      <c r="C20" s="820"/>
      <c r="D20" s="821"/>
      <c r="E20" s="822"/>
      <c r="F20" s="823"/>
    </row>
    <row r="21" spans="1:6" s="63" customFormat="1" ht="15.75" thickBot="1">
      <c r="A21" s="347" t="s">
        <v>32</v>
      </c>
      <c r="B21" s="824">
        <f>SUM(B22:B23)</f>
        <v>9050</v>
      </c>
      <c r="C21" s="825">
        <f t="shared" ref="C21:D21" si="5">SUM(C22:C23)</f>
        <v>13840</v>
      </c>
      <c r="D21" s="824">
        <f t="shared" si="5"/>
        <v>10417</v>
      </c>
      <c r="E21" s="826">
        <f t="shared" ref="E21:E23" si="6">(D21/B21)*100</f>
        <v>115.10497237569062</v>
      </c>
      <c r="F21" s="827">
        <f t="shared" ref="F21:F23" si="7">(D21/C21)*100</f>
        <v>75.267341040462426</v>
      </c>
    </row>
    <row r="22" spans="1:6" s="63" customFormat="1">
      <c r="A22" s="350" t="s">
        <v>36</v>
      </c>
      <c r="B22" s="802">
        <v>1300</v>
      </c>
      <c r="C22" s="818">
        <v>2500</v>
      </c>
      <c r="D22" s="802">
        <v>1131</v>
      </c>
      <c r="E22" s="796">
        <f t="shared" si="6"/>
        <v>87</v>
      </c>
      <c r="F22" s="797">
        <f t="shared" si="7"/>
        <v>45.24</v>
      </c>
    </row>
    <row r="23" spans="1:6" s="63" customFormat="1" ht="15.75" thickBot="1">
      <c r="A23" s="352" t="s">
        <v>268</v>
      </c>
      <c r="B23" s="802">
        <v>7750</v>
      </c>
      <c r="C23" s="818">
        <v>11340</v>
      </c>
      <c r="D23" s="802">
        <v>9286</v>
      </c>
      <c r="E23" s="800">
        <f t="shared" si="6"/>
        <v>119.81935483870967</v>
      </c>
      <c r="F23" s="801">
        <f t="shared" si="7"/>
        <v>81.887125220458557</v>
      </c>
    </row>
    <row r="24" spans="1:6" s="63" customFormat="1">
      <c r="A24" s="353" t="s">
        <v>26</v>
      </c>
      <c r="B24" s="828"/>
      <c r="C24" s="820"/>
      <c r="D24" s="829"/>
      <c r="E24" s="822"/>
      <c r="F24" s="823"/>
    </row>
    <row r="25" spans="1:6" s="63" customFormat="1" ht="15.75" thickBot="1">
      <c r="A25" s="354" t="s">
        <v>32</v>
      </c>
      <c r="B25" s="824">
        <f>SUM(B29:B36)</f>
        <v>71198</v>
      </c>
      <c r="C25" s="825">
        <f>SUM(C29:C36)</f>
        <v>82688</v>
      </c>
      <c r="D25" s="824">
        <f>SUM(D29:D36)</f>
        <v>66686</v>
      </c>
      <c r="E25" s="826">
        <f t="shared" ref="E25" si="8">(D25/B25)*100</f>
        <v>93.662743335486951</v>
      </c>
      <c r="F25" s="827">
        <f t="shared" ref="F25:F38" si="9">(D25/C25)*100</f>
        <v>80.647736068111456</v>
      </c>
    </row>
    <row r="26" spans="1:6" s="63" customFormat="1">
      <c r="A26" s="352" t="s">
        <v>904</v>
      </c>
      <c r="B26" s="802">
        <v>51500</v>
      </c>
      <c r="C26" s="818">
        <v>28248</v>
      </c>
      <c r="D26" s="802">
        <v>20260</v>
      </c>
      <c r="E26" s="796">
        <f>(D26/B26)*100</f>
        <v>39.339805825242721</v>
      </c>
      <c r="F26" s="797">
        <f t="shared" si="9"/>
        <v>71.721891815349764</v>
      </c>
    </row>
    <row r="27" spans="1:6" s="63" customFormat="1">
      <c r="A27" s="352" t="s">
        <v>905</v>
      </c>
      <c r="B27" s="802">
        <v>0</v>
      </c>
      <c r="C27" s="818">
        <v>17323</v>
      </c>
      <c r="D27" s="802">
        <v>17323</v>
      </c>
      <c r="E27" s="796" t="s">
        <v>122</v>
      </c>
      <c r="F27" s="797">
        <f t="shared" ref="F27:F37" si="10">(D27/C27)*100</f>
        <v>100</v>
      </c>
    </row>
    <row r="28" spans="1:6" s="63" customFormat="1">
      <c r="A28" s="352" t="s">
        <v>906</v>
      </c>
      <c r="B28" s="802">
        <v>0</v>
      </c>
      <c r="C28" s="818">
        <v>9169</v>
      </c>
      <c r="D28" s="802">
        <v>9169</v>
      </c>
      <c r="E28" s="796" t="s">
        <v>122</v>
      </c>
      <c r="F28" s="797">
        <f t="shared" si="10"/>
        <v>100</v>
      </c>
    </row>
    <row r="29" spans="1:6" s="63" customFormat="1">
      <c r="A29" s="352" t="s">
        <v>907</v>
      </c>
      <c r="B29" s="802">
        <v>51500</v>
      </c>
      <c r="C29" s="818">
        <v>54740</v>
      </c>
      <c r="D29" s="802">
        <v>46752</v>
      </c>
      <c r="E29" s="796">
        <f>(D29/B29)*100</f>
        <v>90.78058252427185</v>
      </c>
      <c r="F29" s="797">
        <f>(D29/C29)*100</f>
        <v>85.40738034344173</v>
      </c>
    </row>
    <row r="30" spans="1:6" s="63" customFormat="1">
      <c r="A30" s="352" t="s">
        <v>269</v>
      </c>
      <c r="B30" s="802">
        <v>4600</v>
      </c>
      <c r="C30" s="818">
        <v>6363</v>
      </c>
      <c r="D30" s="802">
        <v>4221</v>
      </c>
      <c r="E30" s="796">
        <f t="shared" ref="E30:E37" si="11">(D30/B30)*100</f>
        <v>91.760869565217391</v>
      </c>
      <c r="F30" s="797">
        <f t="shared" si="10"/>
        <v>66.336633663366342</v>
      </c>
    </row>
    <row r="31" spans="1:6" s="63" customFormat="1">
      <c r="A31" s="352" t="s">
        <v>270</v>
      </c>
      <c r="B31" s="802">
        <v>11600</v>
      </c>
      <c r="C31" s="818">
        <v>16540</v>
      </c>
      <c r="D31" s="802">
        <v>11618</v>
      </c>
      <c r="E31" s="796">
        <f t="shared" si="11"/>
        <v>100.15517241379311</v>
      </c>
      <c r="F31" s="797">
        <f t="shared" si="10"/>
        <v>70.241837968561057</v>
      </c>
    </row>
    <row r="32" spans="1:6">
      <c r="A32" s="352" t="s">
        <v>908</v>
      </c>
      <c r="B32" s="802">
        <v>0</v>
      </c>
      <c r="C32" s="818">
        <v>0</v>
      </c>
      <c r="D32" s="802">
        <v>0</v>
      </c>
      <c r="E32" s="796" t="s">
        <v>122</v>
      </c>
      <c r="F32" s="797" t="s">
        <v>122</v>
      </c>
    </row>
    <row r="33" spans="1:14">
      <c r="A33" s="352" t="s">
        <v>94</v>
      </c>
      <c r="B33" s="802">
        <v>500</v>
      </c>
      <c r="C33" s="818">
        <v>500</v>
      </c>
      <c r="D33" s="802">
        <v>437</v>
      </c>
      <c r="E33" s="796">
        <f t="shared" si="11"/>
        <v>87.4</v>
      </c>
      <c r="F33" s="797">
        <f t="shared" si="10"/>
        <v>87.4</v>
      </c>
    </row>
    <row r="34" spans="1:14" s="63" customFormat="1">
      <c r="A34" s="352" t="s">
        <v>115</v>
      </c>
      <c r="B34" s="802">
        <v>515</v>
      </c>
      <c r="C34" s="818">
        <v>545</v>
      </c>
      <c r="D34" s="802">
        <v>471</v>
      </c>
      <c r="E34" s="796">
        <f t="shared" si="11"/>
        <v>91.456310679611647</v>
      </c>
      <c r="F34" s="797">
        <f t="shared" si="10"/>
        <v>86.422018348623851</v>
      </c>
      <c r="N34" s="736"/>
    </row>
    <row r="35" spans="1:14" s="63" customFormat="1">
      <c r="A35" s="352" t="s">
        <v>909</v>
      </c>
      <c r="B35" s="802">
        <v>500</v>
      </c>
      <c r="C35" s="818">
        <v>500</v>
      </c>
      <c r="D35" s="802">
        <v>348</v>
      </c>
      <c r="E35" s="796">
        <f t="shared" si="11"/>
        <v>69.599999999999994</v>
      </c>
      <c r="F35" s="797">
        <f t="shared" si="10"/>
        <v>69.599999999999994</v>
      </c>
      <c r="N35" s="736"/>
    </row>
    <row r="36" spans="1:14" s="63" customFormat="1">
      <c r="A36" s="352" t="s">
        <v>910</v>
      </c>
      <c r="B36" s="802">
        <v>1983</v>
      </c>
      <c r="C36" s="818">
        <v>3500</v>
      </c>
      <c r="D36" s="802">
        <v>2839</v>
      </c>
      <c r="E36" s="796">
        <f t="shared" si="11"/>
        <v>143.16691880988401</v>
      </c>
      <c r="F36" s="797">
        <f t="shared" si="10"/>
        <v>81.114285714285714</v>
      </c>
      <c r="N36" s="736"/>
    </row>
    <row r="37" spans="1:14" s="63" customFormat="1">
      <c r="A37" s="352" t="s">
        <v>43</v>
      </c>
      <c r="B37" s="802">
        <v>600</v>
      </c>
      <c r="C37" s="818">
        <v>2315</v>
      </c>
      <c r="D37" s="802">
        <v>1126</v>
      </c>
      <c r="E37" s="796">
        <f t="shared" si="11"/>
        <v>187.66666666666666</v>
      </c>
      <c r="F37" s="797">
        <f t="shared" si="10"/>
        <v>48.639308855291574</v>
      </c>
      <c r="N37" s="736"/>
    </row>
    <row r="38" spans="1:14" s="63" customFormat="1" ht="15.75" thickBot="1">
      <c r="A38" s="352" t="s">
        <v>903</v>
      </c>
      <c r="B38" s="802">
        <v>1085</v>
      </c>
      <c r="C38" s="799">
        <v>1085</v>
      </c>
      <c r="D38" s="798">
        <v>1079</v>
      </c>
      <c r="E38" s="800">
        <f t="shared" ref="E38" si="12">(D38/B38)*100</f>
        <v>99.447004608294932</v>
      </c>
      <c r="F38" s="801">
        <f t="shared" si="9"/>
        <v>99.447004608294932</v>
      </c>
      <c r="N38" s="736"/>
    </row>
    <row r="39" spans="1:14" ht="15.75" thickBot="1">
      <c r="A39" s="346" t="s">
        <v>21</v>
      </c>
      <c r="B39" s="805">
        <f>B7-B15</f>
        <v>-73500</v>
      </c>
      <c r="C39" s="806">
        <f>C7-C15-15358</f>
        <v>-108026</v>
      </c>
      <c r="D39" s="805">
        <f>D7-D15+D41</f>
        <v>-74203</v>
      </c>
      <c r="E39" s="807">
        <f>(D39/B39)*100</f>
        <v>100.95646258503402</v>
      </c>
      <c r="F39" s="808">
        <f>(D39/C39)*100</f>
        <v>68.689945013237548</v>
      </c>
      <c r="N39" s="737"/>
    </row>
    <row r="40" spans="1:14" s="63" customFormat="1" ht="15.75" thickBot="1">
      <c r="A40" s="346" t="s">
        <v>39</v>
      </c>
      <c r="B40" s="830">
        <v>73500</v>
      </c>
      <c r="C40" s="831">
        <v>108026</v>
      </c>
      <c r="D40" s="830">
        <v>108026</v>
      </c>
      <c r="E40" s="807">
        <f>(D40/B40)*100</f>
        <v>146.97414965986394</v>
      </c>
      <c r="F40" s="807">
        <f t="shared" ref="F40" si="13">(D40/C40)*100</f>
        <v>100</v>
      </c>
      <c r="N40" s="736"/>
    </row>
    <row r="41" spans="1:14" s="63" customFormat="1" ht="15.75" thickBot="1">
      <c r="A41" s="346" t="s">
        <v>911</v>
      </c>
      <c r="B41" s="832">
        <v>0</v>
      </c>
      <c r="C41" s="833">
        <v>0</v>
      </c>
      <c r="D41" s="832">
        <v>12</v>
      </c>
      <c r="E41" s="807" t="s">
        <v>122</v>
      </c>
      <c r="F41" s="807" t="s">
        <v>122</v>
      </c>
      <c r="N41" s="736"/>
    </row>
    <row r="42" spans="1:14" ht="15.75" thickBot="1">
      <c r="A42" s="346" t="s">
        <v>22</v>
      </c>
      <c r="B42" s="834">
        <f>B39+B40</f>
        <v>0</v>
      </c>
      <c r="C42" s="835">
        <v>0</v>
      </c>
      <c r="D42" s="834">
        <f>D40-(-D39)</f>
        <v>33823</v>
      </c>
      <c r="E42" s="807" t="s">
        <v>122</v>
      </c>
      <c r="F42" s="807" t="s">
        <v>122</v>
      </c>
      <c r="N42" s="737"/>
    </row>
    <row r="43" spans="1:14">
      <c r="N43" s="737"/>
    </row>
    <row r="44" spans="1:14">
      <c r="C44" s="342"/>
      <c r="D44" s="364"/>
      <c r="N44" s="737"/>
    </row>
    <row r="45" spans="1:14">
      <c r="C45" s="342"/>
      <c r="N45" s="737"/>
    </row>
    <row r="46" spans="1:14">
      <c r="C46" s="342"/>
      <c r="N46" s="737"/>
    </row>
    <row r="47" spans="1:14">
      <c r="C47" s="342"/>
    </row>
    <row r="48" spans="1:14">
      <c r="C48" s="342"/>
    </row>
    <row r="49" spans="3:3">
      <c r="C49" s="342"/>
    </row>
  </sheetData>
  <mergeCells count="8">
    <mergeCell ref="D1:F1"/>
    <mergeCell ref="A3:F3"/>
    <mergeCell ref="A5:A6"/>
    <mergeCell ref="B5:B6"/>
    <mergeCell ref="C5:C6"/>
    <mergeCell ref="D5:D6"/>
    <mergeCell ref="E5:E6"/>
    <mergeCell ref="F5:F6"/>
  </mergeCells>
  <pageMargins left="0.70866141732283472" right="0.70866141732283472" top="0.78740157480314965" bottom="0.78740157480314965" header="0.31496062992125984" footer="0.31496062992125984"/>
  <pageSetup paperSize="9" scale="9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4A5CF-9BF5-405A-B8E1-A427ABE1BD3B}">
  <dimension ref="A1:K38"/>
  <sheetViews>
    <sheetView zoomScaleNormal="100" workbookViewId="0">
      <selection activeCell="L22" sqref="L22"/>
    </sheetView>
  </sheetViews>
  <sheetFormatPr defaultColWidth="9.140625" defaultRowHeight="12.75"/>
  <cols>
    <col min="1" max="1" width="33.28515625" style="3" customWidth="1"/>
    <col min="2" max="2" width="13.28515625" style="60" customWidth="1"/>
    <col min="3" max="3" width="13.5703125" style="5" customWidth="1"/>
    <col min="4" max="4" width="11.28515625" style="4" customWidth="1"/>
    <col min="5" max="5" width="11.5703125" style="6" customWidth="1"/>
    <col min="6" max="6" width="10.28515625" style="6" customWidth="1"/>
    <col min="7" max="7" width="13.42578125" style="1" customWidth="1"/>
    <col min="8" max="8" width="11.28515625" style="1" bestFit="1" customWidth="1"/>
    <col min="9" max="16384" width="9.140625" style="1"/>
  </cols>
  <sheetData>
    <row r="1" spans="1:11">
      <c r="A1" s="59"/>
      <c r="C1" s="61"/>
      <c r="D1" s="60"/>
      <c r="E1" s="62"/>
      <c r="F1" s="62"/>
    </row>
    <row r="2" spans="1:11">
      <c r="A2" s="59"/>
      <c r="C2" s="61"/>
      <c r="D2" s="60" t="s">
        <v>102</v>
      </c>
      <c r="E2" s="62"/>
      <c r="F2" s="62"/>
    </row>
    <row r="3" spans="1:11">
      <c r="A3" s="59"/>
      <c r="C3" s="61"/>
      <c r="D3" s="60"/>
      <c r="E3" s="62"/>
      <c r="F3" s="62"/>
    </row>
    <row r="4" spans="1:11" ht="15">
      <c r="A4" s="906" t="s">
        <v>84</v>
      </c>
      <c r="B4" s="906"/>
      <c r="C4" s="906"/>
      <c r="D4" s="906"/>
      <c r="E4" s="906"/>
      <c r="F4" s="906"/>
    </row>
    <row r="5" spans="1:11" ht="15">
      <c r="A5" s="906" t="s">
        <v>388</v>
      </c>
      <c r="B5" s="906"/>
      <c r="C5" s="906"/>
      <c r="D5" s="906"/>
      <c r="E5" s="906"/>
      <c r="F5" s="906"/>
    </row>
    <row r="6" spans="1:11" ht="13.5" thickBot="1">
      <c r="A6" s="907" t="s">
        <v>78</v>
      </c>
      <c r="B6" s="908"/>
      <c r="C6" s="908"/>
      <c r="D6" s="908"/>
      <c r="E6" s="908"/>
      <c r="F6" s="908"/>
    </row>
    <row r="7" spans="1:11" ht="39" customHeight="1" thickBot="1">
      <c r="A7" s="135" t="s">
        <v>79</v>
      </c>
      <c r="B7" s="136" t="s">
        <v>386</v>
      </c>
      <c r="C7" s="137" t="s">
        <v>394</v>
      </c>
      <c r="D7" s="136" t="s">
        <v>399</v>
      </c>
      <c r="E7" s="138" t="s">
        <v>113</v>
      </c>
      <c r="F7" s="138" t="s">
        <v>114</v>
      </c>
      <c r="G7" s="359"/>
      <c r="H7" s="359"/>
      <c r="I7" s="359"/>
      <c r="J7" s="359"/>
      <c r="K7" s="17"/>
    </row>
    <row r="8" spans="1:11" ht="30" customHeight="1" thickBot="1">
      <c r="A8" s="139" t="s">
        <v>30</v>
      </c>
      <c r="B8" s="738">
        <f>B9+B10</f>
        <v>1615</v>
      </c>
      <c r="C8" s="754">
        <f>C9+C10</f>
        <v>1696</v>
      </c>
      <c r="D8" s="738">
        <f>D9+D10</f>
        <v>1696</v>
      </c>
      <c r="E8" s="765">
        <f>D8/B8*100</f>
        <v>105.015479876161</v>
      </c>
      <c r="F8" s="766">
        <f>D8/C8*100</f>
        <v>100</v>
      </c>
      <c r="H8" s="11"/>
    </row>
    <row r="9" spans="1:11" ht="15" customHeight="1">
      <c r="A9" s="140" t="s">
        <v>85</v>
      </c>
      <c r="B9" s="739">
        <v>1615</v>
      </c>
      <c r="C9" s="755">
        <v>1696</v>
      </c>
      <c r="D9" s="767">
        <v>1696</v>
      </c>
      <c r="E9" s="768">
        <f t="shared" ref="E9:E36" si="0">D9/B9*100</f>
        <v>105.015479876161</v>
      </c>
      <c r="F9" s="769">
        <f t="shared" ref="F9:F36" si="1">D9/C9*100</f>
        <v>100</v>
      </c>
      <c r="G9" s="11"/>
    </row>
    <row r="10" spans="1:11" ht="15" customHeight="1" thickBot="1">
      <c r="A10" s="141" t="s">
        <v>91</v>
      </c>
      <c r="B10" s="740">
        <v>0</v>
      </c>
      <c r="C10" s="756">
        <v>0</v>
      </c>
      <c r="D10" s="770">
        <v>0</v>
      </c>
      <c r="E10" s="771" t="s">
        <v>122</v>
      </c>
      <c r="F10" s="772" t="s">
        <v>122</v>
      </c>
      <c r="I10" s="12"/>
    </row>
    <row r="11" spans="1:11" ht="30" customHeight="1" thickBot="1">
      <c r="A11" s="139" t="s">
        <v>33</v>
      </c>
      <c r="B11" s="738">
        <f>B12+B15+B20+B30+B34</f>
        <v>10615</v>
      </c>
      <c r="C11" s="754">
        <f>C12+C15+C20+C28+C30+C34</f>
        <v>15153</v>
      </c>
      <c r="D11" s="748">
        <f>D12+D15+D20+D28+D30+D34</f>
        <v>14553</v>
      </c>
      <c r="E11" s="765">
        <f t="shared" si="0"/>
        <v>137.09844559585491</v>
      </c>
      <c r="F11" s="766">
        <f t="shared" si="1"/>
        <v>96.040388041971894</v>
      </c>
      <c r="G11" s="12"/>
      <c r="H11" s="12"/>
    </row>
    <row r="12" spans="1:11" ht="15" customHeight="1" thickBot="1">
      <c r="A12" s="139" t="s">
        <v>34</v>
      </c>
      <c r="B12" s="738">
        <f>SUM(B13:B14)</f>
        <v>287</v>
      </c>
      <c r="C12" s="752">
        <f>C13+C14</f>
        <v>1658</v>
      </c>
      <c r="D12" s="738">
        <f t="shared" ref="D12" si="2">SUM(D13:D14)</f>
        <v>1187</v>
      </c>
      <c r="E12" s="773">
        <f t="shared" si="0"/>
        <v>413.58885017421602</v>
      </c>
      <c r="F12" s="774">
        <f t="shared" si="1"/>
        <v>71.592279855247284</v>
      </c>
    </row>
    <row r="13" spans="1:11" ht="15" customHeight="1">
      <c r="A13" s="142" t="s">
        <v>86</v>
      </c>
      <c r="B13" s="741">
        <v>15</v>
      </c>
      <c r="C13" s="757">
        <v>1532</v>
      </c>
      <c r="D13" s="775">
        <v>1061</v>
      </c>
      <c r="E13" s="771">
        <f t="shared" si="0"/>
        <v>7073.333333333333</v>
      </c>
      <c r="F13" s="769">
        <f t="shared" si="1"/>
        <v>69.255874673629251</v>
      </c>
      <c r="G13" s="12"/>
    </row>
    <row r="14" spans="1:11" ht="15" customHeight="1" thickBot="1">
      <c r="A14" s="143" t="s">
        <v>87</v>
      </c>
      <c r="B14" s="742">
        <v>272</v>
      </c>
      <c r="C14" s="756">
        <v>126</v>
      </c>
      <c r="D14" s="776">
        <v>126</v>
      </c>
      <c r="E14" s="771">
        <f t="shared" si="0"/>
        <v>46.32352941176471</v>
      </c>
      <c r="F14" s="772">
        <f t="shared" si="1"/>
        <v>100</v>
      </c>
    </row>
    <row r="15" spans="1:11" ht="15" customHeight="1" thickBot="1">
      <c r="A15" s="139" t="s">
        <v>35</v>
      </c>
      <c r="B15" s="738">
        <f>SUM(B16:B19)</f>
        <v>97</v>
      </c>
      <c r="C15" s="752">
        <f>C16+C17+C18+C19</f>
        <v>2284</v>
      </c>
      <c r="D15" s="738">
        <f>D16+D17+D18+D19</f>
        <v>2280</v>
      </c>
      <c r="E15" s="765">
        <f t="shared" si="0"/>
        <v>2350.5154639175262</v>
      </c>
      <c r="F15" s="766">
        <f t="shared" si="1"/>
        <v>99.824868651488615</v>
      </c>
      <c r="H15" s="1" t="s">
        <v>83</v>
      </c>
      <c r="K15" s="11"/>
    </row>
    <row r="16" spans="1:11" ht="15" customHeight="1">
      <c r="A16" s="142" t="s">
        <v>36</v>
      </c>
      <c r="B16" s="741">
        <v>3</v>
      </c>
      <c r="C16" s="758">
        <v>368</v>
      </c>
      <c r="D16" s="775">
        <v>368</v>
      </c>
      <c r="E16" s="771">
        <f>D16/B16*100</f>
        <v>12266.666666666668</v>
      </c>
      <c r="F16" s="768">
        <f>D16/C16*100</f>
        <v>100</v>
      </c>
    </row>
    <row r="17" spans="1:9" ht="15" customHeight="1">
      <c r="A17" s="144" t="s">
        <v>15</v>
      </c>
      <c r="B17" s="739">
        <v>3</v>
      </c>
      <c r="C17" s="759">
        <v>2</v>
      </c>
      <c r="D17" s="778">
        <v>2</v>
      </c>
      <c r="E17" s="771">
        <f t="shared" si="0"/>
        <v>66.666666666666657</v>
      </c>
      <c r="F17" s="777">
        <f>D17/C17*100</f>
        <v>100</v>
      </c>
      <c r="G17" s="13"/>
      <c r="I17" s="11"/>
    </row>
    <row r="18" spans="1:9" ht="15" customHeight="1">
      <c r="A18" s="144" t="s">
        <v>88</v>
      </c>
      <c r="B18" s="739">
        <v>0</v>
      </c>
      <c r="C18" s="759">
        <v>91</v>
      </c>
      <c r="D18" s="778">
        <v>90</v>
      </c>
      <c r="E18" s="771" t="s">
        <v>122</v>
      </c>
      <c r="F18" s="772">
        <f t="shared" si="1"/>
        <v>98.901098901098905</v>
      </c>
      <c r="G18" s="13"/>
    </row>
    <row r="19" spans="1:9" ht="15" customHeight="1" thickBot="1">
      <c r="A19" s="143" t="s">
        <v>40</v>
      </c>
      <c r="B19" s="742">
        <v>91</v>
      </c>
      <c r="C19" s="760">
        <v>1823</v>
      </c>
      <c r="D19" s="780">
        <v>1820</v>
      </c>
      <c r="E19" s="771">
        <f t="shared" si="0"/>
        <v>2000</v>
      </c>
      <c r="F19" s="772">
        <f t="shared" si="1"/>
        <v>99.835436094349973</v>
      </c>
      <c r="G19" s="13"/>
    </row>
    <row r="20" spans="1:9" ht="15" customHeight="1" thickBot="1">
      <c r="A20" s="139" t="s">
        <v>26</v>
      </c>
      <c r="B20" s="738">
        <f>B21+SUM(B25:B26)+B27</f>
        <v>10023</v>
      </c>
      <c r="C20" s="738">
        <f t="shared" ref="C20:D20" si="3">C21+SUM(C25:C26)+C27</f>
        <v>10242</v>
      </c>
      <c r="D20" s="738">
        <f t="shared" si="3"/>
        <v>10162</v>
      </c>
      <c r="E20" s="765">
        <f t="shared" si="0"/>
        <v>101.38681033622667</v>
      </c>
      <c r="F20" s="766">
        <f t="shared" si="1"/>
        <v>99.218902558094129</v>
      </c>
      <c r="G20" s="13"/>
    </row>
    <row r="21" spans="1:9" ht="15" customHeight="1">
      <c r="A21" s="145" t="s">
        <v>92</v>
      </c>
      <c r="B21" s="743">
        <f>B22+B23+B24</f>
        <v>7650</v>
      </c>
      <c r="C21" s="743">
        <f t="shared" ref="C21:D21" si="4">C22+C23+C24</f>
        <v>7729</v>
      </c>
      <c r="D21" s="743">
        <f t="shared" si="4"/>
        <v>7653</v>
      </c>
      <c r="E21" s="768">
        <f t="shared" si="0"/>
        <v>100.03921568627452</v>
      </c>
      <c r="F21" s="769">
        <f t="shared" si="1"/>
        <v>99.016690386854705</v>
      </c>
      <c r="G21" s="13"/>
    </row>
    <row r="22" spans="1:9" ht="15" customHeight="1">
      <c r="A22" s="146" t="s">
        <v>93</v>
      </c>
      <c r="B22" s="744">
        <v>6741</v>
      </c>
      <c r="C22" s="761">
        <v>6300</v>
      </c>
      <c r="D22" s="781">
        <v>6242</v>
      </c>
      <c r="E22" s="782">
        <f t="shared" si="0"/>
        <v>92.597537457350541</v>
      </c>
      <c r="F22" s="783">
        <f t="shared" si="1"/>
        <v>99.079365079365076</v>
      </c>
      <c r="G22" s="13"/>
    </row>
    <row r="23" spans="1:9" ht="15" customHeight="1">
      <c r="A23" s="146" t="s">
        <v>94</v>
      </c>
      <c r="B23" s="744">
        <v>909</v>
      </c>
      <c r="C23" s="761">
        <v>1429</v>
      </c>
      <c r="D23" s="781">
        <v>1411</v>
      </c>
      <c r="E23" s="782">
        <f t="shared" si="0"/>
        <v>155.22552255225523</v>
      </c>
      <c r="F23" s="784">
        <f t="shared" si="1"/>
        <v>98.740377886634008</v>
      </c>
      <c r="G23" s="13"/>
      <c r="H23" s="11"/>
    </row>
    <row r="24" spans="1:9" ht="15" customHeight="1">
      <c r="A24" s="147" t="s">
        <v>95</v>
      </c>
      <c r="B24" s="745">
        <v>0</v>
      </c>
      <c r="C24" s="762">
        <v>0</v>
      </c>
      <c r="D24" s="785">
        <v>0</v>
      </c>
      <c r="E24" s="786" t="s">
        <v>122</v>
      </c>
      <c r="F24" s="772" t="s">
        <v>122</v>
      </c>
      <c r="G24" s="13"/>
    </row>
    <row r="25" spans="1:9" ht="15" customHeight="1">
      <c r="A25" s="148" t="s">
        <v>132</v>
      </c>
      <c r="B25" s="741">
        <v>2278</v>
      </c>
      <c r="C25" s="758">
        <v>2422</v>
      </c>
      <c r="D25" s="787">
        <v>2421</v>
      </c>
      <c r="E25" s="771">
        <f t="shared" si="0"/>
        <v>106.27743634767339</v>
      </c>
      <c r="F25" s="772">
        <f t="shared" si="1"/>
        <v>99.958711808422791</v>
      </c>
      <c r="G25" s="13"/>
    </row>
    <row r="26" spans="1:9" ht="15" customHeight="1">
      <c r="A26" s="149" t="s">
        <v>98</v>
      </c>
      <c r="B26" s="742">
        <v>67</v>
      </c>
      <c r="C26" s="760">
        <v>65</v>
      </c>
      <c r="D26" s="780">
        <v>62</v>
      </c>
      <c r="E26" s="771">
        <f t="shared" si="0"/>
        <v>92.537313432835816</v>
      </c>
      <c r="F26" s="779">
        <f t="shared" si="1"/>
        <v>95.384615384615387</v>
      </c>
      <c r="G26" s="13"/>
    </row>
    <row r="27" spans="1:9" ht="15" customHeight="1" thickBot="1">
      <c r="A27" s="150" t="s">
        <v>141</v>
      </c>
      <c r="B27" s="746">
        <v>28</v>
      </c>
      <c r="C27" s="763">
        <v>26</v>
      </c>
      <c r="D27" s="788">
        <v>26</v>
      </c>
      <c r="E27" s="789">
        <f>D27/B27*100</f>
        <v>92.857142857142861</v>
      </c>
      <c r="F27" s="790">
        <f>D27/C27*100</f>
        <v>100</v>
      </c>
      <c r="G27" s="13"/>
    </row>
    <row r="28" spans="1:9" ht="15" customHeight="1" thickBot="1">
      <c r="A28" s="139" t="s">
        <v>19</v>
      </c>
      <c r="B28" s="738">
        <f>B29</f>
        <v>0</v>
      </c>
      <c r="C28" s="754">
        <f>C29</f>
        <v>0</v>
      </c>
      <c r="D28" s="748">
        <v>0</v>
      </c>
      <c r="E28" s="765" t="s">
        <v>122</v>
      </c>
      <c r="F28" s="766" t="s">
        <v>122</v>
      </c>
      <c r="G28" s="13"/>
    </row>
    <row r="29" spans="1:9" ht="15" customHeight="1" thickBot="1">
      <c r="A29" s="141" t="s">
        <v>123</v>
      </c>
      <c r="B29" s="747">
        <v>0</v>
      </c>
      <c r="C29" s="764">
        <v>0</v>
      </c>
      <c r="D29" s="791">
        <v>0</v>
      </c>
      <c r="E29" s="773" t="s">
        <v>122</v>
      </c>
      <c r="F29" s="774" t="s">
        <v>122</v>
      </c>
      <c r="G29" s="13"/>
      <c r="H29" s="11"/>
    </row>
    <row r="30" spans="1:9" ht="15" customHeight="1" thickBot="1">
      <c r="A30" s="139" t="s">
        <v>43</v>
      </c>
      <c r="B30" s="748">
        <f>SUM(B31:B33)</f>
        <v>175</v>
      </c>
      <c r="C30" s="752">
        <f>SUM(C31:C33)</f>
        <v>931</v>
      </c>
      <c r="D30" s="748">
        <f>SUM(D31:D33)</f>
        <v>886</v>
      </c>
      <c r="E30" s="765">
        <f>D30/B30*100</f>
        <v>506.28571428571433</v>
      </c>
      <c r="F30" s="792">
        <f>D30/C30*100</f>
        <v>95.166487647690658</v>
      </c>
      <c r="G30" s="13"/>
      <c r="H30" s="12"/>
    </row>
    <row r="31" spans="1:9" ht="15" customHeight="1">
      <c r="A31" s="141" t="s">
        <v>96</v>
      </c>
      <c r="B31" s="741">
        <v>50</v>
      </c>
      <c r="C31" s="758">
        <v>525</v>
      </c>
      <c r="D31" s="793">
        <v>511</v>
      </c>
      <c r="E31" s="794">
        <f t="shared" si="0"/>
        <v>1022.0000000000001</v>
      </c>
      <c r="F31" s="772">
        <f t="shared" si="1"/>
        <v>97.333333333333343</v>
      </c>
      <c r="G31" s="13"/>
      <c r="H31" s="12"/>
    </row>
    <row r="32" spans="1:9" ht="15" customHeight="1">
      <c r="A32" s="149" t="s">
        <v>97</v>
      </c>
      <c r="B32" s="742">
        <v>125</v>
      </c>
      <c r="C32" s="760">
        <v>33</v>
      </c>
      <c r="D32" s="778">
        <v>3</v>
      </c>
      <c r="E32" s="795">
        <f t="shared" si="0"/>
        <v>2.4</v>
      </c>
      <c r="F32" s="772">
        <f t="shared" si="1"/>
        <v>9.0909090909090917</v>
      </c>
      <c r="G32" s="13"/>
    </row>
    <row r="33" spans="1:8" ht="15" customHeight="1" thickBot="1">
      <c r="A33" s="149" t="s">
        <v>142</v>
      </c>
      <c r="B33" s="742">
        <v>0</v>
      </c>
      <c r="C33" s="760">
        <v>373</v>
      </c>
      <c r="D33" s="791">
        <v>372</v>
      </c>
      <c r="E33" s="782" t="s">
        <v>122</v>
      </c>
      <c r="F33" s="772">
        <f t="shared" si="1"/>
        <v>99.731903485254691</v>
      </c>
      <c r="G33" s="13"/>
    </row>
    <row r="34" spans="1:8" ht="15" customHeight="1" thickBot="1">
      <c r="A34" s="139" t="s">
        <v>38</v>
      </c>
      <c r="B34" s="749">
        <v>33</v>
      </c>
      <c r="C34" s="753">
        <v>38</v>
      </c>
      <c r="D34" s="748">
        <v>38</v>
      </c>
      <c r="E34" s="765">
        <f t="shared" si="0"/>
        <v>115.15151515151516</v>
      </c>
      <c r="F34" s="766">
        <f t="shared" si="1"/>
        <v>100</v>
      </c>
      <c r="G34" s="13"/>
    </row>
    <row r="35" spans="1:8" ht="30" customHeight="1" thickBot="1">
      <c r="A35" s="139" t="s">
        <v>21</v>
      </c>
      <c r="B35" s="738">
        <f>B8-B11</f>
        <v>-9000</v>
      </c>
      <c r="C35" s="754">
        <f>C8-C11</f>
        <v>-13457</v>
      </c>
      <c r="D35" s="748">
        <f>D8-D11</f>
        <v>-12857</v>
      </c>
      <c r="E35" s="765">
        <f t="shared" si="0"/>
        <v>142.85555555555555</v>
      </c>
      <c r="F35" s="766">
        <f t="shared" si="1"/>
        <v>95.54135394218622</v>
      </c>
      <c r="G35" s="13"/>
    </row>
    <row r="36" spans="1:8" s="23" customFormat="1" ht="30" customHeight="1" thickBot="1">
      <c r="A36" s="386" t="s">
        <v>80</v>
      </c>
      <c r="B36" s="750">
        <v>9000</v>
      </c>
      <c r="C36" s="876">
        <v>13457</v>
      </c>
      <c r="D36" s="750">
        <v>13457</v>
      </c>
      <c r="E36" s="765">
        <f t="shared" si="0"/>
        <v>149.52222222222221</v>
      </c>
      <c r="F36" s="766">
        <f t="shared" si="1"/>
        <v>100</v>
      </c>
      <c r="G36" s="387"/>
      <c r="H36" s="388"/>
    </row>
    <row r="37" spans="1:8" ht="30" customHeight="1" thickBot="1">
      <c r="A37" s="151" t="s">
        <v>22</v>
      </c>
      <c r="B37" s="738">
        <f>SUM(B35:B36)</f>
        <v>0</v>
      </c>
      <c r="C37" s="754">
        <f t="shared" ref="C37" si="5">SUM(C35:C36)</f>
        <v>0</v>
      </c>
      <c r="D37" s="738">
        <f>SUM(D35:D36)</f>
        <v>600</v>
      </c>
      <c r="E37" s="765" t="s">
        <v>122</v>
      </c>
      <c r="F37" s="766" t="s">
        <v>122</v>
      </c>
      <c r="G37" s="13"/>
    </row>
    <row r="38" spans="1:8">
      <c r="A38" s="355"/>
      <c r="B38" s="751"/>
      <c r="C38" s="356"/>
      <c r="D38" s="357"/>
      <c r="E38" s="358"/>
      <c r="F38" s="358"/>
    </row>
  </sheetData>
  <mergeCells count="3">
    <mergeCell ref="A4:F4"/>
    <mergeCell ref="A5:F5"/>
    <mergeCell ref="A6:F6"/>
  </mergeCells>
  <pageMargins left="0.70866141732283472" right="0.70866141732283472" top="0.78740157480314965" bottom="0.78740157480314965" header="0.31496062992125984" footer="0.31496062992125984"/>
  <pageSetup paperSize="9" scale="9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23B42-3972-421D-8EDE-F8B974B83422}">
  <sheetPr>
    <pageSetUpPr fitToPage="1"/>
  </sheetPr>
  <dimension ref="A1:Q39"/>
  <sheetViews>
    <sheetView zoomScale="115" zoomScaleNormal="115" workbookViewId="0">
      <selection activeCell="J2" sqref="J2"/>
    </sheetView>
  </sheetViews>
  <sheetFormatPr defaultRowHeight="15"/>
  <cols>
    <col min="1" max="1" width="33.28515625" style="46" customWidth="1"/>
    <col min="2" max="2" width="11" style="46" customWidth="1"/>
    <col min="3" max="3" width="10.5703125" style="7" customWidth="1"/>
    <col min="4" max="4" width="10.140625" style="7" bestFit="1" customWidth="1"/>
    <col min="5" max="5" width="7.85546875" style="7" customWidth="1"/>
    <col min="6" max="6" width="11.42578125" style="46" customWidth="1"/>
    <col min="7" max="7" width="8.140625" style="46" customWidth="1"/>
    <col min="8" max="8" width="8.7109375" style="7" customWidth="1"/>
    <col min="9" max="9" width="10.7109375" style="7" customWidth="1"/>
    <col min="10" max="10" width="10.85546875" style="7" customWidth="1"/>
    <col min="11" max="12" width="10.85546875" style="46" customWidth="1"/>
    <col min="13" max="13" width="9.85546875" style="46" customWidth="1"/>
    <col min="14" max="14" width="9.140625" style="46"/>
    <col min="15" max="256" width="9.140625" style="7"/>
    <col min="257" max="257" width="32.42578125" style="7" customWidth="1"/>
    <col min="258" max="258" width="11" style="7" customWidth="1"/>
    <col min="259" max="259" width="10" style="7" customWidth="1"/>
    <col min="260" max="260" width="7.28515625" style="7" customWidth="1"/>
    <col min="261" max="261" width="7.85546875" style="7" customWidth="1"/>
    <col min="262" max="262" width="7.28515625" style="7" customWidth="1"/>
    <col min="263" max="263" width="8.140625" style="7" customWidth="1"/>
    <col min="264" max="264" width="8.7109375" style="7" customWidth="1"/>
    <col min="265" max="265" width="9.85546875" style="7" customWidth="1"/>
    <col min="266" max="266" width="8.7109375" style="7" customWidth="1"/>
    <col min="267" max="267" width="7.7109375" style="7" customWidth="1"/>
    <col min="268" max="268" width="8.28515625" style="7" customWidth="1"/>
    <col min="269" max="269" width="8" style="7" customWidth="1"/>
    <col min="270" max="512" width="9.140625" style="7"/>
    <col min="513" max="513" width="32.42578125" style="7" customWidth="1"/>
    <col min="514" max="514" width="11" style="7" customWidth="1"/>
    <col min="515" max="515" width="10" style="7" customWidth="1"/>
    <col min="516" max="516" width="7.28515625" style="7" customWidth="1"/>
    <col min="517" max="517" width="7.85546875" style="7" customWidth="1"/>
    <col min="518" max="518" width="7.28515625" style="7" customWidth="1"/>
    <col min="519" max="519" width="8.140625" style="7" customWidth="1"/>
    <col min="520" max="520" width="8.7109375" style="7" customWidth="1"/>
    <col min="521" max="521" width="9.85546875" style="7" customWidth="1"/>
    <col min="522" max="522" width="8.7109375" style="7" customWidth="1"/>
    <col min="523" max="523" width="7.7109375" style="7" customWidth="1"/>
    <col min="524" max="524" width="8.28515625" style="7" customWidth="1"/>
    <col min="525" max="525" width="8" style="7" customWidth="1"/>
    <col min="526" max="768" width="9.140625" style="7"/>
    <col min="769" max="769" width="32.42578125" style="7" customWidth="1"/>
    <col min="770" max="770" width="11" style="7" customWidth="1"/>
    <col min="771" max="771" width="10" style="7" customWidth="1"/>
    <col min="772" max="772" width="7.28515625" style="7" customWidth="1"/>
    <col min="773" max="773" width="7.85546875" style="7" customWidth="1"/>
    <col min="774" max="774" width="7.28515625" style="7" customWidth="1"/>
    <col min="775" max="775" width="8.140625" style="7" customWidth="1"/>
    <col min="776" max="776" width="8.7109375" style="7" customWidth="1"/>
    <col min="777" max="777" width="9.85546875" style="7" customWidth="1"/>
    <col min="778" max="778" width="8.7109375" style="7" customWidth="1"/>
    <col min="779" max="779" width="7.7109375" style="7" customWidth="1"/>
    <col min="780" max="780" width="8.28515625" style="7" customWidth="1"/>
    <col min="781" max="781" width="8" style="7" customWidth="1"/>
    <col min="782" max="1024" width="9.140625" style="7"/>
    <col min="1025" max="1025" width="32.42578125" style="7" customWidth="1"/>
    <col min="1026" max="1026" width="11" style="7" customWidth="1"/>
    <col min="1027" max="1027" width="10" style="7" customWidth="1"/>
    <col min="1028" max="1028" width="7.28515625" style="7" customWidth="1"/>
    <col min="1029" max="1029" width="7.85546875" style="7" customWidth="1"/>
    <col min="1030" max="1030" width="7.28515625" style="7" customWidth="1"/>
    <col min="1031" max="1031" width="8.140625" style="7" customWidth="1"/>
    <col min="1032" max="1032" width="8.7109375" style="7" customWidth="1"/>
    <col min="1033" max="1033" width="9.85546875" style="7" customWidth="1"/>
    <col min="1034" max="1034" width="8.7109375" style="7" customWidth="1"/>
    <col min="1035" max="1035" width="7.7109375" style="7" customWidth="1"/>
    <col min="1036" max="1036" width="8.28515625" style="7" customWidth="1"/>
    <col min="1037" max="1037" width="8" style="7" customWidth="1"/>
    <col min="1038" max="1280" width="9.140625" style="7"/>
    <col min="1281" max="1281" width="32.42578125" style="7" customWidth="1"/>
    <col min="1282" max="1282" width="11" style="7" customWidth="1"/>
    <col min="1283" max="1283" width="10" style="7" customWidth="1"/>
    <col min="1284" max="1284" width="7.28515625" style="7" customWidth="1"/>
    <col min="1285" max="1285" width="7.85546875" style="7" customWidth="1"/>
    <col min="1286" max="1286" width="7.28515625" style="7" customWidth="1"/>
    <col min="1287" max="1287" width="8.140625" style="7" customWidth="1"/>
    <col min="1288" max="1288" width="8.7109375" style="7" customWidth="1"/>
    <col min="1289" max="1289" width="9.85546875" style="7" customWidth="1"/>
    <col min="1290" max="1290" width="8.7109375" style="7" customWidth="1"/>
    <col min="1291" max="1291" width="7.7109375" style="7" customWidth="1"/>
    <col min="1292" max="1292" width="8.28515625" style="7" customWidth="1"/>
    <col min="1293" max="1293" width="8" style="7" customWidth="1"/>
    <col min="1294" max="1536" width="9.140625" style="7"/>
    <col min="1537" max="1537" width="32.42578125" style="7" customWidth="1"/>
    <col min="1538" max="1538" width="11" style="7" customWidth="1"/>
    <col min="1539" max="1539" width="10" style="7" customWidth="1"/>
    <col min="1540" max="1540" width="7.28515625" style="7" customWidth="1"/>
    <col min="1541" max="1541" width="7.85546875" style="7" customWidth="1"/>
    <col min="1542" max="1542" width="7.28515625" style="7" customWidth="1"/>
    <col min="1543" max="1543" width="8.140625" style="7" customWidth="1"/>
    <col min="1544" max="1544" width="8.7109375" style="7" customWidth="1"/>
    <col min="1545" max="1545" width="9.85546875" style="7" customWidth="1"/>
    <col min="1546" max="1546" width="8.7109375" style="7" customWidth="1"/>
    <col min="1547" max="1547" width="7.7109375" style="7" customWidth="1"/>
    <col min="1548" max="1548" width="8.28515625" style="7" customWidth="1"/>
    <col min="1549" max="1549" width="8" style="7" customWidth="1"/>
    <col min="1550" max="1792" width="9.140625" style="7"/>
    <col min="1793" max="1793" width="32.42578125" style="7" customWidth="1"/>
    <col min="1794" max="1794" width="11" style="7" customWidth="1"/>
    <col min="1795" max="1795" width="10" style="7" customWidth="1"/>
    <col min="1796" max="1796" width="7.28515625" style="7" customWidth="1"/>
    <col min="1797" max="1797" width="7.85546875" style="7" customWidth="1"/>
    <col min="1798" max="1798" width="7.28515625" style="7" customWidth="1"/>
    <col min="1799" max="1799" width="8.140625" style="7" customWidth="1"/>
    <col min="1800" max="1800" width="8.7109375" style="7" customWidth="1"/>
    <col min="1801" max="1801" width="9.85546875" style="7" customWidth="1"/>
    <col min="1802" max="1802" width="8.7109375" style="7" customWidth="1"/>
    <col min="1803" max="1803" width="7.7109375" style="7" customWidth="1"/>
    <col min="1804" max="1804" width="8.28515625" style="7" customWidth="1"/>
    <col min="1805" max="1805" width="8" style="7" customWidth="1"/>
    <col min="1806" max="2048" width="9.140625" style="7"/>
    <col min="2049" max="2049" width="32.42578125" style="7" customWidth="1"/>
    <col min="2050" max="2050" width="11" style="7" customWidth="1"/>
    <col min="2051" max="2051" width="10" style="7" customWidth="1"/>
    <col min="2052" max="2052" width="7.28515625" style="7" customWidth="1"/>
    <col min="2053" max="2053" width="7.85546875" style="7" customWidth="1"/>
    <col min="2054" max="2054" width="7.28515625" style="7" customWidth="1"/>
    <col min="2055" max="2055" width="8.140625" style="7" customWidth="1"/>
    <col min="2056" max="2056" width="8.7109375" style="7" customWidth="1"/>
    <col min="2057" max="2057" width="9.85546875" style="7" customWidth="1"/>
    <col min="2058" max="2058" width="8.7109375" style="7" customWidth="1"/>
    <col min="2059" max="2059" width="7.7109375" style="7" customWidth="1"/>
    <col min="2060" max="2060" width="8.28515625" style="7" customWidth="1"/>
    <col min="2061" max="2061" width="8" style="7" customWidth="1"/>
    <col min="2062" max="2304" width="9.140625" style="7"/>
    <col min="2305" max="2305" width="32.42578125" style="7" customWidth="1"/>
    <col min="2306" max="2306" width="11" style="7" customWidth="1"/>
    <col min="2307" max="2307" width="10" style="7" customWidth="1"/>
    <col min="2308" max="2308" width="7.28515625" style="7" customWidth="1"/>
    <col min="2309" max="2309" width="7.85546875" style="7" customWidth="1"/>
    <col min="2310" max="2310" width="7.28515625" style="7" customWidth="1"/>
    <col min="2311" max="2311" width="8.140625" style="7" customWidth="1"/>
    <col min="2312" max="2312" width="8.7109375" style="7" customWidth="1"/>
    <col min="2313" max="2313" width="9.85546875" style="7" customWidth="1"/>
    <col min="2314" max="2314" width="8.7109375" style="7" customWidth="1"/>
    <col min="2315" max="2315" width="7.7109375" style="7" customWidth="1"/>
    <col min="2316" max="2316" width="8.28515625" style="7" customWidth="1"/>
    <col min="2317" max="2317" width="8" style="7" customWidth="1"/>
    <col min="2318" max="2560" width="9.140625" style="7"/>
    <col min="2561" max="2561" width="32.42578125" style="7" customWidth="1"/>
    <col min="2562" max="2562" width="11" style="7" customWidth="1"/>
    <col min="2563" max="2563" width="10" style="7" customWidth="1"/>
    <col min="2564" max="2564" width="7.28515625" style="7" customWidth="1"/>
    <col min="2565" max="2565" width="7.85546875" style="7" customWidth="1"/>
    <col min="2566" max="2566" width="7.28515625" style="7" customWidth="1"/>
    <col min="2567" max="2567" width="8.140625" style="7" customWidth="1"/>
    <col min="2568" max="2568" width="8.7109375" style="7" customWidth="1"/>
    <col min="2569" max="2569" width="9.85546875" style="7" customWidth="1"/>
    <col min="2570" max="2570" width="8.7109375" style="7" customWidth="1"/>
    <col min="2571" max="2571" width="7.7109375" style="7" customWidth="1"/>
    <col min="2572" max="2572" width="8.28515625" style="7" customWidth="1"/>
    <col min="2573" max="2573" width="8" style="7" customWidth="1"/>
    <col min="2574" max="2816" width="9.140625" style="7"/>
    <col min="2817" max="2817" width="32.42578125" style="7" customWidth="1"/>
    <col min="2818" max="2818" width="11" style="7" customWidth="1"/>
    <col min="2819" max="2819" width="10" style="7" customWidth="1"/>
    <col min="2820" max="2820" width="7.28515625" style="7" customWidth="1"/>
    <col min="2821" max="2821" width="7.85546875" style="7" customWidth="1"/>
    <col min="2822" max="2822" width="7.28515625" style="7" customWidth="1"/>
    <col min="2823" max="2823" width="8.140625" style="7" customWidth="1"/>
    <col min="2824" max="2824" width="8.7109375" style="7" customWidth="1"/>
    <col min="2825" max="2825" width="9.85546875" style="7" customWidth="1"/>
    <col min="2826" max="2826" width="8.7109375" style="7" customWidth="1"/>
    <col min="2827" max="2827" width="7.7109375" style="7" customWidth="1"/>
    <col min="2828" max="2828" width="8.28515625" style="7" customWidth="1"/>
    <col min="2829" max="2829" width="8" style="7" customWidth="1"/>
    <col min="2830" max="3072" width="9.140625" style="7"/>
    <col min="3073" max="3073" width="32.42578125" style="7" customWidth="1"/>
    <col min="3074" max="3074" width="11" style="7" customWidth="1"/>
    <col min="3075" max="3075" width="10" style="7" customWidth="1"/>
    <col min="3076" max="3076" width="7.28515625" style="7" customWidth="1"/>
    <col min="3077" max="3077" width="7.85546875" style="7" customWidth="1"/>
    <col min="3078" max="3078" width="7.28515625" style="7" customWidth="1"/>
    <col min="3079" max="3079" width="8.140625" style="7" customWidth="1"/>
    <col min="3080" max="3080" width="8.7109375" style="7" customWidth="1"/>
    <col min="3081" max="3081" width="9.85546875" style="7" customWidth="1"/>
    <col min="3082" max="3082" width="8.7109375" style="7" customWidth="1"/>
    <col min="3083" max="3083" width="7.7109375" style="7" customWidth="1"/>
    <col min="3084" max="3084" width="8.28515625" style="7" customWidth="1"/>
    <col min="3085" max="3085" width="8" style="7" customWidth="1"/>
    <col min="3086" max="3328" width="9.140625" style="7"/>
    <col min="3329" max="3329" width="32.42578125" style="7" customWidth="1"/>
    <col min="3330" max="3330" width="11" style="7" customWidth="1"/>
    <col min="3331" max="3331" width="10" style="7" customWidth="1"/>
    <col min="3332" max="3332" width="7.28515625" style="7" customWidth="1"/>
    <col min="3333" max="3333" width="7.85546875" style="7" customWidth="1"/>
    <col min="3334" max="3334" width="7.28515625" style="7" customWidth="1"/>
    <col min="3335" max="3335" width="8.140625" style="7" customWidth="1"/>
    <col min="3336" max="3336" width="8.7109375" style="7" customWidth="1"/>
    <col min="3337" max="3337" width="9.85546875" style="7" customWidth="1"/>
    <col min="3338" max="3338" width="8.7109375" style="7" customWidth="1"/>
    <col min="3339" max="3339" width="7.7109375" style="7" customWidth="1"/>
    <col min="3340" max="3340" width="8.28515625" style="7" customWidth="1"/>
    <col min="3341" max="3341" width="8" style="7" customWidth="1"/>
    <col min="3342" max="3584" width="9.140625" style="7"/>
    <col min="3585" max="3585" width="32.42578125" style="7" customWidth="1"/>
    <col min="3586" max="3586" width="11" style="7" customWidth="1"/>
    <col min="3587" max="3587" width="10" style="7" customWidth="1"/>
    <col min="3588" max="3588" width="7.28515625" style="7" customWidth="1"/>
    <col min="3589" max="3589" width="7.85546875" style="7" customWidth="1"/>
    <col min="3590" max="3590" width="7.28515625" style="7" customWidth="1"/>
    <col min="3591" max="3591" width="8.140625" style="7" customWidth="1"/>
    <col min="3592" max="3592" width="8.7109375" style="7" customWidth="1"/>
    <col min="3593" max="3593" width="9.85546875" style="7" customWidth="1"/>
    <col min="3594" max="3594" width="8.7109375" style="7" customWidth="1"/>
    <col min="3595" max="3595" width="7.7109375" style="7" customWidth="1"/>
    <col min="3596" max="3596" width="8.28515625" style="7" customWidth="1"/>
    <col min="3597" max="3597" width="8" style="7" customWidth="1"/>
    <col min="3598" max="3840" width="9.140625" style="7"/>
    <col min="3841" max="3841" width="32.42578125" style="7" customWidth="1"/>
    <col min="3842" max="3842" width="11" style="7" customWidth="1"/>
    <col min="3843" max="3843" width="10" style="7" customWidth="1"/>
    <col min="3844" max="3844" width="7.28515625" style="7" customWidth="1"/>
    <col min="3845" max="3845" width="7.85546875" style="7" customWidth="1"/>
    <col min="3846" max="3846" width="7.28515625" style="7" customWidth="1"/>
    <col min="3847" max="3847" width="8.140625" style="7" customWidth="1"/>
    <col min="3848" max="3848" width="8.7109375" style="7" customWidth="1"/>
    <col min="3849" max="3849" width="9.85546875" style="7" customWidth="1"/>
    <col min="3850" max="3850" width="8.7109375" style="7" customWidth="1"/>
    <col min="3851" max="3851" width="7.7109375" style="7" customWidth="1"/>
    <col min="3852" max="3852" width="8.28515625" style="7" customWidth="1"/>
    <col min="3853" max="3853" width="8" style="7" customWidth="1"/>
    <col min="3854" max="4096" width="9.140625" style="7"/>
    <col min="4097" max="4097" width="32.42578125" style="7" customWidth="1"/>
    <col min="4098" max="4098" width="11" style="7" customWidth="1"/>
    <col min="4099" max="4099" width="10" style="7" customWidth="1"/>
    <col min="4100" max="4100" width="7.28515625" style="7" customWidth="1"/>
    <col min="4101" max="4101" width="7.85546875" style="7" customWidth="1"/>
    <col min="4102" max="4102" width="7.28515625" style="7" customWidth="1"/>
    <col min="4103" max="4103" width="8.140625" style="7" customWidth="1"/>
    <col min="4104" max="4104" width="8.7109375" style="7" customWidth="1"/>
    <col min="4105" max="4105" width="9.85546875" style="7" customWidth="1"/>
    <col min="4106" max="4106" width="8.7109375" style="7" customWidth="1"/>
    <col min="4107" max="4107" width="7.7109375" style="7" customWidth="1"/>
    <col min="4108" max="4108" width="8.28515625" style="7" customWidth="1"/>
    <col min="4109" max="4109" width="8" style="7" customWidth="1"/>
    <col min="4110" max="4352" width="9.140625" style="7"/>
    <col min="4353" max="4353" width="32.42578125" style="7" customWidth="1"/>
    <col min="4354" max="4354" width="11" style="7" customWidth="1"/>
    <col min="4355" max="4355" width="10" style="7" customWidth="1"/>
    <col min="4356" max="4356" width="7.28515625" style="7" customWidth="1"/>
    <col min="4357" max="4357" width="7.85546875" style="7" customWidth="1"/>
    <col min="4358" max="4358" width="7.28515625" style="7" customWidth="1"/>
    <col min="4359" max="4359" width="8.140625" style="7" customWidth="1"/>
    <col min="4360" max="4360" width="8.7109375" style="7" customWidth="1"/>
    <col min="4361" max="4361" width="9.85546875" style="7" customWidth="1"/>
    <col min="4362" max="4362" width="8.7109375" style="7" customWidth="1"/>
    <col min="4363" max="4363" width="7.7109375" style="7" customWidth="1"/>
    <col min="4364" max="4364" width="8.28515625" style="7" customWidth="1"/>
    <col min="4365" max="4365" width="8" style="7" customWidth="1"/>
    <col min="4366" max="4608" width="9.140625" style="7"/>
    <col min="4609" max="4609" width="32.42578125" style="7" customWidth="1"/>
    <col min="4610" max="4610" width="11" style="7" customWidth="1"/>
    <col min="4611" max="4611" width="10" style="7" customWidth="1"/>
    <col min="4612" max="4612" width="7.28515625" style="7" customWidth="1"/>
    <col min="4613" max="4613" width="7.85546875" style="7" customWidth="1"/>
    <col min="4614" max="4614" width="7.28515625" style="7" customWidth="1"/>
    <col min="4615" max="4615" width="8.140625" style="7" customWidth="1"/>
    <col min="4616" max="4616" width="8.7109375" style="7" customWidth="1"/>
    <col min="4617" max="4617" width="9.85546875" style="7" customWidth="1"/>
    <col min="4618" max="4618" width="8.7109375" style="7" customWidth="1"/>
    <col min="4619" max="4619" width="7.7109375" style="7" customWidth="1"/>
    <col min="4620" max="4620" width="8.28515625" style="7" customWidth="1"/>
    <col min="4621" max="4621" width="8" style="7" customWidth="1"/>
    <col min="4622" max="4864" width="9.140625" style="7"/>
    <col min="4865" max="4865" width="32.42578125" style="7" customWidth="1"/>
    <col min="4866" max="4866" width="11" style="7" customWidth="1"/>
    <col min="4867" max="4867" width="10" style="7" customWidth="1"/>
    <col min="4868" max="4868" width="7.28515625" style="7" customWidth="1"/>
    <col min="4869" max="4869" width="7.85546875" style="7" customWidth="1"/>
    <col min="4870" max="4870" width="7.28515625" style="7" customWidth="1"/>
    <col min="4871" max="4871" width="8.140625" style="7" customWidth="1"/>
    <col min="4872" max="4872" width="8.7109375" style="7" customWidth="1"/>
    <col min="4873" max="4873" width="9.85546875" style="7" customWidth="1"/>
    <col min="4874" max="4874" width="8.7109375" style="7" customWidth="1"/>
    <col min="4875" max="4875" width="7.7109375" style="7" customWidth="1"/>
    <col min="4876" max="4876" width="8.28515625" style="7" customWidth="1"/>
    <col min="4877" max="4877" width="8" style="7" customWidth="1"/>
    <col min="4878" max="5120" width="9.140625" style="7"/>
    <col min="5121" max="5121" width="32.42578125" style="7" customWidth="1"/>
    <col min="5122" max="5122" width="11" style="7" customWidth="1"/>
    <col min="5123" max="5123" width="10" style="7" customWidth="1"/>
    <col min="5124" max="5124" width="7.28515625" style="7" customWidth="1"/>
    <col min="5125" max="5125" width="7.85546875" style="7" customWidth="1"/>
    <col min="5126" max="5126" width="7.28515625" style="7" customWidth="1"/>
    <col min="5127" max="5127" width="8.140625" style="7" customWidth="1"/>
    <col min="5128" max="5128" width="8.7109375" style="7" customWidth="1"/>
    <col min="5129" max="5129" width="9.85546875" style="7" customWidth="1"/>
    <col min="5130" max="5130" width="8.7109375" style="7" customWidth="1"/>
    <col min="5131" max="5131" width="7.7109375" style="7" customWidth="1"/>
    <col min="5132" max="5132" width="8.28515625" style="7" customWidth="1"/>
    <col min="5133" max="5133" width="8" style="7" customWidth="1"/>
    <col min="5134" max="5376" width="9.140625" style="7"/>
    <col min="5377" max="5377" width="32.42578125" style="7" customWidth="1"/>
    <col min="5378" max="5378" width="11" style="7" customWidth="1"/>
    <col min="5379" max="5379" width="10" style="7" customWidth="1"/>
    <col min="5380" max="5380" width="7.28515625" style="7" customWidth="1"/>
    <col min="5381" max="5381" width="7.85546875" style="7" customWidth="1"/>
    <col min="5382" max="5382" width="7.28515625" style="7" customWidth="1"/>
    <col min="5383" max="5383" width="8.140625" style="7" customWidth="1"/>
    <col min="5384" max="5384" width="8.7109375" style="7" customWidth="1"/>
    <col min="5385" max="5385" width="9.85546875" style="7" customWidth="1"/>
    <col min="5386" max="5386" width="8.7109375" style="7" customWidth="1"/>
    <col min="5387" max="5387" width="7.7109375" style="7" customWidth="1"/>
    <col min="5388" max="5388" width="8.28515625" style="7" customWidth="1"/>
    <col min="5389" max="5389" width="8" style="7" customWidth="1"/>
    <col min="5390" max="5632" width="9.140625" style="7"/>
    <col min="5633" max="5633" width="32.42578125" style="7" customWidth="1"/>
    <col min="5634" max="5634" width="11" style="7" customWidth="1"/>
    <col min="5635" max="5635" width="10" style="7" customWidth="1"/>
    <col min="5636" max="5636" width="7.28515625" style="7" customWidth="1"/>
    <col min="5637" max="5637" width="7.85546875" style="7" customWidth="1"/>
    <col min="5638" max="5638" width="7.28515625" style="7" customWidth="1"/>
    <col min="5639" max="5639" width="8.140625" style="7" customWidth="1"/>
    <col min="5640" max="5640" width="8.7109375" style="7" customWidth="1"/>
    <col min="5641" max="5641" width="9.85546875" style="7" customWidth="1"/>
    <col min="5642" max="5642" width="8.7109375" style="7" customWidth="1"/>
    <col min="5643" max="5643" width="7.7109375" style="7" customWidth="1"/>
    <col min="5644" max="5644" width="8.28515625" style="7" customWidth="1"/>
    <col min="5645" max="5645" width="8" style="7" customWidth="1"/>
    <col min="5646" max="5888" width="9.140625" style="7"/>
    <col min="5889" max="5889" width="32.42578125" style="7" customWidth="1"/>
    <col min="5890" max="5890" width="11" style="7" customWidth="1"/>
    <col min="5891" max="5891" width="10" style="7" customWidth="1"/>
    <col min="5892" max="5892" width="7.28515625" style="7" customWidth="1"/>
    <col min="5893" max="5893" width="7.85546875" style="7" customWidth="1"/>
    <col min="5894" max="5894" width="7.28515625" style="7" customWidth="1"/>
    <col min="5895" max="5895" width="8.140625" style="7" customWidth="1"/>
    <col min="5896" max="5896" width="8.7109375" style="7" customWidth="1"/>
    <col min="5897" max="5897" width="9.85546875" style="7" customWidth="1"/>
    <col min="5898" max="5898" width="8.7109375" style="7" customWidth="1"/>
    <col min="5899" max="5899" width="7.7109375" style="7" customWidth="1"/>
    <col min="5900" max="5900" width="8.28515625" style="7" customWidth="1"/>
    <col min="5901" max="5901" width="8" style="7" customWidth="1"/>
    <col min="5902" max="6144" width="9.140625" style="7"/>
    <col min="6145" max="6145" width="32.42578125" style="7" customWidth="1"/>
    <col min="6146" max="6146" width="11" style="7" customWidth="1"/>
    <col min="6147" max="6147" width="10" style="7" customWidth="1"/>
    <col min="6148" max="6148" width="7.28515625" style="7" customWidth="1"/>
    <col min="6149" max="6149" width="7.85546875" style="7" customWidth="1"/>
    <col min="6150" max="6150" width="7.28515625" style="7" customWidth="1"/>
    <col min="6151" max="6151" width="8.140625" style="7" customWidth="1"/>
    <col min="6152" max="6152" width="8.7109375" style="7" customWidth="1"/>
    <col min="6153" max="6153" width="9.85546875" style="7" customWidth="1"/>
    <col min="6154" max="6154" width="8.7109375" style="7" customWidth="1"/>
    <col min="6155" max="6155" width="7.7109375" style="7" customWidth="1"/>
    <col min="6156" max="6156" width="8.28515625" style="7" customWidth="1"/>
    <col min="6157" max="6157" width="8" style="7" customWidth="1"/>
    <col min="6158" max="6400" width="9.140625" style="7"/>
    <col min="6401" max="6401" width="32.42578125" style="7" customWidth="1"/>
    <col min="6402" max="6402" width="11" style="7" customWidth="1"/>
    <col min="6403" max="6403" width="10" style="7" customWidth="1"/>
    <col min="6404" max="6404" width="7.28515625" style="7" customWidth="1"/>
    <col min="6405" max="6405" width="7.85546875" style="7" customWidth="1"/>
    <col min="6406" max="6406" width="7.28515625" style="7" customWidth="1"/>
    <col min="6407" max="6407" width="8.140625" style="7" customWidth="1"/>
    <col min="6408" max="6408" width="8.7109375" style="7" customWidth="1"/>
    <col min="6409" max="6409" width="9.85546875" style="7" customWidth="1"/>
    <col min="6410" max="6410" width="8.7109375" style="7" customWidth="1"/>
    <col min="6411" max="6411" width="7.7109375" style="7" customWidth="1"/>
    <col min="6412" max="6412" width="8.28515625" style="7" customWidth="1"/>
    <col min="6413" max="6413" width="8" style="7" customWidth="1"/>
    <col min="6414" max="6656" width="9.140625" style="7"/>
    <col min="6657" max="6657" width="32.42578125" style="7" customWidth="1"/>
    <col min="6658" max="6658" width="11" style="7" customWidth="1"/>
    <col min="6659" max="6659" width="10" style="7" customWidth="1"/>
    <col min="6660" max="6660" width="7.28515625" style="7" customWidth="1"/>
    <col min="6661" max="6661" width="7.85546875" style="7" customWidth="1"/>
    <col min="6662" max="6662" width="7.28515625" style="7" customWidth="1"/>
    <col min="6663" max="6663" width="8.140625" style="7" customWidth="1"/>
    <col min="6664" max="6664" width="8.7109375" style="7" customWidth="1"/>
    <col min="6665" max="6665" width="9.85546875" style="7" customWidth="1"/>
    <col min="6666" max="6666" width="8.7109375" style="7" customWidth="1"/>
    <col min="6667" max="6667" width="7.7109375" style="7" customWidth="1"/>
    <col min="6668" max="6668" width="8.28515625" style="7" customWidth="1"/>
    <col min="6669" max="6669" width="8" style="7" customWidth="1"/>
    <col min="6670" max="6912" width="9.140625" style="7"/>
    <col min="6913" max="6913" width="32.42578125" style="7" customWidth="1"/>
    <col min="6914" max="6914" width="11" style="7" customWidth="1"/>
    <col min="6915" max="6915" width="10" style="7" customWidth="1"/>
    <col min="6916" max="6916" width="7.28515625" style="7" customWidth="1"/>
    <col min="6917" max="6917" width="7.85546875" style="7" customWidth="1"/>
    <col min="6918" max="6918" width="7.28515625" style="7" customWidth="1"/>
    <col min="6919" max="6919" width="8.140625" style="7" customWidth="1"/>
    <col min="6920" max="6920" width="8.7109375" style="7" customWidth="1"/>
    <col min="6921" max="6921" width="9.85546875" style="7" customWidth="1"/>
    <col min="6922" max="6922" width="8.7109375" style="7" customWidth="1"/>
    <col min="6923" max="6923" width="7.7109375" style="7" customWidth="1"/>
    <col min="6924" max="6924" width="8.28515625" style="7" customWidth="1"/>
    <col min="6925" max="6925" width="8" style="7" customWidth="1"/>
    <col min="6926" max="7168" width="9.140625" style="7"/>
    <col min="7169" max="7169" width="32.42578125" style="7" customWidth="1"/>
    <col min="7170" max="7170" width="11" style="7" customWidth="1"/>
    <col min="7171" max="7171" width="10" style="7" customWidth="1"/>
    <col min="7172" max="7172" width="7.28515625" style="7" customWidth="1"/>
    <col min="7173" max="7173" width="7.85546875" style="7" customWidth="1"/>
    <col min="7174" max="7174" width="7.28515625" style="7" customWidth="1"/>
    <col min="7175" max="7175" width="8.140625" style="7" customWidth="1"/>
    <col min="7176" max="7176" width="8.7109375" style="7" customWidth="1"/>
    <col min="7177" max="7177" width="9.85546875" style="7" customWidth="1"/>
    <col min="7178" max="7178" width="8.7109375" style="7" customWidth="1"/>
    <col min="7179" max="7179" width="7.7109375" style="7" customWidth="1"/>
    <col min="7180" max="7180" width="8.28515625" style="7" customWidth="1"/>
    <col min="7181" max="7181" width="8" style="7" customWidth="1"/>
    <col min="7182" max="7424" width="9.140625" style="7"/>
    <col min="7425" max="7425" width="32.42578125" style="7" customWidth="1"/>
    <col min="7426" max="7426" width="11" style="7" customWidth="1"/>
    <col min="7427" max="7427" width="10" style="7" customWidth="1"/>
    <col min="7428" max="7428" width="7.28515625" style="7" customWidth="1"/>
    <col min="7429" max="7429" width="7.85546875" style="7" customWidth="1"/>
    <col min="7430" max="7430" width="7.28515625" style="7" customWidth="1"/>
    <col min="7431" max="7431" width="8.140625" style="7" customWidth="1"/>
    <col min="7432" max="7432" width="8.7109375" style="7" customWidth="1"/>
    <col min="7433" max="7433" width="9.85546875" style="7" customWidth="1"/>
    <col min="7434" max="7434" width="8.7109375" style="7" customWidth="1"/>
    <col min="7435" max="7435" width="7.7109375" style="7" customWidth="1"/>
    <col min="7436" max="7436" width="8.28515625" style="7" customWidth="1"/>
    <col min="7437" max="7437" width="8" style="7" customWidth="1"/>
    <col min="7438" max="7680" width="9.140625" style="7"/>
    <col min="7681" max="7681" width="32.42578125" style="7" customWidth="1"/>
    <col min="7682" max="7682" width="11" style="7" customWidth="1"/>
    <col min="7683" max="7683" width="10" style="7" customWidth="1"/>
    <col min="7684" max="7684" width="7.28515625" style="7" customWidth="1"/>
    <col min="7685" max="7685" width="7.85546875" style="7" customWidth="1"/>
    <col min="7686" max="7686" width="7.28515625" style="7" customWidth="1"/>
    <col min="7687" max="7687" width="8.140625" style="7" customWidth="1"/>
    <col min="7688" max="7688" width="8.7109375" style="7" customWidth="1"/>
    <col min="7689" max="7689" width="9.85546875" style="7" customWidth="1"/>
    <col min="7690" max="7690" width="8.7109375" style="7" customWidth="1"/>
    <col min="7691" max="7691" width="7.7109375" style="7" customWidth="1"/>
    <col min="7692" max="7692" width="8.28515625" style="7" customWidth="1"/>
    <col min="7693" max="7693" width="8" style="7" customWidth="1"/>
    <col min="7694" max="7936" width="9.140625" style="7"/>
    <col min="7937" max="7937" width="32.42578125" style="7" customWidth="1"/>
    <col min="7938" max="7938" width="11" style="7" customWidth="1"/>
    <col min="7939" max="7939" width="10" style="7" customWidth="1"/>
    <col min="7940" max="7940" width="7.28515625" style="7" customWidth="1"/>
    <col min="7941" max="7941" width="7.85546875" style="7" customWidth="1"/>
    <col min="7942" max="7942" width="7.28515625" style="7" customWidth="1"/>
    <col min="7943" max="7943" width="8.140625" style="7" customWidth="1"/>
    <col min="7944" max="7944" width="8.7109375" style="7" customWidth="1"/>
    <col min="7945" max="7945" width="9.85546875" style="7" customWidth="1"/>
    <col min="7946" max="7946" width="8.7109375" style="7" customWidth="1"/>
    <col min="7947" max="7947" width="7.7109375" style="7" customWidth="1"/>
    <col min="7948" max="7948" width="8.28515625" style="7" customWidth="1"/>
    <col min="7949" max="7949" width="8" style="7" customWidth="1"/>
    <col min="7950" max="8192" width="9.140625" style="7"/>
    <col min="8193" max="8193" width="32.42578125" style="7" customWidth="1"/>
    <col min="8194" max="8194" width="11" style="7" customWidth="1"/>
    <col min="8195" max="8195" width="10" style="7" customWidth="1"/>
    <col min="8196" max="8196" width="7.28515625" style="7" customWidth="1"/>
    <col min="8197" max="8197" width="7.85546875" style="7" customWidth="1"/>
    <col min="8198" max="8198" width="7.28515625" style="7" customWidth="1"/>
    <col min="8199" max="8199" width="8.140625" style="7" customWidth="1"/>
    <col min="8200" max="8200" width="8.7109375" style="7" customWidth="1"/>
    <col min="8201" max="8201" width="9.85546875" style="7" customWidth="1"/>
    <col min="8202" max="8202" width="8.7109375" style="7" customWidth="1"/>
    <col min="8203" max="8203" width="7.7109375" style="7" customWidth="1"/>
    <col min="8204" max="8204" width="8.28515625" style="7" customWidth="1"/>
    <col min="8205" max="8205" width="8" style="7" customWidth="1"/>
    <col min="8206" max="8448" width="9.140625" style="7"/>
    <col min="8449" max="8449" width="32.42578125" style="7" customWidth="1"/>
    <col min="8450" max="8450" width="11" style="7" customWidth="1"/>
    <col min="8451" max="8451" width="10" style="7" customWidth="1"/>
    <col min="8452" max="8452" width="7.28515625" style="7" customWidth="1"/>
    <col min="8453" max="8453" width="7.85546875" style="7" customWidth="1"/>
    <col min="8454" max="8454" width="7.28515625" style="7" customWidth="1"/>
    <col min="8455" max="8455" width="8.140625" style="7" customWidth="1"/>
    <col min="8456" max="8456" width="8.7109375" style="7" customWidth="1"/>
    <col min="8457" max="8457" width="9.85546875" style="7" customWidth="1"/>
    <col min="8458" max="8458" width="8.7109375" style="7" customWidth="1"/>
    <col min="8459" max="8459" width="7.7109375" style="7" customWidth="1"/>
    <col min="8460" max="8460" width="8.28515625" style="7" customWidth="1"/>
    <col min="8461" max="8461" width="8" style="7" customWidth="1"/>
    <col min="8462" max="8704" width="9.140625" style="7"/>
    <col min="8705" max="8705" width="32.42578125" style="7" customWidth="1"/>
    <col min="8706" max="8706" width="11" style="7" customWidth="1"/>
    <col min="8707" max="8707" width="10" style="7" customWidth="1"/>
    <col min="8708" max="8708" width="7.28515625" style="7" customWidth="1"/>
    <col min="8709" max="8709" width="7.85546875" style="7" customWidth="1"/>
    <col min="8710" max="8710" width="7.28515625" style="7" customWidth="1"/>
    <col min="8711" max="8711" width="8.140625" style="7" customWidth="1"/>
    <col min="8712" max="8712" width="8.7109375" style="7" customWidth="1"/>
    <col min="8713" max="8713" width="9.85546875" style="7" customWidth="1"/>
    <col min="8714" max="8714" width="8.7109375" style="7" customWidth="1"/>
    <col min="8715" max="8715" width="7.7109375" style="7" customWidth="1"/>
    <col min="8716" max="8716" width="8.28515625" style="7" customWidth="1"/>
    <col min="8717" max="8717" width="8" style="7" customWidth="1"/>
    <col min="8718" max="8960" width="9.140625" style="7"/>
    <col min="8961" max="8961" width="32.42578125" style="7" customWidth="1"/>
    <col min="8962" max="8962" width="11" style="7" customWidth="1"/>
    <col min="8963" max="8963" width="10" style="7" customWidth="1"/>
    <col min="8964" max="8964" width="7.28515625" style="7" customWidth="1"/>
    <col min="8965" max="8965" width="7.85546875" style="7" customWidth="1"/>
    <col min="8966" max="8966" width="7.28515625" style="7" customWidth="1"/>
    <col min="8967" max="8967" width="8.140625" style="7" customWidth="1"/>
    <col min="8968" max="8968" width="8.7109375" style="7" customWidth="1"/>
    <col min="8969" max="8969" width="9.85546875" style="7" customWidth="1"/>
    <col min="8970" max="8970" width="8.7109375" style="7" customWidth="1"/>
    <col min="8971" max="8971" width="7.7109375" style="7" customWidth="1"/>
    <col min="8972" max="8972" width="8.28515625" style="7" customWidth="1"/>
    <col min="8973" max="8973" width="8" style="7" customWidth="1"/>
    <col min="8974" max="9216" width="9.140625" style="7"/>
    <col min="9217" max="9217" width="32.42578125" style="7" customWidth="1"/>
    <col min="9218" max="9218" width="11" style="7" customWidth="1"/>
    <col min="9219" max="9219" width="10" style="7" customWidth="1"/>
    <col min="9220" max="9220" width="7.28515625" style="7" customWidth="1"/>
    <col min="9221" max="9221" width="7.85546875" style="7" customWidth="1"/>
    <col min="9222" max="9222" width="7.28515625" style="7" customWidth="1"/>
    <col min="9223" max="9223" width="8.140625" style="7" customWidth="1"/>
    <col min="9224" max="9224" width="8.7109375" style="7" customWidth="1"/>
    <col min="9225" max="9225" width="9.85546875" style="7" customWidth="1"/>
    <col min="9226" max="9226" width="8.7109375" style="7" customWidth="1"/>
    <col min="9227" max="9227" width="7.7109375" style="7" customWidth="1"/>
    <col min="9228" max="9228" width="8.28515625" style="7" customWidth="1"/>
    <col min="9229" max="9229" width="8" style="7" customWidth="1"/>
    <col min="9230" max="9472" width="9.140625" style="7"/>
    <col min="9473" max="9473" width="32.42578125" style="7" customWidth="1"/>
    <col min="9474" max="9474" width="11" style="7" customWidth="1"/>
    <col min="9475" max="9475" width="10" style="7" customWidth="1"/>
    <col min="9476" max="9476" width="7.28515625" style="7" customWidth="1"/>
    <col min="9477" max="9477" width="7.85546875" style="7" customWidth="1"/>
    <col min="9478" max="9478" width="7.28515625" style="7" customWidth="1"/>
    <col min="9479" max="9479" width="8.140625" style="7" customWidth="1"/>
    <col min="9480" max="9480" width="8.7109375" style="7" customWidth="1"/>
    <col min="9481" max="9481" width="9.85546875" style="7" customWidth="1"/>
    <col min="9482" max="9482" width="8.7109375" style="7" customWidth="1"/>
    <col min="9483" max="9483" width="7.7109375" style="7" customWidth="1"/>
    <col min="9484" max="9484" width="8.28515625" style="7" customWidth="1"/>
    <col min="9485" max="9485" width="8" style="7" customWidth="1"/>
    <col min="9486" max="9728" width="9.140625" style="7"/>
    <col min="9729" max="9729" width="32.42578125" style="7" customWidth="1"/>
    <col min="9730" max="9730" width="11" style="7" customWidth="1"/>
    <col min="9731" max="9731" width="10" style="7" customWidth="1"/>
    <col min="9732" max="9732" width="7.28515625" style="7" customWidth="1"/>
    <col min="9733" max="9733" width="7.85546875" style="7" customWidth="1"/>
    <col min="9734" max="9734" width="7.28515625" style="7" customWidth="1"/>
    <col min="9735" max="9735" width="8.140625" style="7" customWidth="1"/>
    <col min="9736" max="9736" width="8.7109375" style="7" customWidth="1"/>
    <col min="9737" max="9737" width="9.85546875" style="7" customWidth="1"/>
    <col min="9738" max="9738" width="8.7109375" style="7" customWidth="1"/>
    <col min="9739" max="9739" width="7.7109375" style="7" customWidth="1"/>
    <col min="9740" max="9740" width="8.28515625" style="7" customWidth="1"/>
    <col min="9741" max="9741" width="8" style="7" customWidth="1"/>
    <col min="9742" max="9984" width="9.140625" style="7"/>
    <col min="9985" max="9985" width="32.42578125" style="7" customWidth="1"/>
    <col min="9986" max="9986" width="11" style="7" customWidth="1"/>
    <col min="9987" max="9987" width="10" style="7" customWidth="1"/>
    <col min="9988" max="9988" width="7.28515625" style="7" customWidth="1"/>
    <col min="9989" max="9989" width="7.85546875" style="7" customWidth="1"/>
    <col min="9990" max="9990" width="7.28515625" style="7" customWidth="1"/>
    <col min="9991" max="9991" width="8.140625" style="7" customWidth="1"/>
    <col min="9992" max="9992" width="8.7109375" style="7" customWidth="1"/>
    <col min="9993" max="9993" width="9.85546875" style="7" customWidth="1"/>
    <col min="9994" max="9994" width="8.7109375" style="7" customWidth="1"/>
    <col min="9995" max="9995" width="7.7109375" style="7" customWidth="1"/>
    <col min="9996" max="9996" width="8.28515625" style="7" customWidth="1"/>
    <col min="9997" max="9997" width="8" style="7" customWidth="1"/>
    <col min="9998" max="10240" width="9.140625" style="7"/>
    <col min="10241" max="10241" width="32.42578125" style="7" customWidth="1"/>
    <col min="10242" max="10242" width="11" style="7" customWidth="1"/>
    <col min="10243" max="10243" width="10" style="7" customWidth="1"/>
    <col min="10244" max="10244" width="7.28515625" style="7" customWidth="1"/>
    <col min="10245" max="10245" width="7.85546875" style="7" customWidth="1"/>
    <col min="10246" max="10246" width="7.28515625" style="7" customWidth="1"/>
    <col min="10247" max="10247" width="8.140625" style="7" customWidth="1"/>
    <col min="10248" max="10248" width="8.7109375" style="7" customWidth="1"/>
    <col min="10249" max="10249" width="9.85546875" style="7" customWidth="1"/>
    <col min="10250" max="10250" width="8.7109375" style="7" customWidth="1"/>
    <col min="10251" max="10251" width="7.7109375" style="7" customWidth="1"/>
    <col min="10252" max="10252" width="8.28515625" style="7" customWidth="1"/>
    <col min="10253" max="10253" width="8" style="7" customWidth="1"/>
    <col min="10254" max="10496" width="9.140625" style="7"/>
    <col min="10497" max="10497" width="32.42578125" style="7" customWidth="1"/>
    <col min="10498" max="10498" width="11" style="7" customWidth="1"/>
    <col min="10499" max="10499" width="10" style="7" customWidth="1"/>
    <col min="10500" max="10500" width="7.28515625" style="7" customWidth="1"/>
    <col min="10501" max="10501" width="7.85546875" style="7" customWidth="1"/>
    <col min="10502" max="10502" width="7.28515625" style="7" customWidth="1"/>
    <col min="10503" max="10503" width="8.140625" style="7" customWidth="1"/>
    <col min="10504" max="10504" width="8.7109375" style="7" customWidth="1"/>
    <col min="10505" max="10505" width="9.85546875" style="7" customWidth="1"/>
    <col min="10506" max="10506" width="8.7109375" style="7" customWidth="1"/>
    <col min="10507" max="10507" width="7.7109375" style="7" customWidth="1"/>
    <col min="10508" max="10508" width="8.28515625" style="7" customWidth="1"/>
    <col min="10509" max="10509" width="8" style="7" customWidth="1"/>
    <col min="10510" max="10752" width="9.140625" style="7"/>
    <col min="10753" max="10753" width="32.42578125" style="7" customWidth="1"/>
    <col min="10754" max="10754" width="11" style="7" customWidth="1"/>
    <col min="10755" max="10755" width="10" style="7" customWidth="1"/>
    <col min="10756" max="10756" width="7.28515625" style="7" customWidth="1"/>
    <col min="10757" max="10757" width="7.85546875" style="7" customWidth="1"/>
    <col min="10758" max="10758" width="7.28515625" style="7" customWidth="1"/>
    <col min="10759" max="10759" width="8.140625" style="7" customWidth="1"/>
    <col min="10760" max="10760" width="8.7109375" style="7" customWidth="1"/>
    <col min="10761" max="10761" width="9.85546875" style="7" customWidth="1"/>
    <col min="10762" max="10762" width="8.7109375" style="7" customWidth="1"/>
    <col min="10763" max="10763" width="7.7109375" style="7" customWidth="1"/>
    <col min="10764" max="10764" width="8.28515625" style="7" customWidth="1"/>
    <col min="10765" max="10765" width="8" style="7" customWidth="1"/>
    <col min="10766" max="11008" width="9.140625" style="7"/>
    <col min="11009" max="11009" width="32.42578125" style="7" customWidth="1"/>
    <col min="11010" max="11010" width="11" style="7" customWidth="1"/>
    <col min="11011" max="11011" width="10" style="7" customWidth="1"/>
    <col min="11012" max="11012" width="7.28515625" style="7" customWidth="1"/>
    <col min="11013" max="11013" width="7.85546875" style="7" customWidth="1"/>
    <col min="11014" max="11014" width="7.28515625" style="7" customWidth="1"/>
    <col min="11015" max="11015" width="8.140625" style="7" customWidth="1"/>
    <col min="11016" max="11016" width="8.7109375" style="7" customWidth="1"/>
    <col min="11017" max="11017" width="9.85546875" style="7" customWidth="1"/>
    <col min="11018" max="11018" width="8.7109375" style="7" customWidth="1"/>
    <col min="11019" max="11019" width="7.7109375" style="7" customWidth="1"/>
    <col min="11020" max="11020" width="8.28515625" style="7" customWidth="1"/>
    <col min="11021" max="11021" width="8" style="7" customWidth="1"/>
    <col min="11022" max="11264" width="9.140625" style="7"/>
    <col min="11265" max="11265" width="32.42578125" style="7" customWidth="1"/>
    <col min="11266" max="11266" width="11" style="7" customWidth="1"/>
    <col min="11267" max="11267" width="10" style="7" customWidth="1"/>
    <col min="11268" max="11268" width="7.28515625" style="7" customWidth="1"/>
    <col min="11269" max="11269" width="7.85546875" style="7" customWidth="1"/>
    <col min="11270" max="11270" width="7.28515625" style="7" customWidth="1"/>
    <col min="11271" max="11271" width="8.140625" style="7" customWidth="1"/>
    <col min="11272" max="11272" width="8.7109375" style="7" customWidth="1"/>
    <col min="11273" max="11273" width="9.85546875" style="7" customWidth="1"/>
    <col min="11274" max="11274" width="8.7109375" style="7" customWidth="1"/>
    <col min="11275" max="11275" width="7.7109375" style="7" customWidth="1"/>
    <col min="11276" max="11276" width="8.28515625" style="7" customWidth="1"/>
    <col min="11277" max="11277" width="8" style="7" customWidth="1"/>
    <col min="11278" max="11520" width="9.140625" style="7"/>
    <col min="11521" max="11521" width="32.42578125" style="7" customWidth="1"/>
    <col min="11522" max="11522" width="11" style="7" customWidth="1"/>
    <col min="11523" max="11523" width="10" style="7" customWidth="1"/>
    <col min="11524" max="11524" width="7.28515625" style="7" customWidth="1"/>
    <col min="11525" max="11525" width="7.85546875" style="7" customWidth="1"/>
    <col min="11526" max="11526" width="7.28515625" style="7" customWidth="1"/>
    <col min="11527" max="11527" width="8.140625" style="7" customWidth="1"/>
    <col min="11528" max="11528" width="8.7109375" style="7" customWidth="1"/>
    <col min="11529" max="11529" width="9.85546875" style="7" customWidth="1"/>
    <col min="11530" max="11530" width="8.7109375" style="7" customWidth="1"/>
    <col min="11531" max="11531" width="7.7109375" style="7" customWidth="1"/>
    <col min="11532" max="11532" width="8.28515625" style="7" customWidth="1"/>
    <col min="11533" max="11533" width="8" style="7" customWidth="1"/>
    <col min="11534" max="11776" width="9.140625" style="7"/>
    <col min="11777" max="11777" width="32.42578125" style="7" customWidth="1"/>
    <col min="11778" max="11778" width="11" style="7" customWidth="1"/>
    <col min="11779" max="11779" width="10" style="7" customWidth="1"/>
    <col min="11780" max="11780" width="7.28515625" style="7" customWidth="1"/>
    <col min="11781" max="11781" width="7.85546875" style="7" customWidth="1"/>
    <col min="11782" max="11782" width="7.28515625" style="7" customWidth="1"/>
    <col min="11783" max="11783" width="8.140625" style="7" customWidth="1"/>
    <col min="11784" max="11784" width="8.7109375" style="7" customWidth="1"/>
    <col min="11785" max="11785" width="9.85546875" style="7" customWidth="1"/>
    <col min="11786" max="11786" width="8.7109375" style="7" customWidth="1"/>
    <col min="11787" max="11787" width="7.7109375" style="7" customWidth="1"/>
    <col min="11788" max="11788" width="8.28515625" style="7" customWidth="1"/>
    <col min="11789" max="11789" width="8" style="7" customWidth="1"/>
    <col min="11790" max="12032" width="9.140625" style="7"/>
    <col min="12033" max="12033" width="32.42578125" style="7" customWidth="1"/>
    <col min="12034" max="12034" width="11" style="7" customWidth="1"/>
    <col min="12035" max="12035" width="10" style="7" customWidth="1"/>
    <col min="12036" max="12036" width="7.28515625" style="7" customWidth="1"/>
    <col min="12037" max="12037" width="7.85546875" style="7" customWidth="1"/>
    <col min="12038" max="12038" width="7.28515625" style="7" customWidth="1"/>
    <col min="12039" max="12039" width="8.140625" style="7" customWidth="1"/>
    <col min="12040" max="12040" width="8.7109375" style="7" customWidth="1"/>
    <col min="12041" max="12041" width="9.85546875" style="7" customWidth="1"/>
    <col min="12042" max="12042" width="8.7109375" style="7" customWidth="1"/>
    <col min="12043" max="12043" width="7.7109375" style="7" customWidth="1"/>
    <col min="12044" max="12044" width="8.28515625" style="7" customWidth="1"/>
    <col min="12045" max="12045" width="8" style="7" customWidth="1"/>
    <col min="12046" max="12288" width="9.140625" style="7"/>
    <col min="12289" max="12289" width="32.42578125" style="7" customWidth="1"/>
    <col min="12290" max="12290" width="11" style="7" customWidth="1"/>
    <col min="12291" max="12291" width="10" style="7" customWidth="1"/>
    <col min="12292" max="12292" width="7.28515625" style="7" customWidth="1"/>
    <col min="12293" max="12293" width="7.85546875" style="7" customWidth="1"/>
    <col min="12294" max="12294" width="7.28515625" style="7" customWidth="1"/>
    <col min="12295" max="12295" width="8.140625" style="7" customWidth="1"/>
    <col min="12296" max="12296" width="8.7109375" style="7" customWidth="1"/>
    <col min="12297" max="12297" width="9.85546875" style="7" customWidth="1"/>
    <col min="12298" max="12298" width="8.7109375" style="7" customWidth="1"/>
    <col min="12299" max="12299" width="7.7109375" style="7" customWidth="1"/>
    <col min="12300" max="12300" width="8.28515625" style="7" customWidth="1"/>
    <col min="12301" max="12301" width="8" style="7" customWidth="1"/>
    <col min="12302" max="12544" width="9.140625" style="7"/>
    <col min="12545" max="12545" width="32.42578125" style="7" customWidth="1"/>
    <col min="12546" max="12546" width="11" style="7" customWidth="1"/>
    <col min="12547" max="12547" width="10" style="7" customWidth="1"/>
    <col min="12548" max="12548" width="7.28515625" style="7" customWidth="1"/>
    <col min="12549" max="12549" width="7.85546875" style="7" customWidth="1"/>
    <col min="12550" max="12550" width="7.28515625" style="7" customWidth="1"/>
    <col min="12551" max="12551" width="8.140625" style="7" customWidth="1"/>
    <col min="12552" max="12552" width="8.7109375" style="7" customWidth="1"/>
    <col min="12553" max="12553" width="9.85546875" style="7" customWidth="1"/>
    <col min="12554" max="12554" width="8.7109375" style="7" customWidth="1"/>
    <col min="12555" max="12555" width="7.7109375" style="7" customWidth="1"/>
    <col min="12556" max="12556" width="8.28515625" style="7" customWidth="1"/>
    <col min="12557" max="12557" width="8" style="7" customWidth="1"/>
    <col min="12558" max="12800" width="9.140625" style="7"/>
    <col min="12801" max="12801" width="32.42578125" style="7" customWidth="1"/>
    <col min="12802" max="12802" width="11" style="7" customWidth="1"/>
    <col min="12803" max="12803" width="10" style="7" customWidth="1"/>
    <col min="12804" max="12804" width="7.28515625" style="7" customWidth="1"/>
    <col min="12805" max="12805" width="7.85546875" style="7" customWidth="1"/>
    <col min="12806" max="12806" width="7.28515625" style="7" customWidth="1"/>
    <col min="12807" max="12807" width="8.140625" style="7" customWidth="1"/>
    <col min="12808" max="12808" width="8.7109375" style="7" customWidth="1"/>
    <col min="12809" max="12809" width="9.85546875" style="7" customWidth="1"/>
    <col min="12810" max="12810" width="8.7109375" style="7" customWidth="1"/>
    <col min="12811" max="12811" width="7.7109375" style="7" customWidth="1"/>
    <col min="12812" max="12812" width="8.28515625" style="7" customWidth="1"/>
    <col min="12813" max="12813" width="8" style="7" customWidth="1"/>
    <col min="12814" max="13056" width="9.140625" style="7"/>
    <col min="13057" max="13057" width="32.42578125" style="7" customWidth="1"/>
    <col min="13058" max="13058" width="11" style="7" customWidth="1"/>
    <col min="13059" max="13059" width="10" style="7" customWidth="1"/>
    <col min="13060" max="13060" width="7.28515625" style="7" customWidth="1"/>
    <col min="13061" max="13061" width="7.85546875" style="7" customWidth="1"/>
    <col min="13062" max="13062" width="7.28515625" style="7" customWidth="1"/>
    <col min="13063" max="13063" width="8.140625" style="7" customWidth="1"/>
    <col min="13064" max="13064" width="8.7109375" style="7" customWidth="1"/>
    <col min="13065" max="13065" width="9.85546875" style="7" customWidth="1"/>
    <col min="13066" max="13066" width="8.7109375" style="7" customWidth="1"/>
    <col min="13067" max="13067" width="7.7109375" style="7" customWidth="1"/>
    <col min="13068" max="13068" width="8.28515625" style="7" customWidth="1"/>
    <col min="13069" max="13069" width="8" style="7" customWidth="1"/>
    <col min="13070" max="13312" width="9.140625" style="7"/>
    <col min="13313" max="13313" width="32.42578125" style="7" customWidth="1"/>
    <col min="13314" max="13314" width="11" style="7" customWidth="1"/>
    <col min="13315" max="13315" width="10" style="7" customWidth="1"/>
    <col min="13316" max="13316" width="7.28515625" style="7" customWidth="1"/>
    <col min="13317" max="13317" width="7.85546875" style="7" customWidth="1"/>
    <col min="13318" max="13318" width="7.28515625" style="7" customWidth="1"/>
    <col min="13319" max="13319" width="8.140625" style="7" customWidth="1"/>
    <col min="13320" max="13320" width="8.7109375" style="7" customWidth="1"/>
    <col min="13321" max="13321" width="9.85546875" style="7" customWidth="1"/>
    <col min="13322" max="13322" width="8.7109375" style="7" customWidth="1"/>
    <col min="13323" max="13323" width="7.7109375" style="7" customWidth="1"/>
    <col min="13324" max="13324" width="8.28515625" style="7" customWidth="1"/>
    <col min="13325" max="13325" width="8" style="7" customWidth="1"/>
    <col min="13326" max="13568" width="9.140625" style="7"/>
    <col min="13569" max="13569" width="32.42578125" style="7" customWidth="1"/>
    <col min="13570" max="13570" width="11" style="7" customWidth="1"/>
    <col min="13571" max="13571" width="10" style="7" customWidth="1"/>
    <col min="13572" max="13572" width="7.28515625" style="7" customWidth="1"/>
    <col min="13573" max="13573" width="7.85546875" style="7" customWidth="1"/>
    <col min="13574" max="13574" width="7.28515625" style="7" customWidth="1"/>
    <col min="13575" max="13575" width="8.140625" style="7" customWidth="1"/>
    <col min="13576" max="13576" width="8.7109375" style="7" customWidth="1"/>
    <col min="13577" max="13577" width="9.85546875" style="7" customWidth="1"/>
    <col min="13578" max="13578" width="8.7109375" style="7" customWidth="1"/>
    <col min="13579" max="13579" width="7.7109375" style="7" customWidth="1"/>
    <col min="13580" max="13580" width="8.28515625" style="7" customWidth="1"/>
    <col min="13581" max="13581" width="8" style="7" customWidth="1"/>
    <col min="13582" max="13824" width="9.140625" style="7"/>
    <col min="13825" max="13825" width="32.42578125" style="7" customWidth="1"/>
    <col min="13826" max="13826" width="11" style="7" customWidth="1"/>
    <col min="13827" max="13827" width="10" style="7" customWidth="1"/>
    <col min="13828" max="13828" width="7.28515625" style="7" customWidth="1"/>
    <col min="13829" max="13829" width="7.85546875" style="7" customWidth="1"/>
    <col min="13830" max="13830" width="7.28515625" style="7" customWidth="1"/>
    <col min="13831" max="13831" width="8.140625" style="7" customWidth="1"/>
    <col min="13832" max="13832" width="8.7109375" style="7" customWidth="1"/>
    <col min="13833" max="13833" width="9.85546875" style="7" customWidth="1"/>
    <col min="13834" max="13834" width="8.7109375" style="7" customWidth="1"/>
    <col min="13835" max="13835" width="7.7109375" style="7" customWidth="1"/>
    <col min="13836" max="13836" width="8.28515625" style="7" customWidth="1"/>
    <col min="13837" max="13837" width="8" style="7" customWidth="1"/>
    <col min="13838" max="14080" width="9.140625" style="7"/>
    <col min="14081" max="14081" width="32.42578125" style="7" customWidth="1"/>
    <col min="14082" max="14082" width="11" style="7" customWidth="1"/>
    <col min="14083" max="14083" width="10" style="7" customWidth="1"/>
    <col min="14084" max="14084" width="7.28515625" style="7" customWidth="1"/>
    <col min="14085" max="14085" width="7.85546875" style="7" customWidth="1"/>
    <col min="14086" max="14086" width="7.28515625" style="7" customWidth="1"/>
    <col min="14087" max="14087" width="8.140625" style="7" customWidth="1"/>
    <col min="14088" max="14088" width="8.7109375" style="7" customWidth="1"/>
    <col min="14089" max="14089" width="9.85546875" style="7" customWidth="1"/>
    <col min="14090" max="14090" width="8.7109375" style="7" customWidth="1"/>
    <col min="14091" max="14091" width="7.7109375" style="7" customWidth="1"/>
    <col min="14092" max="14092" width="8.28515625" style="7" customWidth="1"/>
    <col min="14093" max="14093" width="8" style="7" customWidth="1"/>
    <col min="14094" max="14336" width="9.140625" style="7"/>
    <col min="14337" max="14337" width="32.42578125" style="7" customWidth="1"/>
    <col min="14338" max="14338" width="11" style="7" customWidth="1"/>
    <col min="14339" max="14339" width="10" style="7" customWidth="1"/>
    <col min="14340" max="14340" width="7.28515625" style="7" customWidth="1"/>
    <col min="14341" max="14341" width="7.85546875" style="7" customWidth="1"/>
    <col min="14342" max="14342" width="7.28515625" style="7" customWidth="1"/>
    <col min="14343" max="14343" width="8.140625" style="7" customWidth="1"/>
    <col min="14344" max="14344" width="8.7109375" style="7" customWidth="1"/>
    <col min="14345" max="14345" width="9.85546875" style="7" customWidth="1"/>
    <col min="14346" max="14346" width="8.7109375" style="7" customWidth="1"/>
    <col min="14347" max="14347" width="7.7109375" style="7" customWidth="1"/>
    <col min="14348" max="14348" width="8.28515625" style="7" customWidth="1"/>
    <col min="14349" max="14349" width="8" style="7" customWidth="1"/>
    <col min="14350" max="14592" width="9.140625" style="7"/>
    <col min="14593" max="14593" width="32.42578125" style="7" customWidth="1"/>
    <col min="14594" max="14594" width="11" style="7" customWidth="1"/>
    <col min="14595" max="14595" width="10" style="7" customWidth="1"/>
    <col min="14596" max="14596" width="7.28515625" style="7" customWidth="1"/>
    <col min="14597" max="14597" width="7.85546875" style="7" customWidth="1"/>
    <col min="14598" max="14598" width="7.28515625" style="7" customWidth="1"/>
    <col min="14599" max="14599" width="8.140625" style="7" customWidth="1"/>
    <col min="14600" max="14600" width="8.7109375" style="7" customWidth="1"/>
    <col min="14601" max="14601" width="9.85546875" style="7" customWidth="1"/>
    <col min="14602" max="14602" width="8.7109375" style="7" customWidth="1"/>
    <col min="14603" max="14603" width="7.7109375" style="7" customWidth="1"/>
    <col min="14604" max="14604" width="8.28515625" style="7" customWidth="1"/>
    <col min="14605" max="14605" width="8" style="7" customWidth="1"/>
    <col min="14606" max="14848" width="9.140625" style="7"/>
    <col min="14849" max="14849" width="32.42578125" style="7" customWidth="1"/>
    <col min="14850" max="14850" width="11" style="7" customWidth="1"/>
    <col min="14851" max="14851" width="10" style="7" customWidth="1"/>
    <col min="14852" max="14852" width="7.28515625" style="7" customWidth="1"/>
    <col min="14853" max="14853" width="7.85546875" style="7" customWidth="1"/>
    <col min="14854" max="14854" width="7.28515625" style="7" customWidth="1"/>
    <col min="14855" max="14855" width="8.140625" style="7" customWidth="1"/>
    <col min="14856" max="14856" width="8.7109375" style="7" customWidth="1"/>
    <col min="14857" max="14857" width="9.85546875" style="7" customWidth="1"/>
    <col min="14858" max="14858" width="8.7109375" style="7" customWidth="1"/>
    <col min="14859" max="14859" width="7.7109375" style="7" customWidth="1"/>
    <col min="14860" max="14860" width="8.28515625" style="7" customWidth="1"/>
    <col min="14861" max="14861" width="8" style="7" customWidth="1"/>
    <col min="14862" max="15104" width="9.140625" style="7"/>
    <col min="15105" max="15105" width="32.42578125" style="7" customWidth="1"/>
    <col min="15106" max="15106" width="11" style="7" customWidth="1"/>
    <col min="15107" max="15107" width="10" style="7" customWidth="1"/>
    <col min="15108" max="15108" width="7.28515625" style="7" customWidth="1"/>
    <col min="15109" max="15109" width="7.85546875" style="7" customWidth="1"/>
    <col min="15110" max="15110" width="7.28515625" style="7" customWidth="1"/>
    <col min="15111" max="15111" width="8.140625" style="7" customWidth="1"/>
    <col min="15112" max="15112" width="8.7109375" style="7" customWidth="1"/>
    <col min="15113" max="15113" width="9.85546875" style="7" customWidth="1"/>
    <col min="15114" max="15114" width="8.7109375" style="7" customWidth="1"/>
    <col min="15115" max="15115" width="7.7109375" style="7" customWidth="1"/>
    <col min="15116" max="15116" width="8.28515625" style="7" customWidth="1"/>
    <col min="15117" max="15117" width="8" style="7" customWidth="1"/>
    <col min="15118" max="15360" width="9.140625" style="7"/>
    <col min="15361" max="15361" width="32.42578125" style="7" customWidth="1"/>
    <col min="15362" max="15362" width="11" style="7" customWidth="1"/>
    <col min="15363" max="15363" width="10" style="7" customWidth="1"/>
    <col min="15364" max="15364" width="7.28515625" style="7" customWidth="1"/>
    <col min="15365" max="15365" width="7.85546875" style="7" customWidth="1"/>
    <col min="15366" max="15366" width="7.28515625" style="7" customWidth="1"/>
    <col min="15367" max="15367" width="8.140625" style="7" customWidth="1"/>
    <col min="15368" max="15368" width="8.7109375" style="7" customWidth="1"/>
    <col min="15369" max="15369" width="9.85546875" style="7" customWidth="1"/>
    <col min="15370" max="15370" width="8.7109375" style="7" customWidth="1"/>
    <col min="15371" max="15371" width="7.7109375" style="7" customWidth="1"/>
    <col min="15372" max="15372" width="8.28515625" style="7" customWidth="1"/>
    <col min="15373" max="15373" width="8" style="7" customWidth="1"/>
    <col min="15374" max="15616" width="9.140625" style="7"/>
    <col min="15617" max="15617" width="32.42578125" style="7" customWidth="1"/>
    <col min="15618" max="15618" width="11" style="7" customWidth="1"/>
    <col min="15619" max="15619" width="10" style="7" customWidth="1"/>
    <col min="15620" max="15620" width="7.28515625" style="7" customWidth="1"/>
    <col min="15621" max="15621" width="7.85546875" style="7" customWidth="1"/>
    <col min="15622" max="15622" width="7.28515625" style="7" customWidth="1"/>
    <col min="15623" max="15623" width="8.140625" style="7" customWidth="1"/>
    <col min="15624" max="15624" width="8.7109375" style="7" customWidth="1"/>
    <col min="15625" max="15625" width="9.85546875" style="7" customWidth="1"/>
    <col min="15626" max="15626" width="8.7109375" style="7" customWidth="1"/>
    <col min="15627" max="15627" width="7.7109375" style="7" customWidth="1"/>
    <col min="15628" max="15628" width="8.28515625" style="7" customWidth="1"/>
    <col min="15629" max="15629" width="8" style="7" customWidth="1"/>
    <col min="15630" max="15872" width="9.140625" style="7"/>
    <col min="15873" max="15873" width="32.42578125" style="7" customWidth="1"/>
    <col min="15874" max="15874" width="11" style="7" customWidth="1"/>
    <col min="15875" max="15875" width="10" style="7" customWidth="1"/>
    <col min="15876" max="15876" width="7.28515625" style="7" customWidth="1"/>
    <col min="15877" max="15877" width="7.85546875" style="7" customWidth="1"/>
    <col min="15878" max="15878" width="7.28515625" style="7" customWidth="1"/>
    <col min="15879" max="15879" width="8.140625" style="7" customWidth="1"/>
    <col min="15880" max="15880" width="8.7109375" style="7" customWidth="1"/>
    <col min="15881" max="15881" width="9.85546875" style="7" customWidth="1"/>
    <col min="15882" max="15882" width="8.7109375" style="7" customWidth="1"/>
    <col min="15883" max="15883" width="7.7109375" style="7" customWidth="1"/>
    <col min="15884" max="15884" width="8.28515625" style="7" customWidth="1"/>
    <col min="15885" max="15885" width="8" style="7" customWidth="1"/>
    <col min="15886" max="16128" width="9.140625" style="7"/>
    <col min="16129" max="16129" width="32.42578125" style="7" customWidth="1"/>
    <col min="16130" max="16130" width="11" style="7" customWidth="1"/>
    <col min="16131" max="16131" width="10" style="7" customWidth="1"/>
    <col min="16132" max="16132" width="7.28515625" style="7" customWidth="1"/>
    <col min="16133" max="16133" width="7.85546875" style="7" customWidth="1"/>
    <col min="16134" max="16134" width="7.28515625" style="7" customWidth="1"/>
    <col min="16135" max="16135" width="8.140625" style="7" customWidth="1"/>
    <col min="16136" max="16136" width="8.7109375" style="7" customWidth="1"/>
    <col min="16137" max="16137" width="9.85546875" style="7" customWidth="1"/>
    <col min="16138" max="16138" width="8.7109375" style="7" customWidth="1"/>
    <col min="16139" max="16139" width="7.7109375" style="7" customWidth="1"/>
    <col min="16140" max="16140" width="8.28515625" style="7" customWidth="1"/>
    <col min="16141" max="16141" width="8" style="7" customWidth="1"/>
    <col min="16142" max="16384" width="9.140625" style="7"/>
  </cols>
  <sheetData>
    <row r="1" spans="1:17">
      <c r="J1" s="909" t="s">
        <v>915</v>
      </c>
      <c r="K1" s="909"/>
      <c r="L1" s="909"/>
      <c r="M1" s="909"/>
    </row>
    <row r="3" spans="1:17" s="46" customFormat="1" ht="18">
      <c r="B3" s="47" t="s">
        <v>890</v>
      </c>
      <c r="H3" s="48"/>
    </row>
    <row r="4" spans="1:17" ht="18.75" thickBot="1">
      <c r="C4" s="46"/>
      <c r="D4" s="47"/>
      <c r="E4" s="47"/>
      <c r="F4" s="47"/>
      <c r="G4" s="47"/>
      <c r="H4" s="46"/>
      <c r="I4" s="46"/>
      <c r="J4" s="46"/>
      <c r="L4" s="46" t="s">
        <v>44</v>
      </c>
    </row>
    <row r="5" spans="1:17" ht="15.75" thickBot="1">
      <c r="A5" s="152"/>
      <c r="B5" s="153" t="s">
        <v>45</v>
      </c>
      <c r="C5" s="154"/>
      <c r="D5" s="154"/>
      <c r="E5" s="154"/>
      <c r="F5" s="653"/>
      <c r="G5" s="155"/>
      <c r="H5" s="156"/>
      <c r="I5" s="157" t="s">
        <v>46</v>
      </c>
      <c r="J5" s="157"/>
      <c r="K5" s="157"/>
      <c r="L5" s="157"/>
      <c r="M5" s="158"/>
    </row>
    <row r="6" spans="1:17" ht="15.75">
      <c r="A6" s="159"/>
      <c r="B6" s="160" t="s">
        <v>47</v>
      </c>
      <c r="C6" s="161" t="s">
        <v>48</v>
      </c>
      <c r="D6" s="162" t="s">
        <v>49</v>
      </c>
      <c r="E6" s="162" t="s">
        <v>50</v>
      </c>
      <c r="F6" s="163" t="s">
        <v>51</v>
      </c>
      <c r="G6" s="164" t="s">
        <v>891</v>
      </c>
      <c r="H6" s="165" t="s">
        <v>52</v>
      </c>
      <c r="I6" s="166" t="s">
        <v>48</v>
      </c>
      <c r="J6" s="163" t="s">
        <v>49</v>
      </c>
      <c r="K6" s="163" t="s">
        <v>50</v>
      </c>
      <c r="L6" s="166" t="s">
        <v>49</v>
      </c>
      <c r="M6" s="167" t="s">
        <v>891</v>
      </c>
    </row>
    <row r="7" spans="1:17">
      <c r="A7" s="168" t="s">
        <v>53</v>
      </c>
      <c r="B7" s="169" t="s">
        <v>54</v>
      </c>
      <c r="C7" s="162" t="s">
        <v>54</v>
      </c>
      <c r="D7" s="170" t="s">
        <v>140</v>
      </c>
      <c r="E7" s="171" t="s">
        <v>55</v>
      </c>
      <c r="F7" s="172" t="s">
        <v>140</v>
      </c>
      <c r="G7" s="173" t="s">
        <v>58</v>
      </c>
      <c r="H7" s="160" t="s">
        <v>56</v>
      </c>
      <c r="I7" s="161" t="s">
        <v>52</v>
      </c>
      <c r="J7" s="172" t="s">
        <v>140</v>
      </c>
      <c r="K7" s="171" t="s">
        <v>55</v>
      </c>
      <c r="L7" s="161" t="s">
        <v>140</v>
      </c>
      <c r="M7" s="174" t="s">
        <v>58</v>
      </c>
    </row>
    <row r="8" spans="1:17" ht="15.75" thickBot="1">
      <c r="A8" s="175"/>
      <c r="B8" s="176" t="s">
        <v>892</v>
      </c>
      <c r="C8" s="177" t="s">
        <v>893</v>
      </c>
      <c r="D8" s="178">
        <v>46022</v>
      </c>
      <c r="E8" s="177" t="s">
        <v>57</v>
      </c>
      <c r="F8" s="654">
        <v>45657</v>
      </c>
      <c r="G8" s="179"/>
      <c r="H8" s="176">
        <v>2025</v>
      </c>
      <c r="I8" s="177" t="s">
        <v>894</v>
      </c>
      <c r="J8" s="178">
        <v>46022</v>
      </c>
      <c r="K8" s="177" t="s">
        <v>57</v>
      </c>
      <c r="L8" s="656">
        <v>45657</v>
      </c>
      <c r="M8" s="180"/>
    </row>
    <row r="9" spans="1:17" ht="15.75" thickBot="1">
      <c r="A9" s="168"/>
      <c r="B9" s="181">
        <v>1</v>
      </c>
      <c r="C9" s="182">
        <v>2</v>
      </c>
      <c r="D9" s="182">
        <v>3</v>
      </c>
      <c r="E9" s="182">
        <v>4</v>
      </c>
      <c r="F9" s="182">
        <v>5</v>
      </c>
      <c r="G9" s="183">
        <v>6</v>
      </c>
      <c r="H9" s="184">
        <v>7</v>
      </c>
      <c r="I9" s="182">
        <v>8</v>
      </c>
      <c r="J9" s="182">
        <v>9</v>
      </c>
      <c r="K9" s="182">
        <v>10</v>
      </c>
      <c r="L9" s="182">
        <v>11</v>
      </c>
      <c r="M9" s="183">
        <v>12</v>
      </c>
    </row>
    <row r="10" spans="1:17">
      <c r="A10" s="185"/>
      <c r="B10" s="186"/>
      <c r="C10" s="187"/>
      <c r="D10" s="188"/>
      <c r="E10" s="187"/>
      <c r="F10" s="187"/>
      <c r="G10" s="188"/>
      <c r="H10" s="189"/>
      <c r="I10" s="187"/>
      <c r="J10" s="187"/>
      <c r="K10" s="187"/>
      <c r="L10" s="187"/>
      <c r="M10" s="190"/>
    </row>
    <row r="11" spans="1:17">
      <c r="A11" s="225" t="s">
        <v>59</v>
      </c>
      <c r="B11" s="370">
        <f>B12+B13</f>
        <v>327</v>
      </c>
      <c r="C11" s="371">
        <f>C12+C13</f>
        <v>329</v>
      </c>
      <c r="D11" s="372">
        <f t="shared" ref="D11" si="0">D12+D13</f>
        <v>316</v>
      </c>
      <c r="E11" s="376">
        <f>D11/C11*100</f>
        <v>96.048632218844986</v>
      </c>
      <c r="F11" s="375">
        <f>F12+F13</f>
        <v>306</v>
      </c>
      <c r="G11" s="373">
        <f>D11/F11*100</f>
        <v>103.26797385620917</v>
      </c>
      <c r="H11" s="370">
        <f>H12+H13</f>
        <v>197323</v>
      </c>
      <c r="I11" s="570">
        <f>I12+I13</f>
        <v>211704.2</v>
      </c>
      <c r="J11" s="375">
        <f>J12+J13</f>
        <v>189240</v>
      </c>
      <c r="K11" s="376">
        <f>J11/I11*100</f>
        <v>89.388873720974829</v>
      </c>
      <c r="L11" s="655">
        <f>L12+L13</f>
        <v>175279</v>
      </c>
      <c r="M11" s="377">
        <f>J11/L11*100</f>
        <v>107.96501577485039</v>
      </c>
      <c r="N11" s="50"/>
    </row>
    <row r="12" spans="1:17">
      <c r="A12" s="221" t="s">
        <v>137</v>
      </c>
      <c r="B12" s="210">
        <v>321</v>
      </c>
      <c r="C12" s="195">
        <v>323</v>
      </c>
      <c r="D12" s="360">
        <v>310</v>
      </c>
      <c r="E12" s="223">
        <f>(D12/C12)*100</f>
        <v>95.975232198142407</v>
      </c>
      <c r="F12" s="196">
        <v>300</v>
      </c>
      <c r="G12" s="228">
        <f>D12/F12*100</f>
        <v>103.33333333333334</v>
      </c>
      <c r="H12" s="222">
        <v>192823</v>
      </c>
      <c r="I12" s="195">
        <v>207204.2</v>
      </c>
      <c r="J12" s="196">
        <v>185859</v>
      </c>
      <c r="K12" s="223">
        <f>J12/I12*100</f>
        <v>89.698471363032212</v>
      </c>
      <c r="L12" s="196">
        <v>172103</v>
      </c>
      <c r="M12" s="224">
        <f>J12/L12*100</f>
        <v>107.99288797987252</v>
      </c>
      <c r="N12" s="50"/>
      <c r="O12" s="571"/>
    </row>
    <row r="13" spans="1:17">
      <c r="A13" s="221" t="s">
        <v>138</v>
      </c>
      <c r="B13" s="210">
        <v>6</v>
      </c>
      <c r="C13" s="195">
        <v>6</v>
      </c>
      <c r="D13" s="360">
        <v>6</v>
      </c>
      <c r="E13" s="223">
        <f>(D13/C13)*100</f>
        <v>100</v>
      </c>
      <c r="F13" s="196">
        <v>6</v>
      </c>
      <c r="G13" s="228">
        <f>D13/F13*100</f>
        <v>100</v>
      </c>
      <c r="H13" s="222">
        <v>4500</v>
      </c>
      <c r="I13" s="195">
        <v>4500</v>
      </c>
      <c r="J13" s="196">
        <v>3381</v>
      </c>
      <c r="K13" s="223">
        <f>J13/I13*100</f>
        <v>75.133333333333326</v>
      </c>
      <c r="L13" s="196">
        <v>3176</v>
      </c>
      <c r="M13" s="224">
        <f>J13/L13*100</f>
        <v>106.45465994962218</v>
      </c>
      <c r="N13" s="50"/>
      <c r="Q13" s="571"/>
    </row>
    <row r="14" spans="1:17" ht="15.75">
      <c r="A14" s="233"/>
      <c r="B14" s="234"/>
      <c r="C14" s="204"/>
      <c r="D14" s="235"/>
      <c r="E14" s="223"/>
      <c r="F14" s="205"/>
      <c r="G14" s="228"/>
      <c r="H14" s="236"/>
      <c r="I14" s="204"/>
      <c r="J14" s="205"/>
      <c r="K14" s="230"/>
      <c r="L14" s="205"/>
      <c r="M14" s="224"/>
      <c r="N14" s="50"/>
      <c r="O14" s="46"/>
      <c r="P14" s="46"/>
    </row>
    <row r="15" spans="1:17">
      <c r="A15" s="225" t="s">
        <v>60</v>
      </c>
      <c r="B15" s="226"/>
      <c r="C15" s="227"/>
      <c r="D15" s="205"/>
      <c r="E15" s="223"/>
      <c r="F15" s="205"/>
      <c r="G15" s="228"/>
      <c r="H15" s="226"/>
      <c r="I15" s="227"/>
      <c r="J15" s="229"/>
      <c r="K15" s="230"/>
      <c r="L15" s="205"/>
      <c r="M15" s="224"/>
      <c r="N15" s="50"/>
      <c r="O15" s="46"/>
      <c r="P15" s="46"/>
    </row>
    <row r="16" spans="1:17">
      <c r="A16" s="225"/>
      <c r="B16" s="210"/>
      <c r="C16" s="231"/>
      <c r="D16" s="196"/>
      <c r="E16" s="223"/>
      <c r="F16" s="196"/>
      <c r="G16" s="228"/>
      <c r="H16" s="222"/>
      <c r="I16" s="232"/>
      <c r="J16" s="196"/>
      <c r="K16" s="230"/>
      <c r="L16" s="196"/>
      <c r="M16" s="224"/>
      <c r="N16" s="50"/>
      <c r="O16" s="46"/>
      <c r="P16" s="46"/>
    </row>
    <row r="17" spans="1:16">
      <c r="A17" s="244" t="s">
        <v>61</v>
      </c>
      <c r="B17" s="236">
        <f>B19+B23</f>
        <v>198</v>
      </c>
      <c r="C17" s="385">
        <f>C19+C23</f>
        <v>198</v>
      </c>
      <c r="D17" s="235">
        <f>D19+D23</f>
        <v>157</v>
      </c>
      <c r="E17" s="247">
        <f>(D17/C17)*100</f>
        <v>79.292929292929287</v>
      </c>
      <c r="F17" s="205">
        <f>F19+F23</f>
        <v>158</v>
      </c>
      <c r="G17" s="245">
        <f>D17/F17*100</f>
        <v>99.367088607594937</v>
      </c>
      <c r="H17" s="236">
        <f>H19+H23</f>
        <v>95107</v>
      </c>
      <c r="I17" s="204">
        <f>I19+I23</f>
        <v>95107</v>
      </c>
      <c r="J17" s="246">
        <f>J19+J23</f>
        <v>89774</v>
      </c>
      <c r="K17" s="247">
        <f>J17/I17*100</f>
        <v>94.392631457200835</v>
      </c>
      <c r="L17" s="246">
        <f>L19+L23</f>
        <v>85892</v>
      </c>
      <c r="M17" s="248">
        <f>J17/L17*100</f>
        <v>104.51962930191402</v>
      </c>
      <c r="N17" s="50"/>
      <c r="O17" s="46"/>
      <c r="P17" s="46"/>
    </row>
    <row r="18" spans="1:16">
      <c r="A18" s="244"/>
      <c r="B18" s="226"/>
      <c r="C18" s="204"/>
      <c r="D18" s="205"/>
      <c r="E18" s="247"/>
      <c r="F18" s="205"/>
      <c r="G18" s="245"/>
      <c r="H18" s="236"/>
      <c r="I18" s="204"/>
      <c r="J18" s="246"/>
      <c r="K18" s="247"/>
      <c r="L18" s="246"/>
      <c r="M18" s="248"/>
      <c r="N18" s="50"/>
      <c r="O18" s="46"/>
      <c r="P18" s="46"/>
    </row>
    <row r="19" spans="1:16">
      <c r="A19" s="221" t="s">
        <v>895</v>
      </c>
      <c r="B19" s="210">
        <v>130</v>
      </c>
      <c r="C19" s="193">
        <v>130</v>
      </c>
      <c r="D19" s="194">
        <v>93</v>
      </c>
      <c r="E19" s="223">
        <f>(D19/C19)*100</f>
        <v>71.538461538461533</v>
      </c>
      <c r="F19" s="196">
        <v>95</v>
      </c>
      <c r="G19" s="228">
        <f>D19/F19*100</f>
        <v>97.894736842105274</v>
      </c>
      <c r="H19" s="222">
        <v>52000</v>
      </c>
      <c r="I19" s="195">
        <v>52000</v>
      </c>
      <c r="J19" s="363">
        <v>47100</v>
      </c>
      <c r="K19" s="223">
        <f>J19/I19*100</f>
        <v>90.57692307692308</v>
      </c>
      <c r="L19" s="363">
        <f>L20+L21+22059</f>
        <v>46379</v>
      </c>
      <c r="M19" s="199">
        <f>J19/L19*100</f>
        <v>101.55458289311974</v>
      </c>
      <c r="N19" s="572"/>
      <c r="O19" s="46"/>
      <c r="P19" s="46"/>
    </row>
    <row r="20" spans="1:16">
      <c r="A20" s="221" t="s">
        <v>896</v>
      </c>
      <c r="B20" s="192"/>
      <c r="C20" s="193"/>
      <c r="D20" s="194"/>
      <c r="E20" s="223"/>
      <c r="F20" s="196"/>
      <c r="G20" s="197"/>
      <c r="H20" s="361">
        <v>0</v>
      </c>
      <c r="I20" s="195">
        <v>17400</v>
      </c>
      <c r="J20" s="363">
        <v>17323</v>
      </c>
      <c r="K20" s="223">
        <f t="shared" ref="K20:K21" si="1">J20/I20*100</f>
        <v>99.55747126436782</v>
      </c>
      <c r="L20" s="363">
        <v>16327</v>
      </c>
      <c r="M20" s="199">
        <f t="shared" ref="M20:M21" si="2">J20/L20*100</f>
        <v>106.10032461566729</v>
      </c>
      <c r="N20" s="50"/>
      <c r="O20" s="46"/>
      <c r="P20" s="46"/>
    </row>
    <row r="21" spans="1:16">
      <c r="A21" s="221" t="s">
        <v>897</v>
      </c>
      <c r="B21" s="192"/>
      <c r="C21" s="193"/>
      <c r="D21" s="194"/>
      <c r="E21" s="223"/>
      <c r="F21" s="196"/>
      <c r="G21" s="197"/>
      <c r="H21" s="361">
        <v>0</v>
      </c>
      <c r="I21" s="195">
        <v>9169</v>
      </c>
      <c r="J21" s="363">
        <v>9169</v>
      </c>
      <c r="K21" s="223">
        <f t="shared" si="1"/>
        <v>100</v>
      </c>
      <c r="L21" s="363">
        <v>7993</v>
      </c>
      <c r="M21" s="199">
        <f t="shared" si="2"/>
        <v>114.71287376454397</v>
      </c>
      <c r="N21" s="50"/>
      <c r="O21" s="46"/>
      <c r="P21" s="46"/>
    </row>
    <row r="22" spans="1:16">
      <c r="A22" s="221"/>
      <c r="B22" s="212"/>
      <c r="C22" s="213"/>
      <c r="D22" s="214"/>
      <c r="E22" s="216"/>
      <c r="F22" s="196"/>
      <c r="G22" s="215"/>
      <c r="H22" s="222"/>
      <c r="I22" s="195"/>
      <c r="J22" s="196"/>
      <c r="K22" s="223"/>
      <c r="L22" s="196"/>
      <c r="M22" s="224"/>
      <c r="N22" s="50"/>
      <c r="O22" s="46"/>
      <c r="P22" s="46"/>
    </row>
    <row r="23" spans="1:16" s="46" customFormat="1">
      <c r="A23" s="221" t="s">
        <v>898</v>
      </c>
      <c r="B23" s="210">
        <v>68</v>
      </c>
      <c r="C23" s="195">
        <v>68</v>
      </c>
      <c r="D23" s="360">
        <v>64</v>
      </c>
      <c r="E23" s="198">
        <f>(D23/C23)*100</f>
        <v>94.117647058823522</v>
      </c>
      <c r="F23" s="196">
        <v>63</v>
      </c>
      <c r="G23" s="197">
        <f>D23/F23*100</f>
        <v>101.58730158730158</v>
      </c>
      <c r="H23" s="222">
        <v>43107</v>
      </c>
      <c r="I23" s="195">
        <v>43107</v>
      </c>
      <c r="J23" s="196">
        <v>42674</v>
      </c>
      <c r="K23" s="223">
        <f t="shared" ref="K23:K25" si="3">J23/I23*100</f>
        <v>98.995522768923834</v>
      </c>
      <c r="L23" s="195">
        <v>39513</v>
      </c>
      <c r="M23" s="199">
        <f>J23/L23*100</f>
        <v>107.99989876749424</v>
      </c>
      <c r="N23" s="50"/>
      <c r="P23" s="37"/>
    </row>
    <row r="24" spans="1:16">
      <c r="A24" s="221" t="s">
        <v>896</v>
      </c>
      <c r="B24" s="192"/>
      <c r="C24" s="193"/>
      <c r="D24" s="194"/>
      <c r="E24" s="198"/>
      <c r="F24" s="196"/>
      <c r="G24" s="197"/>
      <c r="H24" s="361">
        <v>0</v>
      </c>
      <c r="I24" s="195">
        <v>2009</v>
      </c>
      <c r="J24" s="196">
        <v>2009</v>
      </c>
      <c r="K24" s="223">
        <f>J24/I24*100</f>
        <v>100</v>
      </c>
      <c r="L24" s="196">
        <v>1702</v>
      </c>
      <c r="M24" s="199">
        <f t="shared" ref="M24:M25" si="4">J24/L24*100</f>
        <v>118.03760282021152</v>
      </c>
      <c r="O24" s="362"/>
      <c r="P24" s="37"/>
    </row>
    <row r="25" spans="1:16">
      <c r="A25" s="221" t="s">
        <v>897</v>
      </c>
      <c r="B25" s="192"/>
      <c r="C25" s="193"/>
      <c r="D25" s="194"/>
      <c r="E25" s="198"/>
      <c r="F25" s="196"/>
      <c r="G25" s="197"/>
      <c r="H25" s="361">
        <v>0</v>
      </c>
      <c r="I25" s="195">
        <v>1006</v>
      </c>
      <c r="J25" s="196">
        <v>1006</v>
      </c>
      <c r="K25" s="223">
        <f t="shared" si="3"/>
        <v>100</v>
      </c>
      <c r="L25" s="196">
        <v>991</v>
      </c>
      <c r="M25" s="199">
        <f t="shared" si="4"/>
        <v>101.51362260343089</v>
      </c>
      <c r="N25" s="50"/>
      <c r="O25" s="46"/>
      <c r="P25" s="37"/>
    </row>
    <row r="26" spans="1:16">
      <c r="A26" s="218"/>
      <c r="B26" s="212"/>
      <c r="C26" s="213"/>
      <c r="D26" s="214"/>
      <c r="E26" s="216"/>
      <c r="F26" s="196"/>
      <c r="G26" s="215"/>
      <c r="H26" s="219"/>
      <c r="I26" s="213"/>
      <c r="J26" s="220"/>
      <c r="K26" s="216"/>
      <c r="L26" s="196"/>
      <c r="M26" s="217"/>
      <c r="N26" s="50"/>
      <c r="O26" s="46"/>
      <c r="P26" s="46"/>
    </row>
    <row r="27" spans="1:16">
      <c r="A27" s="244" t="s">
        <v>77</v>
      </c>
      <c r="B27" s="236">
        <f>B28+B29</f>
        <v>36</v>
      </c>
      <c r="C27" s="204">
        <f>C28+C29</f>
        <v>36</v>
      </c>
      <c r="D27" s="205">
        <f>D28+D29</f>
        <v>33</v>
      </c>
      <c r="E27" s="247">
        <f t="shared" ref="E27:E36" si="5">(D27/C27)*100</f>
        <v>91.666666666666657</v>
      </c>
      <c r="F27" s="246">
        <f>F28+F29</f>
        <v>33</v>
      </c>
      <c r="G27" s="245">
        <f t="shared" ref="G27:G36" si="6">D27/F27*100</f>
        <v>100</v>
      </c>
      <c r="H27" s="236">
        <f>H28+H29</f>
        <v>22770</v>
      </c>
      <c r="I27" s="204">
        <f>I28+I29</f>
        <v>22770</v>
      </c>
      <c r="J27" s="205">
        <f>J28+J29</f>
        <v>22770</v>
      </c>
      <c r="K27" s="247">
        <f>J27/I27*100</f>
        <v>100</v>
      </c>
      <c r="L27" s="205">
        <f>L28+L29</f>
        <v>21940</v>
      </c>
      <c r="M27" s="248">
        <f>J27/L27*100</f>
        <v>103.7830446672744</v>
      </c>
      <c r="N27" s="50"/>
      <c r="O27" s="46"/>
      <c r="P27" s="46"/>
    </row>
    <row r="28" spans="1:16">
      <c r="A28" s="368" t="s">
        <v>73</v>
      </c>
      <c r="B28" s="210">
        <v>21</v>
      </c>
      <c r="C28" s="193">
        <v>21</v>
      </c>
      <c r="D28" s="194">
        <v>19</v>
      </c>
      <c r="E28" s="223">
        <f t="shared" si="5"/>
        <v>90.476190476190482</v>
      </c>
      <c r="F28" s="196">
        <v>19</v>
      </c>
      <c r="G28" s="197">
        <f t="shared" si="6"/>
        <v>100</v>
      </c>
      <c r="H28" s="222">
        <v>12430</v>
      </c>
      <c r="I28" s="369">
        <v>12430</v>
      </c>
      <c r="J28" s="196">
        <v>12430</v>
      </c>
      <c r="K28" s="223">
        <f>J28/I28*100</f>
        <v>100</v>
      </c>
      <c r="L28" s="196">
        <v>12190</v>
      </c>
      <c r="M28" s="224">
        <f>J28/L28*100</f>
        <v>101.96882690730106</v>
      </c>
      <c r="N28" s="50"/>
      <c r="O28" s="46"/>
      <c r="P28" s="46"/>
    </row>
    <row r="29" spans="1:16">
      <c r="A29" s="368" t="s">
        <v>74</v>
      </c>
      <c r="B29" s="192">
        <v>15</v>
      </c>
      <c r="C29" s="193">
        <v>15</v>
      </c>
      <c r="D29" s="194">
        <v>14</v>
      </c>
      <c r="E29" s="223">
        <f t="shared" si="5"/>
        <v>93.333333333333329</v>
      </c>
      <c r="F29" s="196">
        <v>14</v>
      </c>
      <c r="G29" s="197">
        <f t="shared" si="6"/>
        <v>100</v>
      </c>
      <c r="H29" s="222">
        <v>10340</v>
      </c>
      <c r="I29" s="369">
        <v>10340</v>
      </c>
      <c r="J29" s="363">
        <v>10340</v>
      </c>
      <c r="K29" s="198">
        <f>J29/I29*100</f>
        <v>100</v>
      </c>
      <c r="L29" s="196">
        <v>9750</v>
      </c>
      <c r="M29" s="199">
        <f>J29/L29*100</f>
        <v>106.05128205128204</v>
      </c>
      <c r="N29" s="50"/>
      <c r="O29" s="46"/>
      <c r="P29" s="46"/>
    </row>
    <row r="30" spans="1:16">
      <c r="A30" s="191"/>
      <c r="B30" s="192"/>
      <c r="C30" s="193"/>
      <c r="D30" s="194"/>
      <c r="E30" s="223"/>
      <c r="F30" s="196"/>
      <c r="G30" s="197"/>
      <c r="H30" s="192"/>
      <c r="I30" s="193"/>
      <c r="J30" s="194"/>
      <c r="K30" s="198"/>
      <c r="L30" s="196"/>
      <c r="M30" s="199"/>
      <c r="N30" s="50"/>
      <c r="O30" s="46"/>
      <c r="P30" s="46"/>
    </row>
    <row r="31" spans="1:16">
      <c r="A31" s="200" t="s">
        <v>89</v>
      </c>
      <c r="B31" s="201">
        <f>B32</f>
        <v>13</v>
      </c>
      <c r="C31" s="202">
        <f t="shared" ref="C31:D31" si="7">C32</f>
        <v>22</v>
      </c>
      <c r="D31" s="203">
        <f t="shared" si="7"/>
        <v>17</v>
      </c>
      <c r="E31" s="247">
        <f t="shared" si="5"/>
        <v>77.272727272727266</v>
      </c>
      <c r="F31" s="205">
        <f>F32</f>
        <v>8</v>
      </c>
      <c r="G31" s="206">
        <f t="shared" si="6"/>
        <v>212.5</v>
      </c>
      <c r="H31" s="207">
        <f t="shared" ref="H31:J31" si="8">H32</f>
        <v>6741</v>
      </c>
      <c r="I31" s="202">
        <f t="shared" si="8"/>
        <v>6300</v>
      </c>
      <c r="J31" s="203">
        <f t="shared" si="8"/>
        <v>6242</v>
      </c>
      <c r="K31" s="208">
        <f t="shared" ref="K31:K32" si="9">J31/I31*100</f>
        <v>99.079365079365076</v>
      </c>
      <c r="L31" s="205">
        <f>L32</f>
        <v>3593</v>
      </c>
      <c r="M31" s="199">
        <f t="shared" ref="M31:M32" si="10">J31/L31*100</f>
        <v>173.72669078764264</v>
      </c>
      <c r="N31" s="50"/>
      <c r="O31" s="46"/>
      <c r="P31" s="46"/>
    </row>
    <row r="32" spans="1:16">
      <c r="A32" s="209" t="s">
        <v>90</v>
      </c>
      <c r="B32" s="210">
        <v>13</v>
      </c>
      <c r="C32" s="193">
        <v>22</v>
      </c>
      <c r="D32" s="194">
        <v>17</v>
      </c>
      <c r="E32" s="198">
        <f>(D32/C32)*100</f>
        <v>77.272727272727266</v>
      </c>
      <c r="F32" s="196">
        <v>8</v>
      </c>
      <c r="G32" s="197">
        <f t="shared" si="6"/>
        <v>212.5</v>
      </c>
      <c r="H32" s="210">
        <v>6741</v>
      </c>
      <c r="I32" s="195">
        <v>6300</v>
      </c>
      <c r="J32" s="194">
        <v>6242</v>
      </c>
      <c r="K32" s="198">
        <f t="shared" si="9"/>
        <v>99.079365079365076</v>
      </c>
      <c r="L32" s="196">
        <v>3593</v>
      </c>
      <c r="M32" s="199">
        <f t="shared" si="10"/>
        <v>173.72669078764264</v>
      </c>
      <c r="N32" s="50"/>
      <c r="O32" s="50"/>
      <c r="P32" s="46"/>
    </row>
    <row r="33" spans="1:14">
      <c r="A33" s="211"/>
      <c r="B33" s="212"/>
      <c r="C33" s="213"/>
      <c r="D33" s="214"/>
      <c r="E33" s="216"/>
      <c r="F33" s="196"/>
      <c r="G33" s="215"/>
      <c r="H33" s="210"/>
      <c r="I33" s="195"/>
      <c r="J33" s="214"/>
      <c r="K33" s="216"/>
      <c r="L33" s="196"/>
      <c r="M33" s="217"/>
      <c r="N33" s="50"/>
    </row>
    <row r="34" spans="1:14">
      <c r="A34" s="225" t="s">
        <v>62</v>
      </c>
      <c r="B34" s="370">
        <f>B17+B27+B31</f>
        <v>247</v>
      </c>
      <c r="C34" s="371">
        <f>C17+C27+C31</f>
        <v>256</v>
      </c>
      <c r="D34" s="372">
        <f>D17+D27+D31</f>
        <v>207</v>
      </c>
      <c r="E34" s="376">
        <f>(D34/C34)*100</f>
        <v>80.859375</v>
      </c>
      <c r="F34" s="372">
        <f>F17+F27+F31</f>
        <v>199</v>
      </c>
      <c r="G34" s="373">
        <f t="shared" si="6"/>
        <v>104.02010050251256</v>
      </c>
      <c r="H34" s="374">
        <f>H17+H27+H31</f>
        <v>124618</v>
      </c>
      <c r="I34" s="371">
        <f>I17+I27+I31</f>
        <v>124177</v>
      </c>
      <c r="J34" s="375">
        <f>J17+J27+J31</f>
        <v>118786</v>
      </c>
      <c r="K34" s="376">
        <f>J34/I34*100</f>
        <v>95.658616329916171</v>
      </c>
      <c r="L34" s="655">
        <f>L17+L27+L31</f>
        <v>111425</v>
      </c>
      <c r="M34" s="377">
        <f>J34/L34*100</f>
        <v>106.60623737940318</v>
      </c>
      <c r="N34" s="50"/>
    </row>
    <row r="35" spans="1:14" ht="15.75">
      <c r="A35" s="233"/>
      <c r="B35" s="378"/>
      <c r="C35" s="213"/>
      <c r="D35" s="379"/>
      <c r="E35" s="382"/>
      <c r="F35" s="220"/>
      <c r="G35" s="380"/>
      <c r="H35" s="212"/>
      <c r="I35" s="213"/>
      <c r="J35" s="381"/>
      <c r="K35" s="382"/>
      <c r="L35" s="220"/>
      <c r="M35" s="383"/>
      <c r="N35" s="50"/>
    </row>
    <row r="36" spans="1:14">
      <c r="A36" s="384" t="s">
        <v>63</v>
      </c>
      <c r="B36" s="370">
        <f>B11+B34</f>
        <v>574</v>
      </c>
      <c r="C36" s="371">
        <f>C11+C34</f>
        <v>585</v>
      </c>
      <c r="D36" s="372">
        <f>D11+D34</f>
        <v>523</v>
      </c>
      <c r="E36" s="376">
        <f t="shared" si="5"/>
        <v>89.401709401709411</v>
      </c>
      <c r="F36" s="372">
        <f>F11+F34</f>
        <v>505</v>
      </c>
      <c r="G36" s="373">
        <f t="shared" si="6"/>
        <v>103.56435643564356</v>
      </c>
      <c r="H36" s="370">
        <f>H11+H34</f>
        <v>321941</v>
      </c>
      <c r="I36" s="371">
        <f>I11+I34</f>
        <v>335881.2</v>
      </c>
      <c r="J36" s="372">
        <f>J11+J34</f>
        <v>308026</v>
      </c>
      <c r="K36" s="376">
        <f>J36/I36*100</f>
        <v>91.706829676683299</v>
      </c>
      <c r="L36" s="655">
        <f>L11+L34</f>
        <v>286704</v>
      </c>
      <c r="M36" s="377">
        <f>J36/L36*100</f>
        <v>107.43693844522572</v>
      </c>
      <c r="N36" s="50"/>
    </row>
    <row r="37" spans="1:14" ht="15.75" thickBot="1">
      <c r="A37" s="237"/>
      <c r="B37" s="238"/>
      <c r="C37" s="239"/>
      <c r="D37" s="240"/>
      <c r="E37" s="239"/>
      <c r="F37" s="241"/>
      <c r="G37" s="242"/>
      <c r="H37" s="243"/>
      <c r="I37" s="239"/>
      <c r="J37" s="241"/>
      <c r="K37" s="239"/>
      <c r="L37" s="241"/>
      <c r="M37" s="242"/>
      <c r="N37" s="50"/>
    </row>
    <row r="38" spans="1:14">
      <c r="B38" s="49"/>
      <c r="C38" s="9"/>
      <c r="D38" s="9"/>
      <c r="E38" s="9"/>
      <c r="F38" s="49"/>
      <c r="G38" s="49"/>
      <c r="H38" s="8"/>
      <c r="I38" s="8"/>
      <c r="J38" s="8"/>
      <c r="K38" s="50"/>
      <c r="L38" s="50"/>
      <c r="M38" s="50"/>
      <c r="N38" s="50"/>
    </row>
    <row r="39" spans="1:14">
      <c r="B39" s="49"/>
      <c r="C39" s="9"/>
      <c r="D39" s="9"/>
      <c r="E39" s="9"/>
      <c r="F39" s="49"/>
      <c r="G39" s="49"/>
    </row>
  </sheetData>
  <mergeCells count="1">
    <mergeCell ref="J1:M1"/>
  </mergeCells>
  <pageMargins left="0.70866141732283472" right="0.70866141732283472" top="0.78740157480314965" bottom="0.78740157480314965" header="0.31496062992125984" footer="0.31496062992125984"/>
  <pageSetup paperSize="9" scale="8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3A811-A110-41F2-8D28-FF1C3D2F341E}">
  <dimension ref="A1:M44"/>
  <sheetViews>
    <sheetView zoomScale="115" zoomScaleNormal="115" workbookViewId="0">
      <selection activeCell="E1" sqref="E1:G1"/>
    </sheetView>
  </sheetViews>
  <sheetFormatPr defaultRowHeight="15"/>
  <cols>
    <col min="1" max="1" width="31.7109375" style="46" customWidth="1"/>
    <col min="2" max="2" width="9.140625" style="7"/>
    <col min="3" max="3" width="11.85546875" style="7" customWidth="1"/>
    <col min="4" max="4" width="8.7109375" style="7" customWidth="1"/>
    <col min="5" max="5" width="9.140625" style="7" customWidth="1"/>
    <col min="6" max="6" width="10.140625" style="46" bestFit="1" customWidth="1"/>
    <col min="7" max="7" width="9.140625" style="46"/>
    <col min="8" max="256" width="9.140625" style="7"/>
    <col min="257" max="257" width="31.7109375" style="7" customWidth="1"/>
    <col min="258" max="258" width="9.140625" style="7"/>
    <col min="259" max="259" width="11.85546875" style="7" customWidth="1"/>
    <col min="260" max="260" width="8.7109375" style="7" customWidth="1"/>
    <col min="261" max="512" width="9.140625" style="7"/>
    <col min="513" max="513" width="31.7109375" style="7" customWidth="1"/>
    <col min="514" max="514" width="9.140625" style="7"/>
    <col min="515" max="515" width="11.85546875" style="7" customWidth="1"/>
    <col min="516" max="516" width="8.7109375" style="7" customWidth="1"/>
    <col min="517" max="768" width="9.140625" style="7"/>
    <col min="769" max="769" width="31.7109375" style="7" customWidth="1"/>
    <col min="770" max="770" width="9.140625" style="7"/>
    <col min="771" max="771" width="11.85546875" style="7" customWidth="1"/>
    <col min="772" max="772" width="8.7109375" style="7" customWidth="1"/>
    <col min="773" max="1024" width="9.140625" style="7"/>
    <col min="1025" max="1025" width="31.7109375" style="7" customWidth="1"/>
    <col min="1026" max="1026" width="9.140625" style="7"/>
    <col min="1027" max="1027" width="11.85546875" style="7" customWidth="1"/>
    <col min="1028" max="1028" width="8.7109375" style="7" customWidth="1"/>
    <col min="1029" max="1280" width="9.140625" style="7"/>
    <col min="1281" max="1281" width="31.7109375" style="7" customWidth="1"/>
    <col min="1282" max="1282" width="9.140625" style="7"/>
    <col min="1283" max="1283" width="11.85546875" style="7" customWidth="1"/>
    <col min="1284" max="1284" width="8.7109375" style="7" customWidth="1"/>
    <col min="1285" max="1536" width="9.140625" style="7"/>
    <col min="1537" max="1537" width="31.7109375" style="7" customWidth="1"/>
    <col min="1538" max="1538" width="9.140625" style="7"/>
    <col min="1539" max="1539" width="11.85546875" style="7" customWidth="1"/>
    <col min="1540" max="1540" width="8.7109375" style="7" customWidth="1"/>
    <col min="1541" max="1792" width="9.140625" style="7"/>
    <col min="1793" max="1793" width="31.7109375" style="7" customWidth="1"/>
    <col min="1794" max="1794" width="9.140625" style="7"/>
    <col min="1795" max="1795" width="11.85546875" style="7" customWidth="1"/>
    <col min="1796" max="1796" width="8.7109375" style="7" customWidth="1"/>
    <col min="1797" max="2048" width="9.140625" style="7"/>
    <col min="2049" max="2049" width="31.7109375" style="7" customWidth="1"/>
    <col min="2050" max="2050" width="9.140625" style="7"/>
    <col min="2051" max="2051" width="11.85546875" style="7" customWidth="1"/>
    <col min="2052" max="2052" width="8.7109375" style="7" customWidth="1"/>
    <col min="2053" max="2304" width="9.140625" style="7"/>
    <col min="2305" max="2305" width="31.7109375" style="7" customWidth="1"/>
    <col min="2306" max="2306" width="9.140625" style="7"/>
    <col min="2307" max="2307" width="11.85546875" style="7" customWidth="1"/>
    <col min="2308" max="2308" width="8.7109375" style="7" customWidth="1"/>
    <col min="2309" max="2560" width="9.140625" style="7"/>
    <col min="2561" max="2561" width="31.7109375" style="7" customWidth="1"/>
    <col min="2562" max="2562" width="9.140625" style="7"/>
    <col min="2563" max="2563" width="11.85546875" style="7" customWidth="1"/>
    <col min="2564" max="2564" width="8.7109375" style="7" customWidth="1"/>
    <col min="2565" max="2816" width="9.140625" style="7"/>
    <col min="2817" max="2817" width="31.7109375" style="7" customWidth="1"/>
    <col min="2818" max="2818" width="9.140625" style="7"/>
    <col min="2819" max="2819" width="11.85546875" style="7" customWidth="1"/>
    <col min="2820" max="2820" width="8.7109375" style="7" customWidth="1"/>
    <col min="2821" max="3072" width="9.140625" style="7"/>
    <col min="3073" max="3073" width="31.7109375" style="7" customWidth="1"/>
    <col min="3074" max="3074" width="9.140625" style="7"/>
    <col min="3075" max="3075" width="11.85546875" style="7" customWidth="1"/>
    <col min="3076" max="3076" width="8.7109375" style="7" customWidth="1"/>
    <col min="3077" max="3328" width="9.140625" style="7"/>
    <col min="3329" max="3329" width="31.7109375" style="7" customWidth="1"/>
    <col min="3330" max="3330" width="9.140625" style="7"/>
    <col min="3331" max="3331" width="11.85546875" style="7" customWidth="1"/>
    <col min="3332" max="3332" width="8.7109375" style="7" customWidth="1"/>
    <col min="3333" max="3584" width="9.140625" style="7"/>
    <col min="3585" max="3585" width="31.7109375" style="7" customWidth="1"/>
    <col min="3586" max="3586" width="9.140625" style="7"/>
    <col min="3587" max="3587" width="11.85546875" style="7" customWidth="1"/>
    <col min="3588" max="3588" width="8.7109375" style="7" customWidth="1"/>
    <col min="3589" max="3840" width="9.140625" style="7"/>
    <col min="3841" max="3841" width="31.7109375" style="7" customWidth="1"/>
    <col min="3842" max="3842" width="9.140625" style="7"/>
    <col min="3843" max="3843" width="11.85546875" style="7" customWidth="1"/>
    <col min="3844" max="3844" width="8.7109375" style="7" customWidth="1"/>
    <col min="3845" max="4096" width="9.140625" style="7"/>
    <col min="4097" max="4097" width="31.7109375" style="7" customWidth="1"/>
    <col min="4098" max="4098" width="9.140625" style="7"/>
    <col min="4099" max="4099" width="11.85546875" style="7" customWidth="1"/>
    <col min="4100" max="4100" width="8.7109375" style="7" customWidth="1"/>
    <col min="4101" max="4352" width="9.140625" style="7"/>
    <col min="4353" max="4353" width="31.7109375" style="7" customWidth="1"/>
    <col min="4354" max="4354" width="9.140625" style="7"/>
    <col min="4355" max="4355" width="11.85546875" style="7" customWidth="1"/>
    <col min="4356" max="4356" width="8.7109375" style="7" customWidth="1"/>
    <col min="4357" max="4608" width="9.140625" style="7"/>
    <col min="4609" max="4609" width="31.7109375" style="7" customWidth="1"/>
    <col min="4610" max="4610" width="9.140625" style="7"/>
    <col min="4611" max="4611" width="11.85546875" style="7" customWidth="1"/>
    <col min="4612" max="4612" width="8.7109375" style="7" customWidth="1"/>
    <col min="4613" max="4864" width="9.140625" style="7"/>
    <col min="4865" max="4865" width="31.7109375" style="7" customWidth="1"/>
    <col min="4866" max="4866" width="9.140625" style="7"/>
    <col min="4867" max="4867" width="11.85546875" style="7" customWidth="1"/>
    <col min="4868" max="4868" width="8.7109375" style="7" customWidth="1"/>
    <col min="4869" max="5120" width="9.140625" style="7"/>
    <col min="5121" max="5121" width="31.7109375" style="7" customWidth="1"/>
    <col min="5122" max="5122" width="9.140625" style="7"/>
    <col min="5123" max="5123" width="11.85546875" style="7" customWidth="1"/>
    <col min="5124" max="5124" width="8.7109375" style="7" customWidth="1"/>
    <col min="5125" max="5376" width="9.140625" style="7"/>
    <col min="5377" max="5377" width="31.7109375" style="7" customWidth="1"/>
    <col min="5378" max="5378" width="9.140625" style="7"/>
    <col min="5379" max="5379" width="11.85546875" style="7" customWidth="1"/>
    <col min="5380" max="5380" width="8.7109375" style="7" customWidth="1"/>
    <col min="5381" max="5632" width="9.140625" style="7"/>
    <col min="5633" max="5633" width="31.7109375" style="7" customWidth="1"/>
    <col min="5634" max="5634" width="9.140625" style="7"/>
    <col min="5635" max="5635" width="11.85546875" style="7" customWidth="1"/>
    <col min="5636" max="5636" width="8.7109375" style="7" customWidth="1"/>
    <col min="5637" max="5888" width="9.140625" style="7"/>
    <col min="5889" max="5889" width="31.7109375" style="7" customWidth="1"/>
    <col min="5890" max="5890" width="9.140625" style="7"/>
    <col min="5891" max="5891" width="11.85546875" style="7" customWidth="1"/>
    <col min="5892" max="5892" width="8.7109375" style="7" customWidth="1"/>
    <col min="5893" max="6144" width="9.140625" style="7"/>
    <col min="6145" max="6145" width="31.7109375" style="7" customWidth="1"/>
    <col min="6146" max="6146" width="9.140625" style="7"/>
    <col min="6147" max="6147" width="11.85546875" style="7" customWidth="1"/>
    <col min="6148" max="6148" width="8.7109375" style="7" customWidth="1"/>
    <col min="6149" max="6400" width="9.140625" style="7"/>
    <col min="6401" max="6401" width="31.7109375" style="7" customWidth="1"/>
    <col min="6402" max="6402" width="9.140625" style="7"/>
    <col min="6403" max="6403" width="11.85546875" style="7" customWidth="1"/>
    <col min="6404" max="6404" width="8.7109375" style="7" customWidth="1"/>
    <col min="6405" max="6656" width="9.140625" style="7"/>
    <col min="6657" max="6657" width="31.7109375" style="7" customWidth="1"/>
    <col min="6658" max="6658" width="9.140625" style="7"/>
    <col min="6659" max="6659" width="11.85546875" style="7" customWidth="1"/>
    <col min="6660" max="6660" width="8.7109375" style="7" customWidth="1"/>
    <col min="6661" max="6912" width="9.140625" style="7"/>
    <col min="6913" max="6913" width="31.7109375" style="7" customWidth="1"/>
    <col min="6914" max="6914" width="9.140625" style="7"/>
    <col min="6915" max="6915" width="11.85546875" style="7" customWidth="1"/>
    <col min="6916" max="6916" width="8.7109375" style="7" customWidth="1"/>
    <col min="6917" max="7168" width="9.140625" style="7"/>
    <col min="7169" max="7169" width="31.7109375" style="7" customWidth="1"/>
    <col min="7170" max="7170" width="9.140625" style="7"/>
    <col min="7171" max="7171" width="11.85546875" style="7" customWidth="1"/>
    <col min="7172" max="7172" width="8.7109375" style="7" customWidth="1"/>
    <col min="7173" max="7424" width="9.140625" style="7"/>
    <col min="7425" max="7425" width="31.7109375" style="7" customWidth="1"/>
    <col min="7426" max="7426" width="9.140625" style="7"/>
    <col min="7427" max="7427" width="11.85546875" style="7" customWidth="1"/>
    <col min="7428" max="7428" width="8.7109375" style="7" customWidth="1"/>
    <col min="7429" max="7680" width="9.140625" style="7"/>
    <col min="7681" max="7681" width="31.7109375" style="7" customWidth="1"/>
    <col min="7682" max="7682" width="9.140625" style="7"/>
    <col min="7683" max="7683" width="11.85546875" style="7" customWidth="1"/>
    <col min="7684" max="7684" width="8.7109375" style="7" customWidth="1"/>
    <col min="7685" max="7936" width="9.140625" style="7"/>
    <col min="7937" max="7937" width="31.7109375" style="7" customWidth="1"/>
    <col min="7938" max="7938" width="9.140625" style="7"/>
    <col min="7939" max="7939" width="11.85546875" style="7" customWidth="1"/>
    <col min="7940" max="7940" width="8.7109375" style="7" customWidth="1"/>
    <col min="7941" max="8192" width="9.140625" style="7"/>
    <col min="8193" max="8193" width="31.7109375" style="7" customWidth="1"/>
    <col min="8194" max="8194" width="9.140625" style="7"/>
    <col min="8195" max="8195" width="11.85546875" style="7" customWidth="1"/>
    <col min="8196" max="8196" width="8.7109375" style="7" customWidth="1"/>
    <col min="8197" max="8448" width="9.140625" style="7"/>
    <col min="8449" max="8449" width="31.7109375" style="7" customWidth="1"/>
    <col min="8450" max="8450" width="9.140625" style="7"/>
    <col min="8451" max="8451" width="11.85546875" style="7" customWidth="1"/>
    <col min="8452" max="8452" width="8.7109375" style="7" customWidth="1"/>
    <col min="8453" max="8704" width="9.140625" style="7"/>
    <col min="8705" max="8705" width="31.7109375" style="7" customWidth="1"/>
    <col min="8706" max="8706" width="9.140625" style="7"/>
    <col min="8707" max="8707" width="11.85546875" style="7" customWidth="1"/>
    <col min="8708" max="8708" width="8.7109375" style="7" customWidth="1"/>
    <col min="8709" max="8960" width="9.140625" style="7"/>
    <col min="8961" max="8961" width="31.7109375" style="7" customWidth="1"/>
    <col min="8962" max="8962" width="9.140625" style="7"/>
    <col min="8963" max="8963" width="11.85546875" style="7" customWidth="1"/>
    <col min="8964" max="8964" width="8.7109375" style="7" customWidth="1"/>
    <col min="8965" max="9216" width="9.140625" style="7"/>
    <col min="9217" max="9217" width="31.7109375" style="7" customWidth="1"/>
    <col min="9218" max="9218" width="9.140625" style="7"/>
    <col min="9219" max="9219" width="11.85546875" style="7" customWidth="1"/>
    <col min="9220" max="9220" width="8.7109375" style="7" customWidth="1"/>
    <col min="9221" max="9472" width="9.140625" style="7"/>
    <col min="9473" max="9473" width="31.7109375" style="7" customWidth="1"/>
    <col min="9474" max="9474" width="9.140625" style="7"/>
    <col min="9475" max="9475" width="11.85546875" style="7" customWidth="1"/>
    <col min="9476" max="9476" width="8.7109375" style="7" customWidth="1"/>
    <col min="9477" max="9728" width="9.140625" style="7"/>
    <col min="9729" max="9729" width="31.7109375" style="7" customWidth="1"/>
    <col min="9730" max="9730" width="9.140625" style="7"/>
    <col min="9731" max="9731" width="11.85546875" style="7" customWidth="1"/>
    <col min="9732" max="9732" width="8.7109375" style="7" customWidth="1"/>
    <col min="9733" max="9984" width="9.140625" style="7"/>
    <col min="9985" max="9985" width="31.7109375" style="7" customWidth="1"/>
    <col min="9986" max="9986" width="9.140625" style="7"/>
    <col min="9987" max="9987" width="11.85546875" style="7" customWidth="1"/>
    <col min="9988" max="9988" width="8.7109375" style="7" customWidth="1"/>
    <col min="9989" max="10240" width="9.140625" style="7"/>
    <col min="10241" max="10241" width="31.7109375" style="7" customWidth="1"/>
    <col min="10242" max="10242" width="9.140625" style="7"/>
    <col min="10243" max="10243" width="11.85546875" style="7" customWidth="1"/>
    <col min="10244" max="10244" width="8.7109375" style="7" customWidth="1"/>
    <col min="10245" max="10496" width="9.140625" style="7"/>
    <col min="10497" max="10497" width="31.7109375" style="7" customWidth="1"/>
    <col min="10498" max="10498" width="9.140625" style="7"/>
    <col min="10499" max="10499" width="11.85546875" style="7" customWidth="1"/>
    <col min="10500" max="10500" width="8.7109375" style="7" customWidth="1"/>
    <col min="10501" max="10752" width="9.140625" style="7"/>
    <col min="10753" max="10753" width="31.7109375" style="7" customWidth="1"/>
    <col min="10754" max="10754" width="9.140625" style="7"/>
    <col min="10755" max="10755" width="11.85546875" style="7" customWidth="1"/>
    <col min="10756" max="10756" width="8.7109375" style="7" customWidth="1"/>
    <col min="10757" max="11008" width="9.140625" style="7"/>
    <col min="11009" max="11009" width="31.7109375" style="7" customWidth="1"/>
    <col min="11010" max="11010" width="9.140625" style="7"/>
    <col min="11011" max="11011" width="11.85546875" style="7" customWidth="1"/>
    <col min="11012" max="11012" width="8.7109375" style="7" customWidth="1"/>
    <col min="11013" max="11264" width="9.140625" style="7"/>
    <col min="11265" max="11265" width="31.7109375" style="7" customWidth="1"/>
    <col min="11266" max="11266" width="9.140625" style="7"/>
    <col min="11267" max="11267" width="11.85546875" style="7" customWidth="1"/>
    <col min="11268" max="11268" width="8.7109375" style="7" customWidth="1"/>
    <col min="11269" max="11520" width="9.140625" style="7"/>
    <col min="11521" max="11521" width="31.7109375" style="7" customWidth="1"/>
    <col min="11522" max="11522" width="9.140625" style="7"/>
    <col min="11523" max="11523" width="11.85546875" style="7" customWidth="1"/>
    <col min="11524" max="11524" width="8.7109375" style="7" customWidth="1"/>
    <col min="11525" max="11776" width="9.140625" style="7"/>
    <col min="11777" max="11777" width="31.7109375" style="7" customWidth="1"/>
    <col min="11778" max="11778" width="9.140625" style="7"/>
    <col min="11779" max="11779" width="11.85546875" style="7" customWidth="1"/>
    <col min="11780" max="11780" width="8.7109375" style="7" customWidth="1"/>
    <col min="11781" max="12032" width="9.140625" style="7"/>
    <col min="12033" max="12033" width="31.7109375" style="7" customWidth="1"/>
    <col min="12034" max="12034" width="9.140625" style="7"/>
    <col min="12035" max="12035" width="11.85546875" style="7" customWidth="1"/>
    <col min="12036" max="12036" width="8.7109375" style="7" customWidth="1"/>
    <col min="12037" max="12288" width="9.140625" style="7"/>
    <col min="12289" max="12289" width="31.7109375" style="7" customWidth="1"/>
    <col min="12290" max="12290" width="9.140625" style="7"/>
    <col min="12291" max="12291" width="11.85546875" style="7" customWidth="1"/>
    <col min="12292" max="12292" width="8.7109375" style="7" customWidth="1"/>
    <col min="12293" max="12544" width="9.140625" style="7"/>
    <col min="12545" max="12545" width="31.7109375" style="7" customWidth="1"/>
    <col min="12546" max="12546" width="9.140625" style="7"/>
    <col min="12547" max="12547" width="11.85546875" style="7" customWidth="1"/>
    <col min="12548" max="12548" width="8.7109375" style="7" customWidth="1"/>
    <col min="12549" max="12800" width="9.140625" style="7"/>
    <col min="12801" max="12801" width="31.7109375" style="7" customWidth="1"/>
    <col min="12802" max="12802" width="9.140625" style="7"/>
    <col min="12803" max="12803" width="11.85546875" style="7" customWidth="1"/>
    <col min="12804" max="12804" width="8.7109375" style="7" customWidth="1"/>
    <col min="12805" max="13056" width="9.140625" style="7"/>
    <col min="13057" max="13057" width="31.7109375" style="7" customWidth="1"/>
    <col min="13058" max="13058" width="9.140625" style="7"/>
    <col min="13059" max="13059" width="11.85546875" style="7" customWidth="1"/>
    <col min="13060" max="13060" width="8.7109375" style="7" customWidth="1"/>
    <col min="13061" max="13312" width="9.140625" style="7"/>
    <col min="13313" max="13313" width="31.7109375" style="7" customWidth="1"/>
    <col min="13314" max="13314" width="9.140625" style="7"/>
    <col min="13315" max="13315" width="11.85546875" style="7" customWidth="1"/>
    <col min="13316" max="13316" width="8.7109375" style="7" customWidth="1"/>
    <col min="13317" max="13568" width="9.140625" style="7"/>
    <col min="13569" max="13569" width="31.7109375" style="7" customWidth="1"/>
    <col min="13570" max="13570" width="9.140625" style="7"/>
    <col min="13571" max="13571" width="11.85546875" style="7" customWidth="1"/>
    <col min="13572" max="13572" width="8.7109375" style="7" customWidth="1"/>
    <col min="13573" max="13824" width="9.140625" style="7"/>
    <col min="13825" max="13825" width="31.7109375" style="7" customWidth="1"/>
    <col min="13826" max="13826" width="9.140625" style="7"/>
    <col min="13827" max="13827" width="11.85546875" style="7" customWidth="1"/>
    <col min="13828" max="13828" width="8.7109375" style="7" customWidth="1"/>
    <col min="13829" max="14080" width="9.140625" style="7"/>
    <col min="14081" max="14081" width="31.7109375" style="7" customWidth="1"/>
    <col min="14082" max="14082" width="9.140625" style="7"/>
    <col min="14083" max="14083" width="11.85546875" style="7" customWidth="1"/>
    <col min="14084" max="14084" width="8.7109375" style="7" customWidth="1"/>
    <col min="14085" max="14336" width="9.140625" style="7"/>
    <col min="14337" max="14337" width="31.7109375" style="7" customWidth="1"/>
    <col min="14338" max="14338" width="9.140625" style="7"/>
    <col min="14339" max="14339" width="11.85546875" style="7" customWidth="1"/>
    <col min="14340" max="14340" width="8.7109375" style="7" customWidth="1"/>
    <col min="14341" max="14592" width="9.140625" style="7"/>
    <col min="14593" max="14593" width="31.7109375" style="7" customWidth="1"/>
    <col min="14594" max="14594" width="9.140625" style="7"/>
    <col min="14595" max="14595" width="11.85546875" style="7" customWidth="1"/>
    <col min="14596" max="14596" width="8.7109375" style="7" customWidth="1"/>
    <col min="14597" max="14848" width="9.140625" style="7"/>
    <col min="14849" max="14849" width="31.7109375" style="7" customWidth="1"/>
    <col min="14850" max="14850" width="9.140625" style="7"/>
    <col min="14851" max="14851" width="11.85546875" style="7" customWidth="1"/>
    <col min="14852" max="14852" width="8.7109375" style="7" customWidth="1"/>
    <col min="14853" max="15104" width="9.140625" style="7"/>
    <col min="15105" max="15105" width="31.7109375" style="7" customWidth="1"/>
    <col min="15106" max="15106" width="9.140625" style="7"/>
    <col min="15107" max="15107" width="11.85546875" style="7" customWidth="1"/>
    <col min="15108" max="15108" width="8.7109375" style="7" customWidth="1"/>
    <col min="15109" max="15360" width="9.140625" style="7"/>
    <col min="15361" max="15361" width="31.7109375" style="7" customWidth="1"/>
    <col min="15362" max="15362" width="9.140625" style="7"/>
    <col min="15363" max="15363" width="11.85546875" style="7" customWidth="1"/>
    <col min="15364" max="15364" width="8.7109375" style="7" customWidth="1"/>
    <col min="15365" max="15616" width="9.140625" style="7"/>
    <col min="15617" max="15617" width="31.7109375" style="7" customWidth="1"/>
    <col min="15618" max="15618" width="9.140625" style="7"/>
    <col min="15619" max="15619" width="11.85546875" style="7" customWidth="1"/>
    <col min="15620" max="15620" width="8.7109375" style="7" customWidth="1"/>
    <col min="15621" max="15872" width="9.140625" style="7"/>
    <col min="15873" max="15873" width="31.7109375" style="7" customWidth="1"/>
    <col min="15874" max="15874" width="9.140625" style="7"/>
    <col min="15875" max="15875" width="11.85546875" style="7" customWidth="1"/>
    <col min="15876" max="15876" width="8.7109375" style="7" customWidth="1"/>
    <col min="15877" max="16128" width="9.140625" style="7"/>
    <col min="16129" max="16129" width="31.7109375" style="7" customWidth="1"/>
    <col min="16130" max="16130" width="9.140625" style="7"/>
    <col min="16131" max="16131" width="11.85546875" style="7" customWidth="1"/>
    <col min="16132" max="16132" width="8.7109375" style="7" customWidth="1"/>
    <col min="16133" max="16384" width="9.140625" style="7"/>
  </cols>
  <sheetData>
    <row r="1" spans="1:7">
      <c r="E1" s="909" t="s">
        <v>915</v>
      </c>
      <c r="F1" s="909"/>
      <c r="G1" s="909"/>
    </row>
    <row r="5" spans="1:7" s="46" customFormat="1" ht="18">
      <c r="A5" s="573" t="s">
        <v>899</v>
      </c>
      <c r="B5" s="574"/>
      <c r="C5" s="573"/>
      <c r="D5" s="573"/>
      <c r="E5" s="573"/>
      <c r="F5" s="573"/>
      <c r="G5" s="573"/>
    </row>
    <row r="6" spans="1:7" ht="18">
      <c r="A6" s="575"/>
      <c r="B6" s="46"/>
      <c r="C6" s="575"/>
      <c r="D6" s="575"/>
      <c r="E6" s="575"/>
      <c r="F6" s="575"/>
      <c r="G6" s="575"/>
    </row>
    <row r="7" spans="1:7">
      <c r="B7" s="46"/>
      <c r="C7" s="46"/>
      <c r="D7" s="46"/>
      <c r="E7" s="46"/>
    </row>
    <row r="8" spans="1:7" ht="15.75" thickBot="1">
      <c r="B8" s="46"/>
      <c r="C8" s="46"/>
      <c r="D8" s="46"/>
      <c r="E8" s="46"/>
      <c r="F8" s="46" t="s">
        <v>64</v>
      </c>
    </row>
    <row r="9" spans="1:7" ht="15.75" thickBot="1">
      <c r="A9" s="576"/>
      <c r="B9" s="577"/>
      <c r="C9" s="578" t="s">
        <v>65</v>
      </c>
      <c r="D9" s="578"/>
      <c r="E9" s="578"/>
      <c r="F9" s="578"/>
      <c r="G9" s="579"/>
    </row>
    <row r="10" spans="1:7">
      <c r="A10" s="580"/>
      <c r="B10" s="581" t="s">
        <v>28</v>
      </c>
      <c r="C10" s="582" t="s">
        <v>28</v>
      </c>
      <c r="D10" s="583" t="s">
        <v>66</v>
      </c>
      <c r="E10" s="583" t="s">
        <v>50</v>
      </c>
      <c r="F10" s="583" t="s">
        <v>66</v>
      </c>
      <c r="G10" s="584" t="s">
        <v>891</v>
      </c>
    </row>
    <row r="11" spans="1:7" ht="15.75">
      <c r="A11" s="585" t="s">
        <v>53</v>
      </c>
      <c r="B11" s="586" t="s">
        <v>56</v>
      </c>
      <c r="C11" s="587" t="s">
        <v>29</v>
      </c>
      <c r="D11" s="582" t="s">
        <v>67</v>
      </c>
      <c r="E11" s="582" t="s">
        <v>55</v>
      </c>
      <c r="F11" s="582" t="s">
        <v>67</v>
      </c>
      <c r="G11" s="588" t="s">
        <v>68</v>
      </c>
    </row>
    <row r="12" spans="1:7" ht="15.75" thickBot="1">
      <c r="A12" s="589"/>
      <c r="B12" s="590">
        <v>2025</v>
      </c>
      <c r="C12" s="582" t="s">
        <v>894</v>
      </c>
      <c r="D12" s="582">
        <v>2025</v>
      </c>
      <c r="E12" s="582" t="s">
        <v>57</v>
      </c>
      <c r="F12" s="658">
        <v>45657</v>
      </c>
      <c r="G12" s="588"/>
    </row>
    <row r="13" spans="1:7">
      <c r="A13" s="591"/>
      <c r="B13" s="592"/>
      <c r="C13" s="593"/>
      <c r="D13" s="594"/>
      <c r="E13" s="187"/>
      <c r="F13" s="594"/>
      <c r="G13" s="190"/>
    </row>
    <row r="14" spans="1:7">
      <c r="A14" s="595" t="s">
        <v>69</v>
      </c>
      <c r="B14" s="596">
        <f t="shared" ref="B14:G14" si="0">B16</f>
        <v>33274</v>
      </c>
      <c r="C14" s="597">
        <f>C16+C17</f>
        <v>34244.800000000003</v>
      </c>
      <c r="D14" s="598">
        <f>D16+D17</f>
        <v>32821.75</v>
      </c>
      <c r="E14" s="599">
        <f>D14/C14*100</f>
        <v>95.844478577769465</v>
      </c>
      <c r="F14" s="598">
        <f>F16+F17</f>
        <v>31870</v>
      </c>
      <c r="G14" s="600">
        <f t="shared" si="0"/>
        <v>102.97772199560715</v>
      </c>
    </row>
    <row r="15" spans="1:7">
      <c r="A15" s="601"/>
      <c r="B15" s="602"/>
      <c r="C15" s="603"/>
      <c r="D15" s="604"/>
      <c r="E15" s="605"/>
      <c r="F15" s="631"/>
      <c r="G15" s="606"/>
    </row>
    <row r="16" spans="1:7">
      <c r="A16" s="607" t="s">
        <v>70</v>
      </c>
      <c r="B16" s="608">
        <v>33274</v>
      </c>
      <c r="C16" s="609">
        <v>34242.5</v>
      </c>
      <c r="D16" s="610">
        <v>32819</v>
      </c>
      <c r="E16" s="611">
        <f>D16/C16*100</f>
        <v>95.842885303351096</v>
      </c>
      <c r="F16" s="659">
        <v>31870</v>
      </c>
      <c r="G16" s="612">
        <f>D16/F16*100</f>
        <v>102.97772199560715</v>
      </c>
    </row>
    <row r="17" spans="1:13">
      <c r="A17" s="607" t="s">
        <v>900</v>
      </c>
      <c r="B17" s="613">
        <v>0</v>
      </c>
      <c r="C17" s="609">
        <v>2.2999999999999998</v>
      </c>
      <c r="D17" s="610">
        <v>2.75</v>
      </c>
      <c r="E17" s="614">
        <f>D17/C17*100</f>
        <v>119.56521739130437</v>
      </c>
      <c r="F17" s="659">
        <v>0</v>
      </c>
      <c r="G17" s="615" t="s">
        <v>122</v>
      </c>
    </row>
    <row r="18" spans="1:13">
      <c r="A18" s="657" t="s">
        <v>901</v>
      </c>
      <c r="B18" s="613">
        <v>0</v>
      </c>
      <c r="C18" s="609">
        <v>0</v>
      </c>
      <c r="D18" s="610">
        <v>0</v>
      </c>
      <c r="E18" s="616" t="s">
        <v>122</v>
      </c>
      <c r="F18" s="659">
        <v>3427</v>
      </c>
      <c r="G18" s="615" t="s">
        <v>122</v>
      </c>
    </row>
    <row r="19" spans="1:13">
      <c r="A19" t="s">
        <v>902</v>
      </c>
      <c r="B19" s="613">
        <v>0</v>
      </c>
      <c r="C19" s="609">
        <v>0</v>
      </c>
      <c r="D19" s="610">
        <v>0</v>
      </c>
      <c r="E19" s="616" t="s">
        <v>122</v>
      </c>
      <c r="F19" s="659">
        <v>2442</v>
      </c>
      <c r="G19" s="615" t="s">
        <v>122</v>
      </c>
    </row>
    <row r="20" spans="1:13">
      <c r="A20" s="595" t="s">
        <v>60</v>
      </c>
      <c r="B20" s="617"/>
      <c r="C20" s="618"/>
      <c r="D20" s="619"/>
      <c r="E20" s="620"/>
      <c r="F20" s="633"/>
      <c r="G20" s="621"/>
    </row>
    <row r="21" spans="1:13">
      <c r="A21" s="622"/>
      <c r="B21" s="623"/>
      <c r="C21" s="624"/>
      <c r="D21" s="625"/>
      <c r="E21" s="620"/>
      <c r="F21" s="660"/>
      <c r="G21" s="621"/>
      <c r="J21" s="7" t="s">
        <v>83</v>
      </c>
    </row>
    <row r="22" spans="1:13">
      <c r="A22" s="601" t="s">
        <v>71</v>
      </c>
      <c r="B22" s="602">
        <f>B24+B26</f>
        <v>2800</v>
      </c>
      <c r="C22" s="603">
        <f>C24+C26</f>
        <v>3200</v>
      </c>
      <c r="D22" s="626">
        <f>D24+D26</f>
        <v>2980</v>
      </c>
      <c r="E22" s="605">
        <f>D22/C22*100</f>
        <v>93.125</v>
      </c>
      <c r="F22" s="631">
        <f>F24+F26</f>
        <v>2906</v>
      </c>
      <c r="G22" s="606">
        <f>D22/F22*100</f>
        <v>102.54645560908466</v>
      </c>
    </row>
    <row r="23" spans="1:13">
      <c r="A23" s="601"/>
      <c r="B23" s="617"/>
      <c r="C23" s="618"/>
      <c r="D23" s="619"/>
      <c r="E23" s="620"/>
      <c r="F23" s="633"/>
      <c r="G23" s="621"/>
      <c r="H23" s="46"/>
    </row>
    <row r="24" spans="1:13">
      <c r="A24" s="627" t="s">
        <v>110</v>
      </c>
      <c r="B24" s="613">
        <v>500</v>
      </c>
      <c r="C24" s="609">
        <v>500</v>
      </c>
      <c r="D24" s="610">
        <v>348</v>
      </c>
      <c r="E24" s="611">
        <f>D24/C24*100</f>
        <v>69.599999999999994</v>
      </c>
      <c r="F24" s="659">
        <v>341</v>
      </c>
      <c r="G24" s="612">
        <f>D24/F24*100</f>
        <v>102.05278592375366</v>
      </c>
    </row>
    <row r="25" spans="1:13">
      <c r="A25" s="627"/>
      <c r="B25" s="623"/>
      <c r="C25" s="624"/>
      <c r="D25" s="625"/>
      <c r="E25" s="628"/>
      <c r="F25" s="660"/>
      <c r="G25" s="629"/>
      <c r="H25" s="46"/>
    </row>
    <row r="26" spans="1:13">
      <c r="A26" s="607" t="s">
        <v>72</v>
      </c>
      <c r="B26" s="613">
        <v>2300</v>
      </c>
      <c r="C26" s="609">
        <v>2700</v>
      </c>
      <c r="D26" s="610">
        <v>2632</v>
      </c>
      <c r="E26" s="611">
        <f>D26/C26*100</f>
        <v>97.481481481481481</v>
      </c>
      <c r="F26" s="659">
        <v>2565</v>
      </c>
      <c r="G26" s="612">
        <f>D26/F26*100</f>
        <v>102.61208576998051</v>
      </c>
      <c r="H26" s="8"/>
    </row>
    <row r="27" spans="1:13">
      <c r="A27" s="627"/>
      <c r="B27" s="613"/>
      <c r="C27" s="609"/>
      <c r="D27" s="610"/>
      <c r="E27" s="611"/>
      <c r="F27" s="659"/>
      <c r="G27" s="612"/>
      <c r="H27" s="8"/>
    </row>
    <row r="28" spans="1:13">
      <c r="A28" s="630"/>
      <c r="B28" s="623"/>
      <c r="C28" s="624"/>
      <c r="D28" s="625"/>
      <c r="E28" s="628"/>
      <c r="F28" s="660"/>
      <c r="G28" s="629"/>
    </row>
    <row r="29" spans="1:13">
      <c r="A29" s="601" t="s">
        <v>77</v>
      </c>
      <c r="B29" s="602">
        <f>B31+B32</f>
        <v>2080</v>
      </c>
      <c r="C29" s="603">
        <f>C31+C32</f>
        <v>2080</v>
      </c>
      <c r="D29" s="631">
        <f>D31+D32</f>
        <v>1838</v>
      </c>
      <c r="E29" s="605">
        <f t="shared" ref="E29:E37" si="1">D29/C29*100</f>
        <v>88.365384615384613</v>
      </c>
      <c r="F29" s="626">
        <f>F31+F32</f>
        <v>1523</v>
      </c>
      <c r="G29" s="606">
        <f t="shared" ref="G29:G37" si="2">D29/F29*100</f>
        <v>120.68286277084701</v>
      </c>
    </row>
    <row r="30" spans="1:13">
      <c r="A30" s="601"/>
      <c r="B30" s="617"/>
      <c r="C30" s="632"/>
      <c r="D30" s="633"/>
      <c r="E30" s="628"/>
      <c r="F30" s="633"/>
      <c r="G30" s="629"/>
    </row>
    <row r="31" spans="1:13">
      <c r="A31" s="607" t="s">
        <v>73</v>
      </c>
      <c r="B31" s="613">
        <v>1130</v>
      </c>
      <c r="C31" s="609">
        <v>1130</v>
      </c>
      <c r="D31" s="610">
        <v>441</v>
      </c>
      <c r="E31" s="611">
        <f t="shared" si="1"/>
        <v>39.026548672566371</v>
      </c>
      <c r="F31" s="659">
        <v>239</v>
      </c>
      <c r="G31" s="612">
        <f>D31/F31*100</f>
        <v>184.51882845188285</v>
      </c>
      <c r="M31" s="7" t="s">
        <v>83</v>
      </c>
    </row>
    <row r="32" spans="1:13">
      <c r="A32" s="607" t="s">
        <v>74</v>
      </c>
      <c r="B32" s="613">
        <v>950</v>
      </c>
      <c r="C32" s="609">
        <v>950</v>
      </c>
      <c r="D32" s="610">
        <v>1397</v>
      </c>
      <c r="E32" s="611">
        <f t="shared" si="1"/>
        <v>147.05263157894737</v>
      </c>
      <c r="F32" s="659">
        <v>1284</v>
      </c>
      <c r="G32" s="612">
        <f t="shared" si="2"/>
        <v>108.80062305295949</v>
      </c>
    </row>
    <row r="33" spans="1:8">
      <c r="A33" s="607"/>
      <c r="B33" s="613"/>
      <c r="C33" s="609"/>
      <c r="D33" s="610"/>
      <c r="E33" s="611"/>
      <c r="F33" s="659"/>
      <c r="G33" s="612"/>
    </row>
    <row r="34" spans="1:8">
      <c r="A34" s="200" t="s">
        <v>89</v>
      </c>
      <c r="B34" s="634">
        <f>B35</f>
        <v>909</v>
      </c>
      <c r="C34" s="635">
        <f t="shared" ref="C34:D34" si="3">C35</f>
        <v>1429</v>
      </c>
      <c r="D34" s="636">
        <f t="shared" si="3"/>
        <v>1411</v>
      </c>
      <c r="E34" s="605">
        <f t="shared" si="1"/>
        <v>98.740377886634008</v>
      </c>
      <c r="F34" s="661">
        <f>F35</f>
        <v>975</v>
      </c>
      <c r="G34" s="606">
        <f>D34/F34*100</f>
        <v>144.71794871794873</v>
      </c>
    </row>
    <row r="35" spans="1:8">
      <c r="A35" s="209" t="s">
        <v>90</v>
      </c>
      <c r="B35" s="613">
        <v>909</v>
      </c>
      <c r="C35" s="609">
        <v>1429</v>
      </c>
      <c r="D35" s="610">
        <v>1411</v>
      </c>
      <c r="E35" s="611">
        <f t="shared" si="1"/>
        <v>98.740377886634008</v>
      </c>
      <c r="F35" s="659">
        <v>975</v>
      </c>
      <c r="G35" s="612">
        <f>D35/F35*100</f>
        <v>144.71794871794873</v>
      </c>
    </row>
    <row r="36" spans="1:8">
      <c r="A36" s="607"/>
      <c r="B36" s="623"/>
      <c r="C36" s="624"/>
      <c r="D36" s="625"/>
      <c r="E36" s="628"/>
      <c r="F36" s="660"/>
      <c r="G36" s="629"/>
    </row>
    <row r="37" spans="1:8">
      <c r="A37" s="595" t="s">
        <v>75</v>
      </c>
      <c r="B37" s="637">
        <f>B22+B29+B34</f>
        <v>5789</v>
      </c>
      <c r="C37" s="598">
        <f t="shared" ref="C37:D37" si="4">C22+C29+C34</f>
        <v>6709</v>
      </c>
      <c r="D37" s="638">
        <f t="shared" si="4"/>
        <v>6229</v>
      </c>
      <c r="E37" s="599">
        <f t="shared" si="1"/>
        <v>92.845431509912061</v>
      </c>
      <c r="F37" s="662">
        <f>F22+F29+F34</f>
        <v>5404</v>
      </c>
      <c r="G37" s="639">
        <f t="shared" si="2"/>
        <v>115.26646928201332</v>
      </c>
    </row>
    <row r="38" spans="1:8">
      <c r="A38" s="595"/>
      <c r="B38" s="617"/>
      <c r="C38" s="618"/>
      <c r="D38" s="619"/>
      <c r="E38" s="618"/>
      <c r="F38" s="633"/>
      <c r="G38" s="621"/>
    </row>
    <row r="39" spans="1:8">
      <c r="A39" s="595"/>
      <c r="B39" s="617"/>
      <c r="C39" s="618"/>
      <c r="D39" s="619"/>
      <c r="E39" s="618"/>
      <c r="F39" s="633"/>
      <c r="G39" s="621"/>
    </row>
    <row r="40" spans="1:8">
      <c r="A40" s="630"/>
      <c r="B40" s="623"/>
      <c r="C40" s="624"/>
      <c r="D40" s="625"/>
      <c r="E40" s="618"/>
      <c r="F40" s="660"/>
      <c r="G40" s="621"/>
    </row>
    <row r="41" spans="1:8">
      <c r="A41" s="640" t="s">
        <v>63</v>
      </c>
      <c r="B41" s="596">
        <f>B14+B37</f>
        <v>39063</v>
      </c>
      <c r="C41" s="597">
        <f>C14+C37</f>
        <v>40953.800000000003</v>
      </c>
      <c r="D41" s="598">
        <f>D14+D37</f>
        <v>39050.75</v>
      </c>
      <c r="E41" s="597">
        <f>D41/C41*100</f>
        <v>95.353178459630115</v>
      </c>
      <c r="F41" s="662">
        <f>F14+F37</f>
        <v>37274</v>
      </c>
      <c r="G41" s="639">
        <f>D41/F41*100</f>
        <v>104.76672747759832</v>
      </c>
      <c r="H41" s="46"/>
    </row>
    <row r="42" spans="1:8">
      <c r="A42" s="640"/>
      <c r="B42" s="641"/>
      <c r="C42" s="642"/>
      <c r="D42" s="643"/>
      <c r="E42" s="633"/>
      <c r="F42" s="663"/>
      <c r="G42" s="644"/>
    </row>
    <row r="43" spans="1:8">
      <c r="A43" s="580"/>
      <c r="B43" s="580"/>
      <c r="C43" s="609"/>
      <c r="D43" s="610"/>
      <c r="E43" s="645"/>
      <c r="F43" s="659"/>
      <c r="G43" s="646"/>
    </row>
    <row r="44" spans="1:8" ht="15.75" thickBot="1">
      <c r="A44" s="647"/>
      <c r="B44" s="648"/>
      <c r="C44" s="649"/>
      <c r="D44" s="650"/>
      <c r="E44" s="651"/>
      <c r="F44" s="664"/>
      <c r="G44" s="652"/>
    </row>
  </sheetData>
  <mergeCells count="1">
    <mergeCell ref="E1:G1"/>
  </mergeCells>
  <pageMargins left="0.70866141732283472" right="0.70866141732283472" top="0.78740157480314965" bottom="0.78740157480314965" header="0.31496062992125984" footer="0.31496062992125984"/>
  <pageSetup paperSize="9" scale="9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6C53B-5A4E-47E6-A620-4579910F6D72}">
  <dimension ref="B1:AW311"/>
  <sheetViews>
    <sheetView zoomScaleNormal="100" workbookViewId="0">
      <pane ySplit="6" topLeftCell="A305" activePane="bottomLeft" state="frozen"/>
      <selection pane="bottomLeft" activeCell="B1" sqref="B1:L311"/>
    </sheetView>
  </sheetViews>
  <sheetFormatPr defaultColWidth="9.140625" defaultRowHeight="12.75"/>
  <cols>
    <col min="1" max="1" width="4.42578125" style="67" customWidth="1"/>
    <col min="2" max="2" width="10.28515625" style="67" customWidth="1"/>
    <col min="3" max="3" width="19.140625" style="67" customWidth="1"/>
    <col min="4" max="4" width="63.42578125" style="68" customWidth="1"/>
    <col min="5" max="5" width="24.42578125" style="67" customWidth="1"/>
    <col min="6" max="6" width="18.28515625" style="67" customWidth="1"/>
    <col min="7" max="7" width="17.5703125" style="67" customWidth="1"/>
    <col min="8" max="8" width="17.140625" style="67" customWidth="1"/>
    <col min="9" max="9" width="17.28515625" style="39" customWidth="1"/>
    <col min="10" max="10" width="17.28515625" style="40" customWidth="1"/>
    <col min="11" max="11" width="17.28515625" style="67" customWidth="1"/>
    <col min="12" max="12" width="14.5703125" style="67" customWidth="1"/>
    <col min="13" max="13" width="19.140625" style="67" customWidth="1"/>
    <col min="14" max="14" width="12.5703125" style="69" customWidth="1"/>
    <col min="15" max="15" width="9.140625" style="67" hidden="1" customWidth="1"/>
    <col min="16" max="16" width="20.28515625" style="67" customWidth="1"/>
    <col min="17" max="16384" width="9.140625" style="67"/>
  </cols>
  <sheetData>
    <row r="1" spans="2:16" ht="21.75" customHeight="1">
      <c r="K1" s="67" t="s">
        <v>916</v>
      </c>
    </row>
    <row r="2" spans="2:16" ht="15" customHeight="1" thickBot="1">
      <c r="J2" s="927" t="s">
        <v>333</v>
      </c>
      <c r="K2" s="927"/>
      <c r="L2" s="928"/>
    </row>
    <row r="3" spans="2:16" s="23" customFormat="1" ht="15" customHeight="1">
      <c r="B3" s="929"/>
      <c r="C3" s="930"/>
      <c r="D3" s="930"/>
      <c r="E3" s="931"/>
      <c r="F3" s="70"/>
      <c r="G3" s="70"/>
      <c r="H3" s="71"/>
      <c r="I3" s="72" t="s">
        <v>143</v>
      </c>
      <c r="J3" s="73" t="s">
        <v>144</v>
      </c>
      <c r="K3" s="249" t="s">
        <v>145</v>
      </c>
      <c r="L3" s="72" t="s">
        <v>400</v>
      </c>
    </row>
    <row r="4" spans="2:16" s="23" customFormat="1" ht="39.950000000000003" customHeight="1" thickBot="1">
      <c r="B4" s="932" t="s">
        <v>401</v>
      </c>
      <c r="C4" s="933"/>
      <c r="D4" s="933"/>
      <c r="E4" s="934"/>
      <c r="F4" s="74"/>
      <c r="G4" s="74"/>
      <c r="H4" s="75"/>
      <c r="I4" s="75">
        <f>I7+I21+I45+I62+I218+I223+I230+I235+I288+I303</f>
        <v>187860</v>
      </c>
      <c r="J4" s="76">
        <f>J7+J21+J45+J62+J218+J223+J230+J235+J288+J303</f>
        <v>1086870.6000000001</v>
      </c>
      <c r="K4" s="75">
        <f>K7+K21+K45+K62+K218+K223+K230+K235+K288+K303</f>
        <v>477328</v>
      </c>
      <c r="L4" s="250">
        <f>K4/J4*100</f>
        <v>43.917647602207651</v>
      </c>
    </row>
    <row r="5" spans="2:16" s="23" customFormat="1" ht="20.100000000000001" customHeight="1" thickBot="1">
      <c r="B5" s="24"/>
      <c r="C5" s="25"/>
      <c r="D5" s="26"/>
      <c r="E5" s="27"/>
      <c r="F5" s="28"/>
      <c r="G5" s="28"/>
      <c r="H5" s="29"/>
      <c r="I5" s="30"/>
      <c r="J5" s="31"/>
      <c r="K5" s="29"/>
      <c r="L5" s="32"/>
    </row>
    <row r="6" spans="2:16" s="23" customFormat="1" ht="80.099999999999994" customHeight="1" thickBot="1">
      <c r="B6" s="77" t="s">
        <v>146</v>
      </c>
      <c r="C6" s="427" t="s">
        <v>147</v>
      </c>
      <c r="D6" s="77" t="s">
        <v>148</v>
      </c>
      <c r="E6" s="428" t="s">
        <v>149</v>
      </c>
      <c r="F6" s="77" t="s">
        <v>150</v>
      </c>
      <c r="G6" s="77" t="s">
        <v>151</v>
      </c>
      <c r="H6" s="429" t="s">
        <v>402</v>
      </c>
      <c r="I6" s="78" t="s">
        <v>152</v>
      </c>
      <c r="J6" s="79" t="s">
        <v>153</v>
      </c>
      <c r="K6" s="430" t="s">
        <v>403</v>
      </c>
      <c r="L6" s="80" t="s">
        <v>154</v>
      </c>
      <c r="M6" s="81"/>
    </row>
    <row r="7" spans="2:16" s="23" customFormat="1" ht="38.1" customHeight="1" thickBot="1">
      <c r="B7" s="913" t="s">
        <v>155</v>
      </c>
      <c r="C7" s="914"/>
      <c r="D7" s="914"/>
      <c r="E7" s="915"/>
      <c r="F7" s="82"/>
      <c r="G7" s="82"/>
      <c r="H7" s="83"/>
      <c r="I7" s="83">
        <f>I8+I10</f>
        <v>1500</v>
      </c>
      <c r="J7" s="84">
        <f>J8+J10</f>
        <v>219880.90000000002</v>
      </c>
      <c r="K7" s="83">
        <f>K8+K10</f>
        <v>23419</v>
      </c>
      <c r="L7" s="85">
        <f>K7/J7*100</f>
        <v>10.650765937377916</v>
      </c>
      <c r="M7" s="114"/>
    </row>
    <row r="8" spans="2:16" s="23" customFormat="1" ht="18.95" customHeight="1" thickBot="1">
      <c r="B8" s="926" t="s">
        <v>271</v>
      </c>
      <c r="C8" s="924"/>
      <c r="D8" s="924"/>
      <c r="E8" s="925"/>
      <c r="F8" s="88"/>
      <c r="G8" s="88"/>
      <c r="H8" s="89"/>
      <c r="I8" s="90">
        <f>SUM(I9:I9)</f>
        <v>0</v>
      </c>
      <c r="J8" s="91">
        <f>SUM(J9:J9)</f>
        <v>0</v>
      </c>
      <c r="K8" s="90">
        <f>SUM(K9:K9)</f>
        <v>0</v>
      </c>
      <c r="L8" s="92" t="s">
        <v>122</v>
      </c>
    </row>
    <row r="9" spans="2:16" s="23" customFormat="1" ht="20.100000000000001" customHeight="1" thickBot="1">
      <c r="B9" s="93"/>
      <c r="C9" s="94"/>
      <c r="D9" s="95"/>
      <c r="E9" s="96"/>
      <c r="F9" s="97"/>
      <c r="G9" s="97"/>
      <c r="H9" s="98"/>
      <c r="I9" s="99"/>
      <c r="J9" s="100"/>
      <c r="K9" s="99"/>
      <c r="L9" s="101"/>
    </row>
    <row r="10" spans="2:16" s="23" customFormat="1" ht="18.95" customHeight="1" thickBot="1">
      <c r="B10" s="910" t="s">
        <v>158</v>
      </c>
      <c r="C10" s="911"/>
      <c r="D10" s="911"/>
      <c r="E10" s="911"/>
      <c r="F10" s="102"/>
      <c r="G10" s="102" t="s">
        <v>404</v>
      </c>
      <c r="H10" s="103"/>
      <c r="I10" s="103">
        <f>SUM(I11:I20)</f>
        <v>1500</v>
      </c>
      <c r="J10" s="104">
        <f>SUM(J11:J20)</f>
        <v>219880.90000000002</v>
      </c>
      <c r="K10" s="103">
        <f>SUM(K11:K20)</f>
        <v>23419</v>
      </c>
      <c r="L10" s="105">
        <f t="shared" ref="L10" si="0">K10/J10*100</f>
        <v>10.650765937377916</v>
      </c>
    </row>
    <row r="11" spans="2:16" ht="18" customHeight="1">
      <c r="B11" s="251" t="s">
        <v>159</v>
      </c>
      <c r="C11" s="261" t="s">
        <v>161</v>
      </c>
      <c r="D11" s="431" t="s">
        <v>276</v>
      </c>
      <c r="E11" s="316" t="s">
        <v>278</v>
      </c>
      <c r="F11" s="252" t="s">
        <v>342</v>
      </c>
      <c r="G11" s="253">
        <v>2020</v>
      </c>
      <c r="H11" s="254">
        <v>39933</v>
      </c>
      <c r="I11" s="432">
        <v>0</v>
      </c>
      <c r="J11" s="433">
        <f>I11+77515</f>
        <v>77515</v>
      </c>
      <c r="K11" s="255">
        <v>21299</v>
      </c>
      <c r="L11" s="298">
        <f>K11/J11*100</f>
        <v>27.477262465329289</v>
      </c>
      <c r="P11" s="107"/>
    </row>
    <row r="12" spans="2:16" ht="18" customHeight="1">
      <c r="B12" s="251" t="s">
        <v>159</v>
      </c>
      <c r="C12" s="260" t="s">
        <v>162</v>
      </c>
      <c r="D12" s="431" t="s">
        <v>163</v>
      </c>
      <c r="E12" s="258" t="s">
        <v>278</v>
      </c>
      <c r="F12" s="252" t="s">
        <v>277</v>
      </c>
      <c r="G12" s="253">
        <v>2022</v>
      </c>
      <c r="H12" s="259">
        <v>352</v>
      </c>
      <c r="I12" s="432">
        <v>0</v>
      </c>
      <c r="J12" s="433">
        <f>I12+98.1</f>
        <v>98.1</v>
      </c>
      <c r="K12" s="255">
        <v>0</v>
      </c>
      <c r="L12" s="298">
        <f>K12/J12*100</f>
        <v>0</v>
      </c>
      <c r="P12" s="107"/>
    </row>
    <row r="13" spans="2:16" ht="18" customHeight="1">
      <c r="B13" s="251" t="s">
        <v>159</v>
      </c>
      <c r="C13" s="260" t="s">
        <v>405</v>
      </c>
      <c r="D13" s="431" t="s">
        <v>214</v>
      </c>
      <c r="E13" s="258" t="s">
        <v>272</v>
      </c>
      <c r="F13" s="252" t="s">
        <v>172</v>
      </c>
      <c r="G13" s="253">
        <v>2023</v>
      </c>
      <c r="H13" s="259">
        <v>1257</v>
      </c>
      <c r="I13" s="432">
        <v>0</v>
      </c>
      <c r="J13" s="433">
        <f>I13+2365.7</f>
        <v>2365.6999999999998</v>
      </c>
      <c r="K13" s="255">
        <v>498</v>
      </c>
      <c r="L13" s="298">
        <f t="shared" ref="L13:L42" si="1">K13/J13*100</f>
        <v>21.050851756351189</v>
      </c>
      <c r="P13" s="107"/>
    </row>
    <row r="14" spans="2:16" ht="18" customHeight="1">
      <c r="B14" s="251" t="s">
        <v>159</v>
      </c>
      <c r="C14" s="260" t="s">
        <v>406</v>
      </c>
      <c r="D14" s="431" t="s">
        <v>273</v>
      </c>
      <c r="E14" s="258" t="s">
        <v>274</v>
      </c>
      <c r="F14" s="252" t="s">
        <v>157</v>
      </c>
      <c r="G14" s="253">
        <v>2024</v>
      </c>
      <c r="H14" s="259">
        <v>0</v>
      </c>
      <c r="I14" s="432">
        <v>1500</v>
      </c>
      <c r="J14" s="433">
        <v>0</v>
      </c>
      <c r="K14" s="255">
        <v>0</v>
      </c>
      <c r="L14" s="298" t="s">
        <v>122</v>
      </c>
      <c r="P14" s="107"/>
    </row>
    <row r="15" spans="2:16" ht="18" customHeight="1">
      <c r="B15" s="251" t="s">
        <v>159</v>
      </c>
      <c r="C15" s="260" t="s">
        <v>407</v>
      </c>
      <c r="D15" s="431" t="s">
        <v>273</v>
      </c>
      <c r="E15" s="258" t="s">
        <v>274</v>
      </c>
      <c r="F15" s="252" t="s">
        <v>172</v>
      </c>
      <c r="G15" s="253">
        <v>2024</v>
      </c>
      <c r="H15" s="255">
        <v>1111</v>
      </c>
      <c r="I15" s="432">
        <v>0</v>
      </c>
      <c r="J15" s="433">
        <v>2732.1</v>
      </c>
      <c r="K15" s="255">
        <v>843</v>
      </c>
      <c r="L15" s="298">
        <f t="shared" si="1"/>
        <v>30.855385966838693</v>
      </c>
      <c r="P15" s="107"/>
    </row>
    <row r="16" spans="2:16" ht="18" customHeight="1">
      <c r="B16" s="251" t="s">
        <v>159</v>
      </c>
      <c r="C16" s="260" t="s">
        <v>275</v>
      </c>
      <c r="D16" s="431" t="s">
        <v>334</v>
      </c>
      <c r="E16" s="258" t="s">
        <v>160</v>
      </c>
      <c r="F16" s="252" t="s">
        <v>277</v>
      </c>
      <c r="G16" s="253">
        <v>2024</v>
      </c>
      <c r="H16" s="255">
        <v>260</v>
      </c>
      <c r="I16" s="432">
        <v>0</v>
      </c>
      <c r="J16" s="433">
        <v>10066</v>
      </c>
      <c r="K16" s="255">
        <v>260</v>
      </c>
      <c r="L16" s="298">
        <f t="shared" si="1"/>
        <v>2.5829525134114841</v>
      </c>
      <c r="P16" s="107"/>
    </row>
    <row r="17" spans="2:16" ht="18" customHeight="1">
      <c r="B17" s="251" t="s">
        <v>159</v>
      </c>
      <c r="C17" s="260" t="s">
        <v>408</v>
      </c>
      <c r="D17" s="431" t="s">
        <v>409</v>
      </c>
      <c r="E17" s="258" t="s">
        <v>410</v>
      </c>
      <c r="F17" s="252" t="s">
        <v>172</v>
      </c>
      <c r="G17" s="253">
        <v>2025</v>
      </c>
      <c r="H17" s="255">
        <v>0</v>
      </c>
      <c r="I17" s="432">
        <v>0</v>
      </c>
      <c r="J17" s="433">
        <v>1815</v>
      </c>
      <c r="K17" s="255">
        <v>0</v>
      </c>
      <c r="L17" s="298">
        <f t="shared" si="1"/>
        <v>0</v>
      </c>
      <c r="P17" s="107"/>
    </row>
    <row r="18" spans="2:16" ht="18" customHeight="1">
      <c r="B18" s="251" t="s">
        <v>159</v>
      </c>
      <c r="C18" s="260" t="s">
        <v>411</v>
      </c>
      <c r="D18" s="431" t="s">
        <v>412</v>
      </c>
      <c r="E18" s="258" t="s">
        <v>371</v>
      </c>
      <c r="F18" s="252" t="s">
        <v>172</v>
      </c>
      <c r="G18" s="253">
        <v>2025</v>
      </c>
      <c r="H18" s="255">
        <v>181</v>
      </c>
      <c r="I18" s="432">
        <v>0</v>
      </c>
      <c r="J18" s="433">
        <v>800</v>
      </c>
      <c r="K18" s="255">
        <v>181</v>
      </c>
      <c r="L18" s="298">
        <f t="shared" si="1"/>
        <v>22.625</v>
      </c>
      <c r="M18" s="39"/>
      <c r="P18" s="107"/>
    </row>
    <row r="19" spans="2:16" ht="18" customHeight="1">
      <c r="B19" s="251" t="s">
        <v>159</v>
      </c>
      <c r="C19" s="402" t="s">
        <v>413</v>
      </c>
      <c r="D19" s="431" t="s">
        <v>335</v>
      </c>
      <c r="E19" s="258" t="s">
        <v>414</v>
      </c>
      <c r="F19" s="252" t="s">
        <v>172</v>
      </c>
      <c r="G19" s="253">
        <v>2024</v>
      </c>
      <c r="H19" s="255">
        <v>338</v>
      </c>
      <c r="I19" s="432">
        <v>0</v>
      </c>
      <c r="J19" s="433">
        <v>1800</v>
      </c>
      <c r="K19" s="255">
        <v>338</v>
      </c>
      <c r="L19" s="298">
        <f t="shared" si="1"/>
        <v>18.777777777777775</v>
      </c>
      <c r="M19" s="39"/>
      <c r="P19" s="107"/>
    </row>
    <row r="20" spans="2:16" ht="18" customHeight="1" thickBot="1">
      <c r="B20" s="251" t="s">
        <v>159</v>
      </c>
      <c r="C20" s="434" t="s">
        <v>336</v>
      </c>
      <c r="D20" s="435" t="s">
        <v>415</v>
      </c>
      <c r="E20" s="258" t="s">
        <v>160</v>
      </c>
      <c r="F20" s="252" t="s">
        <v>277</v>
      </c>
      <c r="G20" s="253">
        <v>2025</v>
      </c>
      <c r="H20" s="255">
        <v>0</v>
      </c>
      <c r="I20" s="432">
        <v>0</v>
      </c>
      <c r="J20" s="433">
        <f>I20+122689</f>
        <v>122689</v>
      </c>
      <c r="K20" s="255">
        <v>0</v>
      </c>
      <c r="L20" s="298">
        <f t="shared" si="1"/>
        <v>0</v>
      </c>
      <c r="M20" s="39"/>
      <c r="P20" s="107"/>
    </row>
    <row r="21" spans="2:16" s="33" customFormat="1" ht="38.1" customHeight="1" thickBot="1">
      <c r="B21" s="913" t="s">
        <v>164</v>
      </c>
      <c r="C21" s="914"/>
      <c r="D21" s="914"/>
      <c r="E21" s="915"/>
      <c r="F21" s="109" t="s">
        <v>83</v>
      </c>
      <c r="G21" s="109"/>
      <c r="H21" s="83"/>
      <c r="I21" s="83">
        <f>I22</f>
        <v>3945</v>
      </c>
      <c r="J21" s="84">
        <f>J22</f>
        <v>21862.9</v>
      </c>
      <c r="K21" s="83">
        <f t="shared" ref="K21" si="2">K22</f>
        <v>1510</v>
      </c>
      <c r="L21" s="85">
        <f t="shared" si="1"/>
        <v>6.9066775221951344</v>
      </c>
      <c r="M21" s="114"/>
    </row>
    <row r="22" spans="2:16" s="23" customFormat="1" ht="18.95" customHeight="1" thickBot="1">
      <c r="B22" s="926" t="s">
        <v>165</v>
      </c>
      <c r="C22" s="924"/>
      <c r="D22" s="924"/>
      <c r="E22" s="925"/>
      <c r="F22" s="102"/>
      <c r="G22" s="102"/>
      <c r="H22" s="103"/>
      <c r="I22" s="90">
        <f>SUM(I23:I42)</f>
        <v>3945</v>
      </c>
      <c r="J22" s="104">
        <f>SUM(J23:J42)</f>
        <v>21862.9</v>
      </c>
      <c r="K22" s="90">
        <f>SUM(K23:K42)</f>
        <v>1510</v>
      </c>
      <c r="L22" s="105">
        <f t="shared" si="1"/>
        <v>6.9066775221951344</v>
      </c>
    </row>
    <row r="23" spans="2:16" ht="18" customHeight="1">
      <c r="B23" s="436" t="s">
        <v>166</v>
      </c>
      <c r="C23" s="261" t="s">
        <v>171</v>
      </c>
      <c r="D23" s="437" t="s">
        <v>416</v>
      </c>
      <c r="E23" s="262" t="s">
        <v>160</v>
      </c>
      <c r="F23" s="263" t="s">
        <v>157</v>
      </c>
      <c r="G23" s="261" t="s">
        <v>337</v>
      </c>
      <c r="H23" s="254">
        <v>2021</v>
      </c>
      <c r="I23" s="438">
        <v>180</v>
      </c>
      <c r="J23" s="439">
        <f t="shared" ref="J23:J27" si="3">I23</f>
        <v>180</v>
      </c>
      <c r="K23" s="254">
        <v>0</v>
      </c>
      <c r="L23" s="440">
        <f t="shared" si="1"/>
        <v>0</v>
      </c>
    </row>
    <row r="24" spans="2:16" ht="18" customHeight="1">
      <c r="B24" s="283" t="s">
        <v>166</v>
      </c>
      <c r="C24" s="260" t="s">
        <v>167</v>
      </c>
      <c r="D24" s="257" t="s">
        <v>168</v>
      </c>
      <c r="E24" s="264" t="s">
        <v>160</v>
      </c>
      <c r="F24" s="252" t="s">
        <v>157</v>
      </c>
      <c r="G24" s="260" t="s">
        <v>337</v>
      </c>
      <c r="H24" s="259">
        <v>14693</v>
      </c>
      <c r="I24" s="432">
        <v>480</v>
      </c>
      <c r="J24" s="433">
        <f>I24</f>
        <v>480</v>
      </c>
      <c r="K24" s="255">
        <v>0</v>
      </c>
      <c r="L24" s="298">
        <f t="shared" si="1"/>
        <v>0</v>
      </c>
    </row>
    <row r="25" spans="2:16" ht="18" customHeight="1">
      <c r="B25" s="283" t="s">
        <v>166</v>
      </c>
      <c r="C25" s="260" t="s">
        <v>206</v>
      </c>
      <c r="D25" s="257" t="s">
        <v>417</v>
      </c>
      <c r="E25" s="264" t="s">
        <v>340</v>
      </c>
      <c r="F25" s="252" t="s">
        <v>277</v>
      </c>
      <c r="G25" s="251" t="s">
        <v>337</v>
      </c>
      <c r="H25" s="259">
        <v>2270</v>
      </c>
      <c r="I25" s="432">
        <v>0</v>
      </c>
      <c r="J25" s="433">
        <f>I25+242</f>
        <v>242</v>
      </c>
      <c r="K25" s="255">
        <v>0</v>
      </c>
      <c r="L25" s="298">
        <f t="shared" si="1"/>
        <v>0</v>
      </c>
    </row>
    <row r="26" spans="2:16" ht="18" customHeight="1">
      <c r="B26" s="283" t="s">
        <v>166</v>
      </c>
      <c r="C26" s="260" t="s">
        <v>418</v>
      </c>
      <c r="D26" s="257" t="s">
        <v>419</v>
      </c>
      <c r="E26" s="264" t="s">
        <v>340</v>
      </c>
      <c r="F26" s="252" t="s">
        <v>157</v>
      </c>
      <c r="G26" s="251" t="s">
        <v>339</v>
      </c>
      <c r="H26" s="259">
        <v>1166</v>
      </c>
      <c r="I26" s="432">
        <v>0</v>
      </c>
      <c r="J26" s="433">
        <v>250</v>
      </c>
      <c r="K26" s="255">
        <v>0</v>
      </c>
      <c r="L26" s="298">
        <f t="shared" si="1"/>
        <v>0</v>
      </c>
    </row>
    <row r="27" spans="2:16" ht="18" customHeight="1">
      <c r="B27" s="283" t="s">
        <v>166</v>
      </c>
      <c r="C27" s="260" t="s">
        <v>169</v>
      </c>
      <c r="D27" s="257" t="s">
        <v>338</v>
      </c>
      <c r="E27" s="264" t="s">
        <v>170</v>
      </c>
      <c r="F27" s="252" t="s">
        <v>157</v>
      </c>
      <c r="G27" s="251" t="s">
        <v>339</v>
      </c>
      <c r="H27" s="259">
        <v>3042</v>
      </c>
      <c r="I27" s="432">
        <v>187</v>
      </c>
      <c r="J27" s="433">
        <f t="shared" si="3"/>
        <v>187</v>
      </c>
      <c r="K27" s="255">
        <v>0</v>
      </c>
      <c r="L27" s="298">
        <f t="shared" si="1"/>
        <v>0</v>
      </c>
    </row>
    <row r="28" spans="2:16" ht="18" customHeight="1">
      <c r="B28" s="296" t="s">
        <v>166</v>
      </c>
      <c r="C28" s="260" t="s">
        <v>420</v>
      </c>
      <c r="D28" s="257" t="s">
        <v>421</v>
      </c>
      <c r="E28" s="264" t="s">
        <v>422</v>
      </c>
      <c r="F28" s="252" t="s">
        <v>157</v>
      </c>
      <c r="G28" s="251" t="s">
        <v>423</v>
      </c>
      <c r="H28" s="259">
        <v>2000</v>
      </c>
      <c r="I28" s="432">
        <v>2000</v>
      </c>
      <c r="J28" s="433">
        <v>0</v>
      </c>
      <c r="K28" s="255">
        <v>0</v>
      </c>
      <c r="L28" s="298" t="s">
        <v>122</v>
      </c>
    </row>
    <row r="29" spans="2:16" ht="18" customHeight="1">
      <c r="B29" s="283" t="s">
        <v>166</v>
      </c>
      <c r="C29" s="260" t="s">
        <v>424</v>
      </c>
      <c r="D29" s="257" t="s">
        <v>425</v>
      </c>
      <c r="E29" s="264" t="s">
        <v>160</v>
      </c>
      <c r="F29" s="252" t="s">
        <v>157</v>
      </c>
      <c r="G29" s="260" t="s">
        <v>423</v>
      </c>
      <c r="H29" s="255">
        <v>516</v>
      </c>
      <c r="I29" s="432">
        <v>0</v>
      </c>
      <c r="J29" s="433">
        <v>620</v>
      </c>
      <c r="K29" s="255">
        <v>516</v>
      </c>
      <c r="L29" s="298">
        <f t="shared" si="1"/>
        <v>83.225806451612911</v>
      </c>
    </row>
    <row r="30" spans="2:16" ht="18" customHeight="1">
      <c r="B30" s="283" t="s">
        <v>166</v>
      </c>
      <c r="C30" s="260" t="s">
        <v>426</v>
      </c>
      <c r="D30" s="257" t="s">
        <v>427</v>
      </c>
      <c r="E30" s="264" t="s">
        <v>160</v>
      </c>
      <c r="F30" s="133" t="s">
        <v>157</v>
      </c>
      <c r="G30" s="260" t="s">
        <v>423</v>
      </c>
      <c r="H30" s="255">
        <v>327</v>
      </c>
      <c r="I30" s="432">
        <v>0</v>
      </c>
      <c r="J30" s="433">
        <v>400</v>
      </c>
      <c r="K30" s="255">
        <v>327</v>
      </c>
      <c r="L30" s="298">
        <f t="shared" si="1"/>
        <v>81.75</v>
      </c>
    </row>
    <row r="31" spans="2:16" ht="18" customHeight="1">
      <c r="B31" s="296" t="s">
        <v>166</v>
      </c>
      <c r="C31" s="251" t="s">
        <v>428</v>
      </c>
      <c r="D31" s="441" t="s">
        <v>429</v>
      </c>
      <c r="E31" s="312" t="s">
        <v>160</v>
      </c>
      <c r="F31" s="303" t="s">
        <v>157</v>
      </c>
      <c r="G31" s="251" t="s">
        <v>423</v>
      </c>
      <c r="H31" s="255">
        <v>0</v>
      </c>
      <c r="I31" s="432">
        <v>0</v>
      </c>
      <c r="J31" s="433">
        <v>250</v>
      </c>
      <c r="K31" s="255">
        <v>0</v>
      </c>
      <c r="L31" s="298">
        <f t="shared" si="1"/>
        <v>0</v>
      </c>
    </row>
    <row r="32" spans="2:16" ht="18" customHeight="1">
      <c r="B32" s="283" t="s">
        <v>166</v>
      </c>
      <c r="C32" s="260" t="s">
        <v>430</v>
      </c>
      <c r="D32" s="257" t="s">
        <v>431</v>
      </c>
      <c r="E32" s="264" t="s">
        <v>432</v>
      </c>
      <c r="F32" s="252" t="s">
        <v>172</v>
      </c>
      <c r="G32" s="260" t="s">
        <v>423</v>
      </c>
      <c r="H32" s="255">
        <v>0</v>
      </c>
      <c r="I32" s="432">
        <v>0</v>
      </c>
      <c r="J32" s="433">
        <v>100</v>
      </c>
      <c r="K32" s="255">
        <v>0</v>
      </c>
      <c r="L32" s="298">
        <f t="shared" si="1"/>
        <v>0</v>
      </c>
    </row>
    <row r="33" spans="2:16" ht="18" customHeight="1">
      <c r="B33" s="283" t="s">
        <v>166</v>
      </c>
      <c r="C33" s="260" t="s">
        <v>433</v>
      </c>
      <c r="D33" s="257" t="s">
        <v>434</v>
      </c>
      <c r="E33" s="264" t="s">
        <v>435</v>
      </c>
      <c r="F33" s="252" t="s">
        <v>157</v>
      </c>
      <c r="G33" s="256" t="s">
        <v>423</v>
      </c>
      <c r="H33" s="255">
        <v>79</v>
      </c>
      <c r="I33" s="432">
        <v>0</v>
      </c>
      <c r="J33" s="433">
        <v>80</v>
      </c>
      <c r="K33" s="255">
        <v>79</v>
      </c>
      <c r="L33" s="298">
        <f t="shared" si="1"/>
        <v>98.75</v>
      </c>
    </row>
    <row r="34" spans="2:16" ht="18" customHeight="1">
      <c r="B34" s="283" t="s">
        <v>166</v>
      </c>
      <c r="C34" s="260" t="s">
        <v>436</v>
      </c>
      <c r="D34" s="257" t="s">
        <v>437</v>
      </c>
      <c r="E34" s="442" t="s">
        <v>325</v>
      </c>
      <c r="F34" s="252" t="s">
        <v>157</v>
      </c>
      <c r="G34" s="256" t="s">
        <v>423</v>
      </c>
      <c r="H34" s="255">
        <v>0</v>
      </c>
      <c r="I34" s="432">
        <v>0</v>
      </c>
      <c r="J34" s="433">
        <v>500</v>
      </c>
      <c r="K34" s="255">
        <v>0</v>
      </c>
      <c r="L34" s="298">
        <f t="shared" si="1"/>
        <v>0</v>
      </c>
    </row>
    <row r="35" spans="2:16" ht="18" customHeight="1">
      <c r="B35" s="283" t="s">
        <v>166</v>
      </c>
      <c r="C35" s="260" t="s">
        <v>438</v>
      </c>
      <c r="D35" s="257" t="s">
        <v>215</v>
      </c>
      <c r="E35" s="264" t="s">
        <v>422</v>
      </c>
      <c r="F35" s="252" t="s">
        <v>172</v>
      </c>
      <c r="G35" s="260" t="s">
        <v>343</v>
      </c>
      <c r="H35" s="255">
        <v>2000</v>
      </c>
      <c r="I35" s="432">
        <v>0</v>
      </c>
      <c r="J35" s="433">
        <v>24.2</v>
      </c>
      <c r="K35" s="255">
        <v>24</v>
      </c>
      <c r="L35" s="298">
        <f t="shared" si="1"/>
        <v>99.173553719008268</v>
      </c>
    </row>
    <row r="36" spans="2:16" ht="18" customHeight="1">
      <c r="B36" s="283" t="s">
        <v>166</v>
      </c>
      <c r="C36" s="260" t="s">
        <v>439</v>
      </c>
      <c r="D36" s="257" t="s">
        <v>208</v>
      </c>
      <c r="E36" s="264" t="s">
        <v>340</v>
      </c>
      <c r="F36" s="252" t="s">
        <v>172</v>
      </c>
      <c r="G36" s="260" t="s">
        <v>344</v>
      </c>
      <c r="H36" s="255">
        <v>0</v>
      </c>
      <c r="I36" s="432">
        <v>0</v>
      </c>
      <c r="J36" s="433">
        <v>8000</v>
      </c>
      <c r="K36" s="255">
        <v>0</v>
      </c>
      <c r="L36" s="298">
        <f t="shared" si="1"/>
        <v>0</v>
      </c>
    </row>
    <row r="37" spans="2:16" ht="18" customHeight="1">
      <c r="B37" s="283" t="s">
        <v>166</v>
      </c>
      <c r="C37" s="260" t="s">
        <v>440</v>
      </c>
      <c r="D37" s="257" t="s">
        <v>441</v>
      </c>
      <c r="E37" s="264" t="s">
        <v>422</v>
      </c>
      <c r="F37" s="252" t="s">
        <v>172</v>
      </c>
      <c r="G37" s="260" t="s">
        <v>423</v>
      </c>
      <c r="H37" s="255">
        <v>88</v>
      </c>
      <c r="I37" s="443">
        <v>0</v>
      </c>
      <c r="J37" s="444">
        <v>2000</v>
      </c>
      <c r="K37" s="255">
        <v>88</v>
      </c>
      <c r="L37" s="298">
        <f t="shared" si="1"/>
        <v>4.3999999999999995</v>
      </c>
    </row>
    <row r="38" spans="2:16" ht="18" customHeight="1">
      <c r="B38" s="283" t="s">
        <v>166</v>
      </c>
      <c r="C38" s="260" t="s">
        <v>442</v>
      </c>
      <c r="D38" s="257" t="s">
        <v>431</v>
      </c>
      <c r="E38" s="264" t="s">
        <v>432</v>
      </c>
      <c r="F38" s="252" t="s">
        <v>172</v>
      </c>
      <c r="G38" s="260" t="s">
        <v>423</v>
      </c>
      <c r="H38" s="255">
        <v>0</v>
      </c>
      <c r="I38" s="445">
        <v>0</v>
      </c>
      <c r="J38" s="446">
        <v>2200</v>
      </c>
      <c r="K38" s="255">
        <v>0</v>
      </c>
      <c r="L38" s="298">
        <f t="shared" si="1"/>
        <v>0</v>
      </c>
    </row>
    <row r="39" spans="2:16" ht="18" customHeight="1">
      <c r="B39" s="283" t="s">
        <v>166</v>
      </c>
      <c r="C39" s="260" t="s">
        <v>443</v>
      </c>
      <c r="D39" s="257" t="s">
        <v>444</v>
      </c>
      <c r="E39" s="264" t="s">
        <v>445</v>
      </c>
      <c r="F39" s="252" t="s">
        <v>172</v>
      </c>
      <c r="G39" s="260" t="s">
        <v>344</v>
      </c>
      <c r="H39" s="255">
        <v>0</v>
      </c>
      <c r="I39" s="432">
        <v>0</v>
      </c>
      <c r="J39" s="433">
        <v>280</v>
      </c>
      <c r="K39" s="255">
        <v>0</v>
      </c>
      <c r="L39" s="298">
        <f t="shared" si="1"/>
        <v>0</v>
      </c>
    </row>
    <row r="40" spans="2:16" ht="18" customHeight="1">
      <c r="B40" s="283" t="s">
        <v>166</v>
      </c>
      <c r="C40" s="260" t="s">
        <v>446</v>
      </c>
      <c r="D40" s="257" t="s">
        <v>207</v>
      </c>
      <c r="E40" s="264" t="s">
        <v>340</v>
      </c>
      <c r="F40" s="252" t="s">
        <v>172</v>
      </c>
      <c r="G40" s="260" t="s">
        <v>339</v>
      </c>
      <c r="H40" s="255">
        <v>49</v>
      </c>
      <c r="I40" s="432">
        <v>0</v>
      </c>
      <c r="J40" s="433">
        <v>1000</v>
      </c>
      <c r="K40" s="255">
        <v>49</v>
      </c>
      <c r="L40" s="298">
        <f t="shared" si="1"/>
        <v>4.9000000000000004</v>
      </c>
    </row>
    <row r="41" spans="2:16" ht="18" customHeight="1">
      <c r="B41" s="283" t="s">
        <v>166</v>
      </c>
      <c r="C41" s="260" t="s">
        <v>447</v>
      </c>
      <c r="D41" s="257" t="s">
        <v>448</v>
      </c>
      <c r="E41" s="265" t="s">
        <v>449</v>
      </c>
      <c r="F41" s="252" t="s">
        <v>172</v>
      </c>
      <c r="G41" s="260" t="s">
        <v>345</v>
      </c>
      <c r="H41" s="255">
        <v>427</v>
      </c>
      <c r="I41" s="445">
        <v>0</v>
      </c>
      <c r="J41" s="446">
        <v>1000</v>
      </c>
      <c r="K41" s="255">
        <v>427</v>
      </c>
      <c r="L41" s="298">
        <f t="shared" si="1"/>
        <v>42.699999999999996</v>
      </c>
    </row>
    <row r="42" spans="2:16" ht="18" customHeight="1" thickBot="1">
      <c r="B42" s="407" t="s">
        <v>166</v>
      </c>
      <c r="C42" s="268" t="s">
        <v>450</v>
      </c>
      <c r="D42" s="447" t="s">
        <v>341</v>
      </c>
      <c r="E42" s="448" t="s">
        <v>451</v>
      </c>
      <c r="F42" s="270" t="s">
        <v>172</v>
      </c>
      <c r="G42" s="268" t="s">
        <v>337</v>
      </c>
      <c r="H42" s="272">
        <v>5028</v>
      </c>
      <c r="I42" s="449">
        <v>1098</v>
      </c>
      <c r="J42" s="450">
        <v>4069.7</v>
      </c>
      <c r="K42" s="272">
        <v>0</v>
      </c>
      <c r="L42" s="405">
        <f t="shared" si="1"/>
        <v>0</v>
      </c>
    </row>
    <row r="43" spans="2:16" ht="18" customHeight="1">
      <c r="B43" s="38"/>
      <c r="C43" s="38"/>
      <c r="D43" s="326"/>
      <c r="E43" s="291"/>
      <c r="F43" s="292"/>
      <c r="G43" s="38"/>
      <c r="H43" s="39"/>
      <c r="I43" s="451"/>
      <c r="J43" s="107"/>
      <c r="K43" s="39"/>
      <c r="L43" s="408"/>
    </row>
    <row r="44" spans="2:16" ht="18" customHeight="1" thickBot="1">
      <c r="B44" s="38"/>
      <c r="C44" s="38"/>
      <c r="D44" s="326"/>
      <c r="E44" s="291"/>
      <c r="F44" s="292"/>
      <c r="G44" s="38"/>
      <c r="H44" s="39"/>
      <c r="I44" s="451"/>
      <c r="J44" s="107"/>
      <c r="K44" s="39"/>
      <c r="L44" s="408" t="s">
        <v>346</v>
      </c>
    </row>
    <row r="45" spans="2:16" ht="38.1" customHeight="1" thickBot="1">
      <c r="B45" s="913" t="s">
        <v>173</v>
      </c>
      <c r="C45" s="914"/>
      <c r="D45" s="914"/>
      <c r="E45" s="915"/>
      <c r="F45" s="109"/>
      <c r="G45" s="109"/>
      <c r="H45" s="83"/>
      <c r="I45" s="83">
        <f>I46</f>
        <v>27960</v>
      </c>
      <c r="J45" s="84">
        <f>J46</f>
        <v>48133.100000000006</v>
      </c>
      <c r="K45" s="83">
        <f>K46</f>
        <v>9960</v>
      </c>
      <c r="L45" s="85">
        <f t="shared" ref="L45" si="4">K45/J45*100</f>
        <v>20.692621086113299</v>
      </c>
      <c r="M45" s="114"/>
      <c r="P45" s="107"/>
    </row>
    <row r="46" spans="2:16" ht="18.95" customHeight="1" thickBot="1">
      <c r="B46" s="926" t="s">
        <v>174</v>
      </c>
      <c r="C46" s="924"/>
      <c r="D46" s="924"/>
      <c r="E46" s="925"/>
      <c r="F46" s="102"/>
      <c r="G46" s="102"/>
      <c r="H46" s="103"/>
      <c r="I46" s="103">
        <f>SUM(I47:I60)</f>
        <v>27960</v>
      </c>
      <c r="J46" s="104">
        <f>SUM(J47:J60)</f>
        <v>48133.100000000006</v>
      </c>
      <c r="K46" s="103">
        <f>SUM(K47:K60)</f>
        <v>9960</v>
      </c>
      <c r="L46" s="105">
        <f>K46/J46*100</f>
        <v>20.692621086113299</v>
      </c>
      <c r="M46" s="23"/>
      <c r="P46" s="107"/>
    </row>
    <row r="47" spans="2:16" ht="18.95" customHeight="1">
      <c r="B47" s="261" t="s">
        <v>175</v>
      </c>
      <c r="C47" s="261" t="s">
        <v>176</v>
      </c>
      <c r="D47" s="452" t="s">
        <v>177</v>
      </c>
      <c r="E47" s="262" t="s">
        <v>452</v>
      </c>
      <c r="F47" s="263" t="s">
        <v>157</v>
      </c>
      <c r="G47" s="266">
        <v>2022</v>
      </c>
      <c r="H47" s="254">
        <v>0</v>
      </c>
      <c r="I47" s="254">
        <v>360</v>
      </c>
      <c r="J47" s="295">
        <v>0</v>
      </c>
      <c r="K47" s="254">
        <v>0</v>
      </c>
      <c r="L47" s="440" t="s">
        <v>122</v>
      </c>
      <c r="P47" s="107"/>
    </row>
    <row r="48" spans="2:16" ht="18.95" customHeight="1">
      <c r="B48" s="260" t="s">
        <v>175</v>
      </c>
      <c r="C48" s="260" t="s">
        <v>453</v>
      </c>
      <c r="D48" s="453" t="s">
        <v>178</v>
      </c>
      <c r="E48" s="264" t="s">
        <v>454</v>
      </c>
      <c r="F48" s="252" t="s">
        <v>157</v>
      </c>
      <c r="G48" s="267">
        <v>2022</v>
      </c>
      <c r="H48" s="255">
        <v>0</v>
      </c>
      <c r="I48" s="255">
        <v>900</v>
      </c>
      <c r="J48" s="286">
        <f t="shared" ref="J48:J50" si="5">I48</f>
        <v>900</v>
      </c>
      <c r="K48" s="255">
        <v>0</v>
      </c>
      <c r="L48" s="298">
        <f t="shared" ref="L48:L60" si="6">K48/J48*100</f>
        <v>0</v>
      </c>
      <c r="P48" s="107"/>
    </row>
    <row r="49" spans="2:16" ht="18.95" customHeight="1">
      <c r="B49" s="260" t="s">
        <v>175</v>
      </c>
      <c r="C49" s="260" t="s">
        <v>455</v>
      </c>
      <c r="D49" s="453" t="s">
        <v>178</v>
      </c>
      <c r="E49" s="264" t="s">
        <v>454</v>
      </c>
      <c r="F49" s="252" t="s">
        <v>172</v>
      </c>
      <c r="G49" s="267">
        <v>2022</v>
      </c>
      <c r="H49" s="255">
        <v>0</v>
      </c>
      <c r="I49" s="255">
        <v>0</v>
      </c>
      <c r="J49" s="286">
        <v>3100</v>
      </c>
      <c r="K49" s="255">
        <v>0</v>
      </c>
      <c r="L49" s="298">
        <f t="shared" si="6"/>
        <v>0</v>
      </c>
      <c r="P49" s="107"/>
    </row>
    <row r="50" spans="2:16" ht="18" customHeight="1">
      <c r="B50" s="251" t="s">
        <v>175</v>
      </c>
      <c r="C50" s="260" t="s">
        <v>456</v>
      </c>
      <c r="D50" s="453" t="s">
        <v>457</v>
      </c>
      <c r="E50" s="264" t="s">
        <v>281</v>
      </c>
      <c r="F50" s="252" t="s">
        <v>157</v>
      </c>
      <c r="G50" s="267">
        <v>2022</v>
      </c>
      <c r="H50" s="255">
        <v>1581</v>
      </c>
      <c r="I50" s="255">
        <v>200</v>
      </c>
      <c r="J50" s="286">
        <f t="shared" si="5"/>
        <v>200</v>
      </c>
      <c r="K50" s="255">
        <v>46</v>
      </c>
      <c r="L50" s="298">
        <f t="shared" si="6"/>
        <v>23</v>
      </c>
      <c r="P50" s="107"/>
    </row>
    <row r="51" spans="2:16" ht="18.95" customHeight="1">
      <c r="B51" s="251" t="s">
        <v>175</v>
      </c>
      <c r="C51" s="260" t="s">
        <v>216</v>
      </c>
      <c r="D51" s="453" t="s">
        <v>217</v>
      </c>
      <c r="E51" s="264" t="s">
        <v>458</v>
      </c>
      <c r="F51" s="252" t="s">
        <v>157</v>
      </c>
      <c r="G51" s="267">
        <v>2023</v>
      </c>
      <c r="H51" s="255">
        <v>2599</v>
      </c>
      <c r="I51" s="255">
        <v>5000</v>
      </c>
      <c r="J51" s="286">
        <v>3360</v>
      </c>
      <c r="K51" s="255">
        <v>2599</v>
      </c>
      <c r="L51" s="298">
        <f t="shared" si="6"/>
        <v>77.351190476190482</v>
      </c>
      <c r="P51" s="107"/>
    </row>
    <row r="52" spans="2:16" ht="18.95" customHeight="1">
      <c r="B52" s="251" t="s">
        <v>175</v>
      </c>
      <c r="C52" s="260" t="s">
        <v>282</v>
      </c>
      <c r="D52" s="453" t="s">
        <v>459</v>
      </c>
      <c r="E52" s="264" t="s">
        <v>160</v>
      </c>
      <c r="F52" s="252" t="s">
        <v>157</v>
      </c>
      <c r="G52" s="267">
        <v>2024</v>
      </c>
      <c r="H52" s="255">
        <v>0</v>
      </c>
      <c r="I52" s="255">
        <v>1000</v>
      </c>
      <c r="J52" s="286">
        <v>0</v>
      </c>
      <c r="K52" s="255">
        <v>0</v>
      </c>
      <c r="L52" s="298" t="s">
        <v>122</v>
      </c>
      <c r="P52" s="107"/>
    </row>
    <row r="53" spans="2:16" ht="18.95" customHeight="1">
      <c r="B53" s="251" t="s">
        <v>175</v>
      </c>
      <c r="C53" s="260" t="s">
        <v>283</v>
      </c>
      <c r="D53" s="453" t="s">
        <v>460</v>
      </c>
      <c r="E53" s="264" t="s">
        <v>461</v>
      </c>
      <c r="F53" s="252" t="s">
        <v>157</v>
      </c>
      <c r="G53" s="267">
        <v>2024</v>
      </c>
      <c r="H53" s="255">
        <v>0</v>
      </c>
      <c r="I53" s="255">
        <v>1000</v>
      </c>
      <c r="J53" s="286">
        <v>0</v>
      </c>
      <c r="K53" s="255">
        <v>0</v>
      </c>
      <c r="L53" s="298" t="s">
        <v>122</v>
      </c>
      <c r="P53" s="107"/>
    </row>
    <row r="54" spans="2:16" ht="18.95" customHeight="1">
      <c r="B54" s="251" t="s">
        <v>175</v>
      </c>
      <c r="C54" s="260" t="s">
        <v>284</v>
      </c>
      <c r="D54" s="453" t="s">
        <v>462</v>
      </c>
      <c r="E54" s="264" t="s">
        <v>160</v>
      </c>
      <c r="F54" s="252" t="s">
        <v>157</v>
      </c>
      <c r="G54" s="267">
        <v>2024</v>
      </c>
      <c r="H54" s="255">
        <v>0</v>
      </c>
      <c r="I54" s="255">
        <v>2000</v>
      </c>
      <c r="J54" s="286">
        <v>50</v>
      </c>
      <c r="K54" s="255">
        <v>0</v>
      </c>
      <c r="L54" s="298">
        <f t="shared" si="6"/>
        <v>0</v>
      </c>
      <c r="P54" s="107"/>
    </row>
    <row r="55" spans="2:16" ht="18.95" customHeight="1">
      <c r="B55" s="251" t="s">
        <v>175</v>
      </c>
      <c r="C55" s="260" t="s">
        <v>463</v>
      </c>
      <c r="D55" s="453" t="s">
        <v>285</v>
      </c>
      <c r="E55" s="264" t="s">
        <v>464</v>
      </c>
      <c r="F55" s="252" t="s">
        <v>172</v>
      </c>
      <c r="G55" s="425">
        <v>2024</v>
      </c>
      <c r="H55" s="255">
        <v>7435</v>
      </c>
      <c r="I55" s="255">
        <v>0</v>
      </c>
      <c r="J55" s="286">
        <v>7167.4</v>
      </c>
      <c r="K55" s="255">
        <v>7152</v>
      </c>
      <c r="L55" s="298">
        <f t="shared" si="6"/>
        <v>99.785138264921741</v>
      </c>
      <c r="P55" s="107"/>
    </row>
    <row r="56" spans="2:16" ht="18.95" customHeight="1">
      <c r="B56" s="251" t="s">
        <v>175</v>
      </c>
      <c r="C56" s="260" t="s">
        <v>286</v>
      </c>
      <c r="D56" s="453" t="s">
        <v>287</v>
      </c>
      <c r="E56" s="264" t="s">
        <v>160</v>
      </c>
      <c r="F56" s="252" t="s">
        <v>157</v>
      </c>
      <c r="G56" s="406">
        <v>2024</v>
      </c>
      <c r="H56" s="255">
        <v>0</v>
      </c>
      <c r="I56" s="255">
        <v>2000</v>
      </c>
      <c r="J56" s="286">
        <v>1363</v>
      </c>
      <c r="K56" s="255">
        <v>0</v>
      </c>
      <c r="L56" s="298">
        <f t="shared" si="6"/>
        <v>0</v>
      </c>
      <c r="P56" s="107"/>
    </row>
    <row r="57" spans="2:16" ht="18.95" customHeight="1">
      <c r="B57" s="251" t="s">
        <v>175</v>
      </c>
      <c r="C57" s="260" t="s">
        <v>465</v>
      </c>
      <c r="D57" s="453" t="s">
        <v>466</v>
      </c>
      <c r="E57" s="264" t="s">
        <v>467</v>
      </c>
      <c r="F57" s="252" t="s">
        <v>157</v>
      </c>
      <c r="G57" s="406">
        <v>2025</v>
      </c>
      <c r="H57" s="255">
        <v>0</v>
      </c>
      <c r="I57" s="255">
        <v>1000</v>
      </c>
      <c r="J57" s="286">
        <v>0</v>
      </c>
      <c r="K57" s="255">
        <v>0</v>
      </c>
      <c r="L57" s="298" t="s">
        <v>122</v>
      </c>
      <c r="P57" s="107"/>
    </row>
    <row r="58" spans="2:16" ht="18" customHeight="1">
      <c r="B58" s="251" t="s">
        <v>175</v>
      </c>
      <c r="C58" s="260" t="s">
        <v>468</v>
      </c>
      <c r="D58" s="453" t="s">
        <v>469</v>
      </c>
      <c r="E58" s="312" t="s">
        <v>470</v>
      </c>
      <c r="F58" s="252" t="s">
        <v>157</v>
      </c>
      <c r="G58" s="425">
        <v>2025</v>
      </c>
      <c r="H58" s="259">
        <v>0</v>
      </c>
      <c r="I58" s="255">
        <v>10000</v>
      </c>
      <c r="J58" s="286">
        <v>500</v>
      </c>
      <c r="K58" s="255">
        <v>0</v>
      </c>
      <c r="L58" s="298">
        <f t="shared" si="6"/>
        <v>0</v>
      </c>
      <c r="P58" s="107"/>
    </row>
    <row r="59" spans="2:16" ht="18" customHeight="1">
      <c r="B59" s="251" t="s">
        <v>175</v>
      </c>
      <c r="C59" s="260" t="s">
        <v>471</v>
      </c>
      <c r="D59" s="453" t="s">
        <v>472</v>
      </c>
      <c r="E59" s="264" t="s">
        <v>473</v>
      </c>
      <c r="F59" s="252" t="s">
        <v>157</v>
      </c>
      <c r="G59" s="425">
        <v>2025</v>
      </c>
      <c r="H59" s="255">
        <v>0</v>
      </c>
      <c r="I59" s="255">
        <v>4500</v>
      </c>
      <c r="J59" s="286">
        <v>2500</v>
      </c>
      <c r="K59" s="255">
        <v>0</v>
      </c>
      <c r="L59" s="298">
        <f t="shared" si="6"/>
        <v>0</v>
      </c>
      <c r="P59" s="107"/>
    </row>
    <row r="60" spans="2:16" ht="18" customHeight="1" thickBot="1">
      <c r="B60" s="268" t="s">
        <v>175</v>
      </c>
      <c r="C60" s="268" t="s">
        <v>474</v>
      </c>
      <c r="D60" s="454" t="s">
        <v>475</v>
      </c>
      <c r="E60" s="269" t="s">
        <v>160</v>
      </c>
      <c r="F60" s="270" t="s">
        <v>172</v>
      </c>
      <c r="G60" s="455">
        <v>2019</v>
      </c>
      <c r="H60" s="272">
        <v>29251</v>
      </c>
      <c r="I60" s="272">
        <v>0</v>
      </c>
      <c r="J60" s="302">
        <v>28992.7</v>
      </c>
      <c r="K60" s="272">
        <v>163</v>
      </c>
      <c r="L60" s="405">
        <f t="shared" si="6"/>
        <v>0.56221048746753488</v>
      </c>
      <c r="P60" s="107"/>
    </row>
    <row r="61" spans="2:16" ht="18.95" customHeight="1" thickBot="1">
      <c r="B61" s="456"/>
      <c r="C61" s="457"/>
      <c r="D61" s="458"/>
      <c r="E61" s="459"/>
      <c r="F61" s="459"/>
      <c r="G61" s="460"/>
      <c r="H61" s="461"/>
      <c r="I61" s="462"/>
      <c r="J61" s="463"/>
      <c r="K61" s="464"/>
      <c r="L61" s="465"/>
      <c r="P61" s="107"/>
    </row>
    <row r="62" spans="2:16" s="33" customFormat="1" ht="38.1" customHeight="1" thickBot="1">
      <c r="B62" s="913" t="s">
        <v>179</v>
      </c>
      <c r="C62" s="914"/>
      <c r="D62" s="914"/>
      <c r="E62" s="915"/>
      <c r="F62" s="109"/>
      <c r="G62" s="466"/>
      <c r="H62" s="110"/>
      <c r="I62" s="83">
        <f>I63+I89+I136</f>
        <v>67315</v>
      </c>
      <c r="J62" s="84">
        <f>J63+J89+J136+J185</f>
        <v>436208.4</v>
      </c>
      <c r="K62" s="83">
        <f>K63+K89+K136+K185</f>
        <v>248813</v>
      </c>
      <c r="L62" s="85">
        <f t="shared" ref="L62" si="7">K62/J62*100</f>
        <v>57.039937791202554</v>
      </c>
      <c r="M62" s="114"/>
      <c r="P62" s="35"/>
    </row>
    <row r="63" spans="2:16" s="23" customFormat="1" ht="20.100000000000001" customHeight="1" thickBot="1">
      <c r="B63" s="926" t="s">
        <v>180</v>
      </c>
      <c r="C63" s="924"/>
      <c r="D63" s="924"/>
      <c r="E63" s="924"/>
      <c r="F63" s="102"/>
      <c r="G63" s="426"/>
      <c r="H63" s="90"/>
      <c r="I63" s="90">
        <f>SUM(I64:I83)</f>
        <v>8670</v>
      </c>
      <c r="J63" s="131">
        <f>SUM(J64:J83)</f>
        <v>17062.2</v>
      </c>
      <c r="K63" s="90">
        <f>SUM(K64:K83)</f>
        <v>8395</v>
      </c>
      <c r="L63" s="105">
        <f>K63/J63*100</f>
        <v>49.202330297382517</v>
      </c>
      <c r="N63" s="34"/>
    </row>
    <row r="64" spans="2:16" s="23" customFormat="1" ht="20.100000000000001" customHeight="1">
      <c r="B64" s="467" t="s">
        <v>181</v>
      </c>
      <c r="C64" s="251" t="s">
        <v>476</v>
      </c>
      <c r="D64" s="468" t="s">
        <v>477</v>
      </c>
      <c r="E64" s="312" t="s">
        <v>304</v>
      </c>
      <c r="F64" s="303" t="s">
        <v>157</v>
      </c>
      <c r="G64" s="469" t="s">
        <v>423</v>
      </c>
      <c r="H64" s="255">
        <v>350</v>
      </c>
      <c r="I64" s="259">
        <v>350</v>
      </c>
      <c r="J64" s="286">
        <v>350</v>
      </c>
      <c r="K64" s="255">
        <v>350</v>
      </c>
      <c r="L64" s="298">
        <f t="shared" ref="L64:L83" si="8">K64/J64*100</f>
        <v>100</v>
      </c>
      <c r="M64" s="115"/>
      <c r="N64" s="34"/>
    </row>
    <row r="65" spans="2:14" s="23" customFormat="1" ht="20.100000000000001" customHeight="1">
      <c r="B65" s="470" t="s">
        <v>181</v>
      </c>
      <c r="C65" s="260" t="s">
        <v>478</v>
      </c>
      <c r="D65" s="471" t="s">
        <v>479</v>
      </c>
      <c r="E65" s="264" t="s">
        <v>306</v>
      </c>
      <c r="F65" s="252" t="s">
        <v>157</v>
      </c>
      <c r="G65" s="472" t="s">
        <v>423</v>
      </c>
      <c r="H65" s="255">
        <v>305</v>
      </c>
      <c r="I65" s="255">
        <v>305</v>
      </c>
      <c r="J65" s="286">
        <f t="shared" ref="J65:J78" si="9">I65</f>
        <v>305</v>
      </c>
      <c r="K65" s="255">
        <v>305</v>
      </c>
      <c r="L65" s="298">
        <f t="shared" si="8"/>
        <v>100</v>
      </c>
      <c r="M65" s="115"/>
      <c r="N65" s="34"/>
    </row>
    <row r="66" spans="2:14" s="23" customFormat="1" ht="20.100000000000001" customHeight="1">
      <c r="B66" s="473" t="s">
        <v>181</v>
      </c>
      <c r="C66" s="260" t="s">
        <v>480</v>
      </c>
      <c r="D66" s="471" t="s">
        <v>481</v>
      </c>
      <c r="E66" s="264" t="s">
        <v>182</v>
      </c>
      <c r="F66" s="252" t="s">
        <v>157</v>
      </c>
      <c r="G66" s="472" t="s">
        <v>423</v>
      </c>
      <c r="H66" s="255">
        <v>165</v>
      </c>
      <c r="I66" s="255">
        <v>165</v>
      </c>
      <c r="J66" s="286">
        <f t="shared" si="9"/>
        <v>165</v>
      </c>
      <c r="K66" s="255">
        <v>165</v>
      </c>
      <c r="L66" s="298">
        <f t="shared" si="8"/>
        <v>100</v>
      </c>
      <c r="M66" s="115"/>
      <c r="N66" s="34"/>
    </row>
    <row r="67" spans="2:14" s="23" customFormat="1" ht="20.100000000000001" customHeight="1">
      <c r="B67" s="470" t="s">
        <v>181</v>
      </c>
      <c r="C67" s="260" t="s">
        <v>482</v>
      </c>
      <c r="D67" s="471" t="s">
        <v>483</v>
      </c>
      <c r="E67" s="264" t="s">
        <v>218</v>
      </c>
      <c r="F67" s="252" t="s">
        <v>157</v>
      </c>
      <c r="G67" s="472" t="s">
        <v>423</v>
      </c>
      <c r="H67" s="255">
        <v>80</v>
      </c>
      <c r="I67" s="255">
        <v>80</v>
      </c>
      <c r="J67" s="286">
        <f t="shared" si="9"/>
        <v>80</v>
      </c>
      <c r="K67" s="255">
        <v>80</v>
      </c>
      <c r="L67" s="298">
        <f t="shared" si="8"/>
        <v>100</v>
      </c>
      <c r="M67" s="115"/>
      <c r="N67" s="34"/>
    </row>
    <row r="68" spans="2:14" s="23" customFormat="1" ht="20.100000000000001" customHeight="1">
      <c r="B68" s="470" t="s">
        <v>181</v>
      </c>
      <c r="C68" s="260" t="s">
        <v>484</v>
      </c>
      <c r="D68" s="471" t="s">
        <v>485</v>
      </c>
      <c r="E68" s="264" t="s">
        <v>188</v>
      </c>
      <c r="F68" s="252" t="s">
        <v>157</v>
      </c>
      <c r="G68" s="472" t="s">
        <v>423</v>
      </c>
      <c r="H68" s="255">
        <v>575</v>
      </c>
      <c r="I68" s="255">
        <v>850</v>
      </c>
      <c r="J68" s="286">
        <f t="shared" si="9"/>
        <v>850</v>
      </c>
      <c r="K68" s="255">
        <v>575</v>
      </c>
      <c r="L68" s="298">
        <f t="shared" si="8"/>
        <v>67.64705882352942</v>
      </c>
      <c r="M68" s="115"/>
      <c r="N68" s="34"/>
    </row>
    <row r="69" spans="2:14" s="23" customFormat="1" ht="20.100000000000001" customHeight="1">
      <c r="B69" s="473" t="s">
        <v>181</v>
      </c>
      <c r="C69" s="260" t="s">
        <v>486</v>
      </c>
      <c r="D69" s="471" t="s">
        <v>487</v>
      </c>
      <c r="E69" s="264" t="s">
        <v>362</v>
      </c>
      <c r="F69" s="252" t="s">
        <v>157</v>
      </c>
      <c r="G69" s="472" t="s">
        <v>423</v>
      </c>
      <c r="H69" s="255">
        <v>810</v>
      </c>
      <c r="I69" s="255">
        <v>810</v>
      </c>
      <c r="J69" s="286">
        <f t="shared" si="9"/>
        <v>810</v>
      </c>
      <c r="K69" s="255">
        <v>810</v>
      </c>
      <c r="L69" s="298">
        <f t="shared" si="8"/>
        <v>100</v>
      </c>
      <c r="M69" s="115"/>
      <c r="N69" s="34"/>
    </row>
    <row r="70" spans="2:14" s="23" customFormat="1" ht="20.100000000000001" customHeight="1">
      <c r="B70" s="470" t="s">
        <v>181</v>
      </c>
      <c r="C70" s="260" t="s">
        <v>488</v>
      </c>
      <c r="D70" s="471" t="s">
        <v>489</v>
      </c>
      <c r="E70" s="264" t="s">
        <v>347</v>
      </c>
      <c r="F70" s="252" t="s">
        <v>157</v>
      </c>
      <c r="G70" s="472" t="s">
        <v>423</v>
      </c>
      <c r="H70" s="255">
        <v>870</v>
      </c>
      <c r="I70" s="255">
        <v>870</v>
      </c>
      <c r="J70" s="286">
        <f t="shared" si="9"/>
        <v>870</v>
      </c>
      <c r="K70" s="255">
        <v>870</v>
      </c>
      <c r="L70" s="298">
        <f t="shared" si="8"/>
        <v>100</v>
      </c>
      <c r="M70" s="115"/>
      <c r="N70" s="34"/>
    </row>
    <row r="71" spans="2:14" s="23" customFormat="1" ht="20.100000000000001" customHeight="1">
      <c r="B71" s="473" t="s">
        <v>181</v>
      </c>
      <c r="C71" s="260" t="s">
        <v>490</v>
      </c>
      <c r="D71" s="471" t="s">
        <v>491</v>
      </c>
      <c r="E71" s="264" t="s">
        <v>362</v>
      </c>
      <c r="F71" s="252" t="s">
        <v>157</v>
      </c>
      <c r="G71" s="472" t="s">
        <v>423</v>
      </c>
      <c r="H71" s="255">
        <v>825</v>
      </c>
      <c r="I71" s="255">
        <v>825</v>
      </c>
      <c r="J71" s="286">
        <f t="shared" si="9"/>
        <v>825</v>
      </c>
      <c r="K71" s="255">
        <v>825</v>
      </c>
      <c r="L71" s="298">
        <f>K71/J71*100</f>
        <v>100</v>
      </c>
      <c r="M71" s="115"/>
      <c r="N71" s="34"/>
    </row>
    <row r="72" spans="2:14" s="23" customFormat="1" ht="20.100000000000001" customHeight="1">
      <c r="B72" s="470" t="s">
        <v>181</v>
      </c>
      <c r="C72" s="260" t="s">
        <v>492</v>
      </c>
      <c r="D72" s="471" t="s">
        <v>493</v>
      </c>
      <c r="E72" s="264" t="s">
        <v>347</v>
      </c>
      <c r="F72" s="252" t="s">
        <v>157</v>
      </c>
      <c r="G72" s="472" t="s">
        <v>423</v>
      </c>
      <c r="H72" s="255">
        <v>1200</v>
      </c>
      <c r="I72" s="255">
        <v>1200</v>
      </c>
      <c r="J72" s="286">
        <f t="shared" si="9"/>
        <v>1200</v>
      </c>
      <c r="K72" s="255">
        <v>1200</v>
      </c>
      <c r="L72" s="298">
        <f t="shared" si="8"/>
        <v>100</v>
      </c>
      <c r="M72" s="115"/>
      <c r="N72" s="34"/>
    </row>
    <row r="73" spans="2:14" s="23" customFormat="1" ht="20.100000000000001" customHeight="1">
      <c r="B73" s="470" t="s">
        <v>181</v>
      </c>
      <c r="C73" s="260" t="s">
        <v>494</v>
      </c>
      <c r="D73" s="471" t="s">
        <v>495</v>
      </c>
      <c r="E73" s="264" t="s">
        <v>496</v>
      </c>
      <c r="F73" s="252" t="s">
        <v>157</v>
      </c>
      <c r="G73" s="472" t="s">
        <v>423</v>
      </c>
      <c r="H73" s="255">
        <v>0</v>
      </c>
      <c r="I73" s="255">
        <v>1815</v>
      </c>
      <c r="J73" s="286">
        <v>0</v>
      </c>
      <c r="K73" s="255">
        <v>0</v>
      </c>
      <c r="L73" s="298" t="s">
        <v>122</v>
      </c>
      <c r="M73" s="115"/>
      <c r="N73" s="34"/>
    </row>
    <row r="74" spans="2:14" s="23" customFormat="1" ht="20.100000000000001" customHeight="1">
      <c r="B74" s="470" t="s">
        <v>181</v>
      </c>
      <c r="C74" s="260" t="s">
        <v>497</v>
      </c>
      <c r="D74" s="471" t="s">
        <v>498</v>
      </c>
      <c r="E74" s="264" t="s">
        <v>222</v>
      </c>
      <c r="F74" s="252" t="s">
        <v>157</v>
      </c>
      <c r="G74" s="472" t="s">
        <v>423</v>
      </c>
      <c r="H74" s="255">
        <v>150</v>
      </c>
      <c r="I74" s="255">
        <v>150</v>
      </c>
      <c r="J74" s="286">
        <f t="shared" si="9"/>
        <v>150</v>
      </c>
      <c r="K74" s="255">
        <v>150</v>
      </c>
      <c r="L74" s="298">
        <f t="shared" si="8"/>
        <v>100</v>
      </c>
      <c r="M74" s="115"/>
      <c r="N74" s="34"/>
    </row>
    <row r="75" spans="2:14" s="23" customFormat="1" ht="20.100000000000001" customHeight="1">
      <c r="B75" s="470" t="s">
        <v>181</v>
      </c>
      <c r="C75" s="260" t="s">
        <v>499</v>
      </c>
      <c r="D75" s="471" t="s">
        <v>500</v>
      </c>
      <c r="E75" s="264" t="s">
        <v>222</v>
      </c>
      <c r="F75" s="252" t="s">
        <v>157</v>
      </c>
      <c r="G75" s="472" t="s">
        <v>423</v>
      </c>
      <c r="H75" s="255">
        <v>100</v>
      </c>
      <c r="I75" s="255">
        <v>100</v>
      </c>
      <c r="J75" s="286">
        <f t="shared" si="9"/>
        <v>100</v>
      </c>
      <c r="K75" s="255">
        <v>100</v>
      </c>
      <c r="L75" s="298">
        <f t="shared" si="8"/>
        <v>100</v>
      </c>
      <c r="M75" s="115"/>
      <c r="N75" s="34"/>
    </row>
    <row r="76" spans="2:14" s="23" customFormat="1" ht="20.100000000000001" customHeight="1">
      <c r="B76" s="470" t="s">
        <v>181</v>
      </c>
      <c r="C76" s="260" t="s">
        <v>501</v>
      </c>
      <c r="D76" s="471" t="s">
        <v>502</v>
      </c>
      <c r="E76" s="264" t="s">
        <v>288</v>
      </c>
      <c r="F76" s="252" t="s">
        <v>157</v>
      </c>
      <c r="G76" s="472" t="s">
        <v>423</v>
      </c>
      <c r="H76" s="255">
        <v>380</v>
      </c>
      <c r="I76" s="255">
        <v>380</v>
      </c>
      <c r="J76" s="286">
        <f t="shared" si="9"/>
        <v>380</v>
      </c>
      <c r="K76" s="255">
        <v>380</v>
      </c>
      <c r="L76" s="298">
        <f t="shared" si="8"/>
        <v>100</v>
      </c>
      <c r="M76" s="115"/>
      <c r="N76" s="34"/>
    </row>
    <row r="77" spans="2:14" s="23" customFormat="1" ht="20.100000000000001" customHeight="1">
      <c r="B77" s="470" t="s">
        <v>181</v>
      </c>
      <c r="C77" s="260" t="s">
        <v>503</v>
      </c>
      <c r="D77" s="471" t="s">
        <v>504</v>
      </c>
      <c r="E77" s="264" t="s">
        <v>156</v>
      </c>
      <c r="F77" s="252" t="s">
        <v>157</v>
      </c>
      <c r="G77" s="472" t="s">
        <v>423</v>
      </c>
      <c r="H77" s="255">
        <v>190</v>
      </c>
      <c r="I77" s="255">
        <v>190</v>
      </c>
      <c r="J77" s="286">
        <f t="shared" si="9"/>
        <v>190</v>
      </c>
      <c r="K77" s="255">
        <v>190</v>
      </c>
      <c r="L77" s="298">
        <f t="shared" si="8"/>
        <v>100</v>
      </c>
      <c r="M77" s="115"/>
      <c r="N77" s="34"/>
    </row>
    <row r="78" spans="2:14" s="111" customFormat="1" ht="18.95" customHeight="1">
      <c r="B78" s="470" t="s">
        <v>181</v>
      </c>
      <c r="C78" s="260" t="s">
        <v>505</v>
      </c>
      <c r="D78" s="471" t="s">
        <v>506</v>
      </c>
      <c r="E78" s="264" t="s">
        <v>188</v>
      </c>
      <c r="F78" s="252" t="s">
        <v>157</v>
      </c>
      <c r="G78" s="472" t="s">
        <v>423</v>
      </c>
      <c r="H78" s="255">
        <v>400</v>
      </c>
      <c r="I78" s="255">
        <v>400</v>
      </c>
      <c r="J78" s="286">
        <f t="shared" si="9"/>
        <v>400</v>
      </c>
      <c r="K78" s="255">
        <v>400</v>
      </c>
      <c r="L78" s="298">
        <f t="shared" si="8"/>
        <v>100</v>
      </c>
      <c r="M78" s="115"/>
      <c r="N78" s="112"/>
    </row>
    <row r="79" spans="2:14" s="111" customFormat="1" ht="18.95" customHeight="1">
      <c r="B79" s="470" t="s">
        <v>181</v>
      </c>
      <c r="C79" s="260" t="s">
        <v>507</v>
      </c>
      <c r="D79" s="471" t="s">
        <v>508</v>
      </c>
      <c r="E79" s="264" t="s">
        <v>362</v>
      </c>
      <c r="F79" s="252" t="s">
        <v>157</v>
      </c>
      <c r="G79" s="472" t="s">
        <v>423</v>
      </c>
      <c r="H79" s="255">
        <v>0</v>
      </c>
      <c r="I79" s="255">
        <v>180</v>
      </c>
      <c r="J79" s="286">
        <v>0</v>
      </c>
      <c r="K79" s="255">
        <v>0</v>
      </c>
      <c r="L79" s="298" t="s">
        <v>122</v>
      </c>
      <c r="M79" s="115"/>
      <c r="N79" s="112"/>
    </row>
    <row r="80" spans="2:14" s="111" customFormat="1" ht="18.95" customHeight="1">
      <c r="B80" s="470" t="s">
        <v>181</v>
      </c>
      <c r="C80" s="260" t="s">
        <v>509</v>
      </c>
      <c r="D80" s="471" t="s">
        <v>510</v>
      </c>
      <c r="E80" s="264" t="s">
        <v>496</v>
      </c>
      <c r="F80" s="252" t="s">
        <v>157</v>
      </c>
      <c r="G80" s="472" t="s">
        <v>423</v>
      </c>
      <c r="H80" s="255">
        <v>1343</v>
      </c>
      <c r="I80" s="255">
        <v>0</v>
      </c>
      <c r="J80" s="286">
        <v>1342.8</v>
      </c>
      <c r="K80" s="255">
        <v>1343</v>
      </c>
      <c r="L80" s="298">
        <f t="shared" si="8"/>
        <v>100.0148942508192</v>
      </c>
      <c r="M80" s="115"/>
      <c r="N80" s="112"/>
    </row>
    <row r="81" spans="2:49" s="111" customFormat="1" ht="18.95" customHeight="1">
      <c r="B81" s="470" t="s">
        <v>181</v>
      </c>
      <c r="C81" s="260" t="s">
        <v>511</v>
      </c>
      <c r="D81" s="471" t="s">
        <v>512</v>
      </c>
      <c r="E81" s="264" t="s">
        <v>496</v>
      </c>
      <c r="F81" s="252" t="s">
        <v>157</v>
      </c>
      <c r="G81" s="472" t="s">
        <v>423</v>
      </c>
      <c r="H81" s="255">
        <v>472</v>
      </c>
      <c r="I81" s="255">
        <v>0</v>
      </c>
      <c r="J81" s="286">
        <v>472.2</v>
      </c>
      <c r="K81" s="255">
        <v>472</v>
      </c>
      <c r="L81" s="298">
        <f t="shared" si="8"/>
        <v>99.957645065650141</v>
      </c>
      <c r="M81" s="115"/>
      <c r="N81" s="112"/>
    </row>
    <row r="82" spans="2:49" s="111" customFormat="1" ht="18.95" customHeight="1">
      <c r="B82" s="283" t="s">
        <v>181</v>
      </c>
      <c r="C82" s="260" t="s">
        <v>513</v>
      </c>
      <c r="D82" s="474" t="s">
        <v>514</v>
      </c>
      <c r="E82" s="264" t="s">
        <v>362</v>
      </c>
      <c r="F82" s="252" t="s">
        <v>157</v>
      </c>
      <c r="G82" s="276" t="s">
        <v>423</v>
      </c>
      <c r="H82" s="255">
        <v>180</v>
      </c>
      <c r="I82" s="255">
        <v>0</v>
      </c>
      <c r="J82" s="286">
        <v>180</v>
      </c>
      <c r="K82" s="255">
        <v>180</v>
      </c>
      <c r="L82" s="298">
        <f t="shared" si="8"/>
        <v>100</v>
      </c>
      <c r="M82" s="115"/>
      <c r="N82" s="112"/>
    </row>
    <row r="83" spans="2:49" s="111" customFormat="1" ht="18.95" customHeight="1" thickBot="1">
      <c r="B83" s="475" t="s">
        <v>181</v>
      </c>
      <c r="C83" s="268" t="s">
        <v>515</v>
      </c>
      <c r="D83" s="476" t="s">
        <v>516</v>
      </c>
      <c r="E83" s="269" t="s">
        <v>496</v>
      </c>
      <c r="F83" s="270" t="s">
        <v>172</v>
      </c>
      <c r="G83" s="477">
        <v>2024</v>
      </c>
      <c r="H83" s="272">
        <v>0</v>
      </c>
      <c r="I83" s="272">
        <v>0</v>
      </c>
      <c r="J83" s="302">
        <v>8392.2000000000007</v>
      </c>
      <c r="K83" s="272">
        <v>0</v>
      </c>
      <c r="L83" s="409">
        <f t="shared" si="8"/>
        <v>0</v>
      </c>
      <c r="M83" s="115"/>
      <c r="N83" s="112"/>
    </row>
    <row r="84" spans="2:49" s="111" customFormat="1" ht="18.95" customHeight="1">
      <c r="B84" s="478"/>
      <c r="C84" s="38"/>
      <c r="D84" s="479"/>
      <c r="E84" s="290"/>
      <c r="F84" s="292"/>
      <c r="G84" s="293"/>
      <c r="H84" s="39"/>
      <c r="I84" s="39"/>
      <c r="J84" s="40"/>
      <c r="K84" s="39"/>
      <c r="L84" s="408"/>
      <c r="M84" s="115"/>
      <c r="N84" s="112"/>
    </row>
    <row r="85" spans="2:49" s="111" customFormat="1" ht="18.95" customHeight="1">
      <c r="B85" s="478"/>
      <c r="C85" s="38"/>
      <c r="D85" s="479"/>
      <c r="E85" s="290"/>
      <c r="F85" s="292"/>
      <c r="G85" s="293"/>
      <c r="H85" s="39"/>
      <c r="I85" s="39"/>
      <c r="J85" s="40"/>
      <c r="K85" s="39"/>
      <c r="L85" s="408"/>
      <c r="M85" s="115"/>
      <c r="N85" s="112"/>
    </row>
    <row r="86" spans="2:49" s="111" customFormat="1" ht="18.95" customHeight="1">
      <c r="B86" s="478"/>
      <c r="C86" s="38"/>
      <c r="D86" s="479"/>
      <c r="E86" s="290"/>
      <c r="F86" s="292"/>
      <c r="G86" s="293"/>
      <c r="H86" s="39"/>
      <c r="I86" s="39"/>
      <c r="J86" s="40"/>
      <c r="K86" s="39"/>
      <c r="L86" s="408"/>
      <c r="M86" s="115"/>
      <c r="N86" s="112"/>
    </row>
    <row r="87" spans="2:49" s="111" customFormat="1" ht="18.95" customHeight="1">
      <c r="B87" s="478"/>
      <c r="C87" s="38"/>
      <c r="D87" s="479"/>
      <c r="E87" s="290"/>
      <c r="F87" s="292"/>
      <c r="G87" s="293"/>
      <c r="H87" s="39"/>
      <c r="I87" s="39"/>
      <c r="J87" s="40"/>
      <c r="K87" s="39"/>
      <c r="L87" s="408"/>
      <c r="M87" s="115"/>
      <c r="N87" s="112"/>
    </row>
    <row r="88" spans="2:49" s="111" customFormat="1" ht="18.95" customHeight="1" thickBot="1">
      <c r="B88" s="478"/>
      <c r="C88" s="38"/>
      <c r="D88" s="479"/>
      <c r="E88" s="290"/>
      <c r="F88" s="292"/>
      <c r="G88" s="293"/>
      <c r="H88" s="39"/>
      <c r="I88" s="39"/>
      <c r="J88" s="40"/>
      <c r="K88" s="39"/>
      <c r="L88" s="408" t="s">
        <v>348</v>
      </c>
      <c r="M88" s="115"/>
      <c r="N88" s="112"/>
    </row>
    <row r="89" spans="2:49" s="111" customFormat="1" ht="18.95" customHeight="1" thickBot="1">
      <c r="B89" s="926" t="s">
        <v>184</v>
      </c>
      <c r="C89" s="924"/>
      <c r="D89" s="924"/>
      <c r="E89" s="924"/>
      <c r="F89" s="87"/>
      <c r="G89" s="102"/>
      <c r="H89" s="480"/>
      <c r="I89" s="90">
        <f>SUM(I90:I132)</f>
        <v>58645</v>
      </c>
      <c r="J89" s="91">
        <f>SUM(J90:J132)</f>
        <v>48118.799999999996</v>
      </c>
      <c r="K89" s="131">
        <f>SUM(K90:K132)</f>
        <v>42865</v>
      </c>
      <c r="L89" s="105">
        <f>K89/J89*100</f>
        <v>89.081606357598289</v>
      </c>
      <c r="M89" s="115"/>
      <c r="N89" s="112"/>
    </row>
    <row r="90" spans="2:49" s="116" customFormat="1" ht="18.95" customHeight="1">
      <c r="B90" s="436" t="s">
        <v>181</v>
      </c>
      <c r="C90" s="261" t="s">
        <v>290</v>
      </c>
      <c r="D90" s="481" t="s">
        <v>291</v>
      </c>
      <c r="E90" s="482" t="s">
        <v>292</v>
      </c>
      <c r="F90" s="263" t="s">
        <v>342</v>
      </c>
      <c r="G90" s="330">
        <v>2024</v>
      </c>
      <c r="H90" s="254">
        <v>2789</v>
      </c>
      <c r="I90" s="483">
        <v>0</v>
      </c>
      <c r="J90" s="295">
        <v>477.1</v>
      </c>
      <c r="K90" s="254">
        <v>438</v>
      </c>
      <c r="L90" s="440">
        <f t="shared" ref="L90:L132" si="10">K90/J90*100</f>
        <v>91.804653112555016</v>
      </c>
      <c r="M90" s="67"/>
      <c r="N90" s="69"/>
      <c r="O90" s="67"/>
      <c r="P90" s="67"/>
      <c r="Q90" s="67"/>
      <c r="R90" s="67"/>
      <c r="S90" s="67"/>
      <c r="T90" s="67"/>
      <c r="U90" s="67"/>
      <c r="V90" s="67"/>
      <c r="W90" s="67"/>
      <c r="X90" s="67"/>
      <c r="Y90" s="67"/>
      <c r="Z90" s="67"/>
      <c r="AA90" s="67"/>
      <c r="AB90" s="67"/>
      <c r="AC90" s="67"/>
      <c r="AD90" s="67"/>
      <c r="AE90" s="67"/>
      <c r="AF90" s="67"/>
      <c r="AG90" s="67"/>
      <c r="AH90" s="67"/>
      <c r="AI90" s="67"/>
      <c r="AJ90" s="67"/>
      <c r="AK90" s="67"/>
      <c r="AL90" s="67"/>
      <c r="AM90" s="67"/>
      <c r="AN90" s="67"/>
      <c r="AO90" s="67"/>
      <c r="AP90" s="67"/>
      <c r="AQ90" s="67"/>
      <c r="AR90" s="67"/>
      <c r="AS90" s="67"/>
      <c r="AT90" s="67"/>
      <c r="AU90" s="67"/>
      <c r="AV90" s="67"/>
      <c r="AW90" s="67"/>
    </row>
    <row r="91" spans="2:49" s="116" customFormat="1" ht="18.95" customHeight="1">
      <c r="B91" s="283" t="s">
        <v>181</v>
      </c>
      <c r="C91" s="251" t="s">
        <v>293</v>
      </c>
      <c r="D91" s="275" t="s">
        <v>294</v>
      </c>
      <c r="E91" s="274" t="s">
        <v>295</v>
      </c>
      <c r="F91" s="252" t="s">
        <v>157</v>
      </c>
      <c r="G91" s="253">
        <v>2024</v>
      </c>
      <c r="H91" s="255">
        <v>2626</v>
      </c>
      <c r="I91" s="484">
        <v>0</v>
      </c>
      <c r="J91" s="286">
        <v>478.8</v>
      </c>
      <c r="K91" s="255">
        <v>436</v>
      </c>
      <c r="L91" s="298">
        <f t="shared" si="10"/>
        <v>91.060985797827897</v>
      </c>
      <c r="M91" s="67"/>
      <c r="N91" s="69"/>
      <c r="O91" s="67"/>
      <c r="P91" s="67"/>
      <c r="Q91" s="67"/>
      <c r="R91" s="67"/>
      <c r="S91" s="67"/>
      <c r="T91" s="67"/>
      <c r="U91" s="67"/>
      <c r="V91" s="67"/>
      <c r="W91" s="67"/>
      <c r="X91" s="67"/>
      <c r="Y91" s="67"/>
      <c r="Z91" s="67"/>
      <c r="AA91" s="67"/>
      <c r="AB91" s="67"/>
      <c r="AC91" s="67"/>
      <c r="AD91" s="67"/>
      <c r="AE91" s="67"/>
      <c r="AF91" s="67"/>
      <c r="AG91" s="67"/>
      <c r="AH91" s="67"/>
      <c r="AI91" s="67"/>
      <c r="AJ91" s="67"/>
      <c r="AK91" s="67"/>
      <c r="AL91" s="67"/>
      <c r="AM91" s="67"/>
      <c r="AN91" s="67"/>
      <c r="AO91" s="67"/>
      <c r="AP91" s="67"/>
      <c r="AQ91" s="67"/>
      <c r="AR91" s="67"/>
      <c r="AS91" s="67"/>
      <c r="AT91" s="67"/>
      <c r="AU91" s="67"/>
      <c r="AV91" s="67"/>
      <c r="AW91" s="67"/>
    </row>
    <row r="92" spans="2:49" s="116" customFormat="1" ht="18.95" customHeight="1">
      <c r="B92" s="283" t="s">
        <v>181</v>
      </c>
      <c r="C92" s="260" t="s">
        <v>296</v>
      </c>
      <c r="D92" s="275" t="s">
        <v>297</v>
      </c>
      <c r="E92" s="274" t="s">
        <v>517</v>
      </c>
      <c r="F92" s="252" t="s">
        <v>342</v>
      </c>
      <c r="G92" s="253">
        <v>2024</v>
      </c>
      <c r="H92" s="255">
        <v>2263</v>
      </c>
      <c r="I92" s="484">
        <v>0</v>
      </c>
      <c r="J92" s="286">
        <v>384.3</v>
      </c>
      <c r="K92" s="255">
        <v>342</v>
      </c>
      <c r="L92" s="298">
        <f t="shared" si="10"/>
        <v>88.992974238875874</v>
      </c>
      <c r="M92" s="67"/>
      <c r="N92" s="69"/>
      <c r="O92" s="67"/>
      <c r="P92" s="67"/>
      <c r="Q92" s="67"/>
      <c r="R92" s="67"/>
      <c r="S92" s="67"/>
      <c r="T92" s="67"/>
      <c r="U92" s="67"/>
      <c r="V92" s="67"/>
      <c r="W92" s="67"/>
      <c r="X92" s="67"/>
      <c r="Y92" s="67"/>
      <c r="Z92" s="67"/>
      <c r="AA92" s="67"/>
      <c r="AB92" s="67"/>
      <c r="AC92" s="67"/>
      <c r="AD92" s="67"/>
      <c r="AE92" s="67"/>
      <c r="AF92" s="67"/>
      <c r="AG92" s="67"/>
      <c r="AH92" s="67"/>
      <c r="AI92" s="67"/>
      <c r="AJ92" s="67"/>
      <c r="AK92" s="67"/>
      <c r="AL92" s="67"/>
      <c r="AM92" s="67"/>
      <c r="AN92" s="67"/>
      <c r="AO92" s="67"/>
      <c r="AP92" s="67"/>
      <c r="AQ92" s="67"/>
      <c r="AR92" s="67"/>
      <c r="AS92" s="67"/>
      <c r="AT92" s="67"/>
      <c r="AU92" s="67"/>
      <c r="AV92" s="67"/>
      <c r="AW92" s="67"/>
    </row>
    <row r="93" spans="2:49" s="116" customFormat="1" ht="18" customHeight="1">
      <c r="B93" s="283" t="s">
        <v>181</v>
      </c>
      <c r="C93" s="260" t="s">
        <v>298</v>
      </c>
      <c r="D93" s="275" t="s">
        <v>518</v>
      </c>
      <c r="E93" s="274" t="s">
        <v>517</v>
      </c>
      <c r="F93" s="252" t="s">
        <v>342</v>
      </c>
      <c r="G93" s="253">
        <v>2024</v>
      </c>
      <c r="H93" s="255">
        <v>1494</v>
      </c>
      <c r="I93" s="484">
        <v>0</v>
      </c>
      <c r="J93" s="286">
        <v>258.5</v>
      </c>
      <c r="K93" s="255">
        <v>202</v>
      </c>
      <c r="L93" s="298">
        <f t="shared" si="10"/>
        <v>78.143133462282393</v>
      </c>
      <c r="M93" s="67"/>
      <c r="N93" s="69"/>
      <c r="O93" s="67"/>
      <c r="P93" s="67"/>
      <c r="Q93" s="67"/>
      <c r="R93" s="67"/>
      <c r="S93" s="67"/>
      <c r="T93" s="67"/>
      <c r="U93" s="67"/>
      <c r="V93" s="67"/>
      <c r="W93" s="67"/>
      <c r="X93" s="67"/>
      <c r="Y93" s="67"/>
      <c r="Z93" s="67"/>
      <c r="AA93" s="67"/>
      <c r="AB93" s="67"/>
      <c r="AC93" s="67"/>
      <c r="AD93" s="67"/>
      <c r="AE93" s="67"/>
      <c r="AF93" s="67"/>
      <c r="AG93" s="67"/>
      <c r="AH93" s="67"/>
      <c r="AI93" s="67"/>
      <c r="AJ93" s="67"/>
      <c r="AK93" s="67"/>
      <c r="AL93" s="67"/>
      <c r="AM93" s="67"/>
      <c r="AN93" s="67"/>
      <c r="AO93" s="67"/>
      <c r="AP93" s="67"/>
      <c r="AQ93" s="67"/>
      <c r="AR93" s="67"/>
      <c r="AS93" s="67"/>
      <c r="AT93" s="67"/>
      <c r="AU93" s="67"/>
      <c r="AV93" s="67"/>
      <c r="AW93" s="67"/>
    </row>
    <row r="94" spans="2:49" s="116" customFormat="1" ht="17.25" customHeight="1">
      <c r="B94" s="283" t="s">
        <v>181</v>
      </c>
      <c r="C94" s="260" t="s">
        <v>299</v>
      </c>
      <c r="D94" s="275" t="s">
        <v>300</v>
      </c>
      <c r="E94" s="274" t="s">
        <v>218</v>
      </c>
      <c r="F94" s="252" t="s">
        <v>342</v>
      </c>
      <c r="G94" s="253">
        <v>2024</v>
      </c>
      <c r="H94" s="255">
        <v>1573</v>
      </c>
      <c r="I94" s="484">
        <v>0</v>
      </c>
      <c r="J94" s="286">
        <v>2216.3000000000002</v>
      </c>
      <c r="K94" s="255">
        <v>292</v>
      </c>
      <c r="L94" s="298">
        <f t="shared" si="10"/>
        <v>13.175111672607498</v>
      </c>
      <c r="M94" s="67"/>
      <c r="N94" s="69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</row>
    <row r="95" spans="2:49" s="116" customFormat="1" ht="18.95" customHeight="1">
      <c r="B95" s="283" t="s">
        <v>181</v>
      </c>
      <c r="C95" s="260" t="s">
        <v>301</v>
      </c>
      <c r="D95" s="275" t="s">
        <v>519</v>
      </c>
      <c r="E95" s="274" t="s">
        <v>302</v>
      </c>
      <c r="F95" s="252" t="s">
        <v>342</v>
      </c>
      <c r="G95" s="253">
        <v>2024</v>
      </c>
      <c r="H95" s="255">
        <v>3184</v>
      </c>
      <c r="I95" s="484">
        <v>0</v>
      </c>
      <c r="J95" s="286">
        <v>3291.4</v>
      </c>
      <c r="K95" s="255">
        <v>3184</v>
      </c>
      <c r="L95" s="298">
        <f t="shared" si="10"/>
        <v>96.736950841587159</v>
      </c>
      <c r="M95" s="67"/>
      <c r="N95" s="69"/>
      <c r="O95" s="67"/>
      <c r="P95" s="67"/>
      <c r="Q95" s="67"/>
      <c r="R95" s="67"/>
      <c r="S95" s="67"/>
      <c r="T95" s="67"/>
      <c r="U95" s="67"/>
      <c r="V95" s="67"/>
      <c r="W95" s="67"/>
      <c r="X95" s="67"/>
      <c r="Y95" s="67"/>
      <c r="Z95" s="67"/>
      <c r="AA95" s="67"/>
      <c r="AB95" s="67"/>
      <c r="AC95" s="67"/>
      <c r="AD95" s="67"/>
      <c r="AE95" s="67"/>
      <c r="AF95" s="67"/>
      <c r="AG95" s="67"/>
      <c r="AH95" s="67"/>
      <c r="AI95" s="67"/>
      <c r="AJ95" s="67"/>
      <c r="AK95" s="67"/>
      <c r="AL95" s="67"/>
      <c r="AM95" s="67"/>
      <c r="AN95" s="67"/>
      <c r="AO95" s="67"/>
      <c r="AP95" s="67"/>
      <c r="AQ95" s="67"/>
      <c r="AR95" s="67"/>
      <c r="AS95" s="67"/>
      <c r="AT95" s="67"/>
      <c r="AU95" s="67"/>
      <c r="AV95" s="67"/>
      <c r="AW95" s="67"/>
    </row>
    <row r="96" spans="2:49" s="116" customFormat="1" ht="18.95" customHeight="1">
      <c r="B96" s="283" t="s">
        <v>181</v>
      </c>
      <c r="C96" s="260" t="s">
        <v>303</v>
      </c>
      <c r="D96" s="275" t="s">
        <v>520</v>
      </c>
      <c r="E96" s="274" t="s">
        <v>302</v>
      </c>
      <c r="F96" s="252" t="s">
        <v>342</v>
      </c>
      <c r="G96" s="253">
        <v>2024</v>
      </c>
      <c r="H96" s="255">
        <v>2335</v>
      </c>
      <c r="I96" s="484">
        <v>0</v>
      </c>
      <c r="J96" s="286">
        <v>501.4</v>
      </c>
      <c r="K96" s="255">
        <v>417</v>
      </c>
      <c r="L96" s="298">
        <f t="shared" si="10"/>
        <v>83.167132030315116</v>
      </c>
      <c r="M96" s="67"/>
      <c r="N96" s="69"/>
      <c r="O96" s="67"/>
      <c r="P96" s="67"/>
      <c r="Q96" s="67"/>
      <c r="R96" s="67"/>
      <c r="S96" s="67"/>
      <c r="T96" s="67"/>
      <c r="U96" s="67"/>
      <c r="V96" s="67"/>
      <c r="W96" s="67"/>
      <c r="X96" s="67"/>
      <c r="Y96" s="67"/>
      <c r="Z96" s="67"/>
      <c r="AA96" s="67"/>
      <c r="AB96" s="67"/>
      <c r="AC96" s="67"/>
      <c r="AD96" s="67"/>
      <c r="AE96" s="67"/>
      <c r="AF96" s="67"/>
      <c r="AG96" s="67"/>
      <c r="AH96" s="67"/>
      <c r="AI96" s="67"/>
      <c r="AJ96" s="67"/>
      <c r="AK96" s="67"/>
      <c r="AL96" s="67"/>
      <c r="AM96" s="67"/>
      <c r="AN96" s="67"/>
      <c r="AO96" s="67"/>
      <c r="AP96" s="67"/>
      <c r="AQ96" s="67"/>
      <c r="AR96" s="67"/>
      <c r="AS96" s="67"/>
      <c r="AT96" s="67"/>
      <c r="AU96" s="67"/>
      <c r="AV96" s="67"/>
      <c r="AW96" s="67"/>
    </row>
    <row r="97" spans="2:49" s="116" customFormat="1" ht="18.95" customHeight="1">
      <c r="B97" s="296" t="s">
        <v>181</v>
      </c>
      <c r="C97" s="260" t="s">
        <v>521</v>
      </c>
      <c r="D97" s="275" t="s">
        <v>522</v>
      </c>
      <c r="E97" s="485" t="s">
        <v>160</v>
      </c>
      <c r="F97" s="252" t="s">
        <v>157</v>
      </c>
      <c r="G97" s="253">
        <v>2025</v>
      </c>
      <c r="H97" s="255">
        <v>0</v>
      </c>
      <c r="I97" s="484">
        <v>4000</v>
      </c>
      <c r="J97" s="286">
        <v>0</v>
      </c>
      <c r="K97" s="255">
        <v>0</v>
      </c>
      <c r="L97" s="298" t="s">
        <v>122</v>
      </c>
      <c r="M97" s="67"/>
      <c r="N97" s="69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67"/>
      <c r="AD97" s="67"/>
      <c r="AE97" s="67"/>
      <c r="AF97" s="67"/>
      <c r="AG97" s="67"/>
      <c r="AH97" s="67"/>
      <c r="AI97" s="67"/>
      <c r="AJ97" s="67"/>
      <c r="AK97" s="67"/>
      <c r="AL97" s="67"/>
      <c r="AM97" s="67"/>
      <c r="AN97" s="67"/>
      <c r="AO97" s="67"/>
      <c r="AP97" s="67"/>
      <c r="AQ97" s="67"/>
      <c r="AR97" s="67"/>
      <c r="AS97" s="67"/>
      <c r="AT97" s="67"/>
      <c r="AU97" s="67"/>
      <c r="AV97" s="67"/>
      <c r="AW97" s="67"/>
    </row>
    <row r="98" spans="2:49" s="116" customFormat="1" ht="18.95" customHeight="1">
      <c r="B98" s="283" t="s">
        <v>181</v>
      </c>
      <c r="C98" s="260" t="s">
        <v>523</v>
      </c>
      <c r="D98" s="275" t="s">
        <v>524</v>
      </c>
      <c r="E98" s="485" t="s">
        <v>160</v>
      </c>
      <c r="F98" s="252" t="s">
        <v>157</v>
      </c>
      <c r="G98" s="253">
        <v>2025</v>
      </c>
      <c r="H98" s="255">
        <v>0</v>
      </c>
      <c r="I98" s="484">
        <v>4000</v>
      </c>
      <c r="J98" s="286">
        <v>0</v>
      </c>
      <c r="K98" s="255">
        <v>0</v>
      </c>
      <c r="L98" s="298" t="s">
        <v>122</v>
      </c>
      <c r="M98" s="67"/>
      <c r="N98" s="69"/>
      <c r="O98" s="67"/>
      <c r="P98" s="67"/>
      <c r="Q98" s="67"/>
      <c r="R98" s="67"/>
      <c r="S98" s="67"/>
      <c r="T98" s="67"/>
      <c r="U98" s="67"/>
      <c r="V98" s="67"/>
      <c r="W98" s="67"/>
      <c r="X98" s="67"/>
      <c r="Y98" s="67"/>
      <c r="Z98" s="67"/>
      <c r="AA98" s="67"/>
      <c r="AB98" s="67"/>
      <c r="AC98" s="67"/>
      <c r="AD98" s="67"/>
      <c r="AE98" s="67"/>
      <c r="AF98" s="67"/>
      <c r="AG98" s="67"/>
      <c r="AH98" s="67"/>
      <c r="AI98" s="67"/>
      <c r="AJ98" s="67"/>
      <c r="AK98" s="67"/>
      <c r="AL98" s="67"/>
      <c r="AM98" s="67"/>
      <c r="AN98" s="67"/>
      <c r="AO98" s="67"/>
      <c r="AP98" s="67"/>
      <c r="AQ98" s="67"/>
      <c r="AR98" s="67"/>
      <c r="AS98" s="67"/>
      <c r="AT98" s="67"/>
      <c r="AU98" s="67"/>
      <c r="AV98" s="67"/>
      <c r="AW98" s="67"/>
    </row>
    <row r="99" spans="2:49" s="116" customFormat="1" ht="18.95" customHeight="1">
      <c r="B99" s="283" t="s">
        <v>181</v>
      </c>
      <c r="C99" s="260" t="s">
        <v>525</v>
      </c>
      <c r="D99" s="275" t="s">
        <v>526</v>
      </c>
      <c r="E99" s="485" t="s">
        <v>160</v>
      </c>
      <c r="F99" s="252" t="s">
        <v>157</v>
      </c>
      <c r="G99" s="253">
        <v>2025</v>
      </c>
      <c r="H99" s="255">
        <v>300</v>
      </c>
      <c r="I99" s="484">
        <v>4000</v>
      </c>
      <c r="J99" s="286">
        <v>1210</v>
      </c>
      <c r="K99" s="255">
        <v>300</v>
      </c>
      <c r="L99" s="298">
        <f t="shared" si="10"/>
        <v>24.793388429752067</v>
      </c>
      <c r="M99" s="67"/>
      <c r="N99" s="69"/>
      <c r="O99" s="67"/>
      <c r="P99" s="67"/>
      <c r="Q99" s="67"/>
      <c r="R99" s="67"/>
      <c r="S99" s="67"/>
      <c r="T99" s="67"/>
      <c r="U99" s="67"/>
      <c r="V99" s="67"/>
      <c r="W99" s="67"/>
      <c r="X99" s="67"/>
      <c r="Y99" s="67"/>
      <c r="Z99" s="67"/>
      <c r="AA99" s="67"/>
      <c r="AB99" s="67"/>
      <c r="AC99" s="67"/>
      <c r="AD99" s="67"/>
      <c r="AE99" s="67"/>
      <c r="AF99" s="67"/>
      <c r="AG99" s="67"/>
      <c r="AH99" s="67"/>
      <c r="AI99" s="67"/>
      <c r="AJ99" s="67"/>
      <c r="AK99" s="67"/>
      <c r="AL99" s="67"/>
      <c r="AM99" s="67"/>
      <c r="AN99" s="67"/>
      <c r="AO99" s="67"/>
      <c r="AP99" s="67"/>
      <c r="AQ99" s="67"/>
      <c r="AR99" s="67"/>
      <c r="AS99" s="67"/>
      <c r="AT99" s="67"/>
      <c r="AU99" s="67"/>
      <c r="AV99" s="67"/>
      <c r="AW99" s="67"/>
    </row>
    <row r="100" spans="2:49" s="116" customFormat="1" ht="18.95" customHeight="1">
      <c r="B100" s="283" t="s">
        <v>181</v>
      </c>
      <c r="C100" s="260" t="s">
        <v>527</v>
      </c>
      <c r="D100" s="275" t="s">
        <v>528</v>
      </c>
      <c r="E100" s="274" t="s">
        <v>306</v>
      </c>
      <c r="F100" s="252" t="s">
        <v>157</v>
      </c>
      <c r="G100" s="253">
        <v>2025</v>
      </c>
      <c r="H100" s="255">
        <v>216</v>
      </c>
      <c r="I100" s="484">
        <v>250</v>
      </c>
      <c r="J100" s="286">
        <v>215.9</v>
      </c>
      <c r="K100" s="255">
        <v>216</v>
      </c>
      <c r="L100" s="298">
        <f t="shared" si="10"/>
        <v>100.0463177396943</v>
      </c>
      <c r="M100" s="67"/>
      <c r="N100" s="69"/>
      <c r="O100" s="67"/>
      <c r="P100" s="67"/>
      <c r="Q100" s="67"/>
      <c r="R100" s="67"/>
      <c r="S100" s="67"/>
      <c r="T100" s="67"/>
      <c r="U100" s="67"/>
      <c r="V100" s="67"/>
      <c r="W100" s="67"/>
      <c r="X100" s="67"/>
      <c r="Y100" s="67"/>
      <c r="Z100" s="67"/>
      <c r="AA100" s="67"/>
      <c r="AB100" s="67"/>
      <c r="AC100" s="67"/>
      <c r="AD100" s="67"/>
      <c r="AE100" s="67"/>
      <c r="AF100" s="67"/>
      <c r="AG100" s="67"/>
      <c r="AH100" s="67"/>
      <c r="AI100" s="67"/>
      <c r="AJ100" s="67"/>
      <c r="AK100" s="67"/>
      <c r="AL100" s="67"/>
      <c r="AM100" s="67"/>
      <c r="AN100" s="67"/>
      <c r="AO100" s="67"/>
      <c r="AP100" s="67"/>
      <c r="AQ100" s="67"/>
      <c r="AR100" s="67"/>
      <c r="AS100" s="67"/>
      <c r="AT100" s="67"/>
      <c r="AU100" s="67"/>
      <c r="AV100" s="67"/>
      <c r="AW100" s="67"/>
    </row>
    <row r="101" spans="2:49" s="116" customFormat="1" ht="18.95" customHeight="1">
      <c r="B101" s="283" t="s">
        <v>181</v>
      </c>
      <c r="C101" s="260" t="s">
        <v>529</v>
      </c>
      <c r="D101" s="275" t="s">
        <v>530</v>
      </c>
      <c r="E101" s="485" t="s">
        <v>289</v>
      </c>
      <c r="F101" s="252" t="s">
        <v>157</v>
      </c>
      <c r="G101" s="253">
        <v>2025</v>
      </c>
      <c r="H101" s="255">
        <v>485</v>
      </c>
      <c r="I101" s="484">
        <v>200</v>
      </c>
      <c r="J101" s="286">
        <v>484.8</v>
      </c>
      <c r="K101" s="255">
        <v>485</v>
      </c>
      <c r="L101" s="298">
        <f t="shared" si="10"/>
        <v>100.04125412541254</v>
      </c>
      <c r="M101" s="67"/>
      <c r="N101" s="69"/>
      <c r="O101" s="67"/>
      <c r="P101" s="67"/>
      <c r="Q101" s="67"/>
      <c r="R101" s="67"/>
      <c r="S101" s="67"/>
      <c r="T101" s="67"/>
      <c r="U101" s="67"/>
      <c r="V101" s="67"/>
      <c r="W101" s="67"/>
      <c r="X101" s="67"/>
      <c r="Y101" s="67"/>
      <c r="Z101" s="67"/>
      <c r="AA101" s="67"/>
      <c r="AB101" s="67"/>
      <c r="AC101" s="67"/>
      <c r="AD101" s="67"/>
      <c r="AE101" s="67"/>
      <c r="AF101" s="67"/>
      <c r="AG101" s="67"/>
      <c r="AH101" s="67"/>
      <c r="AI101" s="67"/>
      <c r="AJ101" s="67"/>
      <c r="AK101" s="67"/>
      <c r="AL101" s="67"/>
      <c r="AM101" s="67"/>
      <c r="AN101" s="67"/>
      <c r="AO101" s="67"/>
      <c r="AP101" s="67"/>
      <c r="AQ101" s="67"/>
      <c r="AR101" s="67"/>
      <c r="AS101" s="67"/>
      <c r="AT101" s="67"/>
      <c r="AU101" s="67"/>
      <c r="AV101" s="67"/>
      <c r="AW101" s="67"/>
    </row>
    <row r="102" spans="2:49" s="116" customFormat="1" ht="18.95" customHeight="1">
      <c r="B102" s="283" t="s">
        <v>181</v>
      </c>
      <c r="C102" s="260" t="s">
        <v>531</v>
      </c>
      <c r="D102" s="275" t="s">
        <v>532</v>
      </c>
      <c r="E102" s="274" t="s">
        <v>362</v>
      </c>
      <c r="F102" s="252" t="s">
        <v>157</v>
      </c>
      <c r="G102" s="253">
        <v>2025</v>
      </c>
      <c r="H102" s="255">
        <v>0</v>
      </c>
      <c r="I102" s="484">
        <v>428</v>
      </c>
      <c r="J102" s="286">
        <v>0</v>
      </c>
      <c r="K102" s="255">
        <v>0</v>
      </c>
      <c r="L102" s="298" t="s">
        <v>122</v>
      </c>
      <c r="M102" s="67"/>
      <c r="N102" s="69"/>
      <c r="O102" s="67"/>
      <c r="P102" s="67"/>
      <c r="Q102" s="67"/>
      <c r="R102" s="67"/>
      <c r="S102" s="67"/>
      <c r="T102" s="67"/>
      <c r="U102" s="67"/>
      <c r="V102" s="67"/>
      <c r="W102" s="67"/>
      <c r="X102" s="67"/>
      <c r="Y102" s="67"/>
      <c r="Z102" s="67"/>
      <c r="AA102" s="67"/>
      <c r="AB102" s="67"/>
      <c r="AC102" s="67"/>
      <c r="AD102" s="67"/>
      <c r="AE102" s="67"/>
      <c r="AF102" s="67"/>
      <c r="AG102" s="67"/>
      <c r="AH102" s="67"/>
      <c r="AI102" s="67"/>
      <c r="AJ102" s="67"/>
      <c r="AK102" s="67"/>
      <c r="AL102" s="67"/>
      <c r="AM102" s="67"/>
      <c r="AN102" s="67"/>
      <c r="AO102" s="67"/>
      <c r="AP102" s="67"/>
      <c r="AQ102" s="67"/>
      <c r="AR102" s="67"/>
      <c r="AS102" s="67"/>
      <c r="AT102" s="67"/>
      <c r="AU102" s="67"/>
      <c r="AV102" s="67"/>
      <c r="AW102" s="67"/>
    </row>
    <row r="103" spans="2:49" s="116" customFormat="1" ht="18.95" customHeight="1">
      <c r="B103" s="283" t="s">
        <v>181</v>
      </c>
      <c r="C103" s="260" t="s">
        <v>533</v>
      </c>
      <c r="D103" s="275" t="s">
        <v>534</v>
      </c>
      <c r="E103" s="274" t="s">
        <v>362</v>
      </c>
      <c r="F103" s="252" t="s">
        <v>157</v>
      </c>
      <c r="G103" s="253">
        <v>2025</v>
      </c>
      <c r="H103" s="255">
        <v>0</v>
      </c>
      <c r="I103" s="484">
        <v>427</v>
      </c>
      <c r="J103" s="286">
        <v>0</v>
      </c>
      <c r="K103" s="255">
        <v>0</v>
      </c>
      <c r="L103" s="298" t="s">
        <v>122</v>
      </c>
      <c r="M103" s="67"/>
      <c r="N103" s="69"/>
      <c r="O103" s="67"/>
      <c r="P103" s="67"/>
      <c r="Q103" s="67"/>
      <c r="R103" s="67"/>
      <c r="S103" s="67"/>
      <c r="T103" s="67"/>
      <c r="U103" s="67"/>
      <c r="V103" s="67"/>
      <c r="W103" s="67"/>
      <c r="X103" s="67"/>
      <c r="Y103" s="67"/>
      <c r="Z103" s="67"/>
      <c r="AA103" s="67"/>
      <c r="AB103" s="67"/>
      <c r="AC103" s="67"/>
      <c r="AD103" s="67"/>
      <c r="AE103" s="67"/>
      <c r="AF103" s="67"/>
      <c r="AG103" s="67"/>
      <c r="AH103" s="67"/>
      <c r="AI103" s="67"/>
      <c r="AJ103" s="67"/>
      <c r="AK103" s="67"/>
      <c r="AL103" s="67"/>
      <c r="AM103" s="67"/>
      <c r="AN103" s="67"/>
      <c r="AO103" s="67"/>
      <c r="AP103" s="67"/>
      <c r="AQ103" s="67"/>
      <c r="AR103" s="67"/>
      <c r="AS103" s="67"/>
      <c r="AT103" s="67"/>
      <c r="AU103" s="67"/>
      <c r="AV103" s="67"/>
      <c r="AW103" s="67"/>
    </row>
    <row r="104" spans="2:49" s="116" customFormat="1" ht="18.95" customHeight="1">
      <c r="B104" s="296" t="s">
        <v>181</v>
      </c>
      <c r="C104" s="260" t="s">
        <v>535</v>
      </c>
      <c r="D104" s="275" t="s">
        <v>536</v>
      </c>
      <c r="E104" s="274" t="s">
        <v>349</v>
      </c>
      <c r="F104" s="252" t="s">
        <v>157</v>
      </c>
      <c r="G104" s="253">
        <v>2025</v>
      </c>
      <c r="H104" s="255">
        <v>1418</v>
      </c>
      <c r="I104" s="484">
        <v>1800</v>
      </c>
      <c r="J104" s="286">
        <v>1418.4</v>
      </c>
      <c r="K104" s="255">
        <v>1418</v>
      </c>
      <c r="L104" s="298">
        <f t="shared" si="10"/>
        <v>99.971799210377881</v>
      </c>
      <c r="M104" s="67"/>
      <c r="N104" s="69"/>
      <c r="O104" s="67"/>
      <c r="P104" s="67"/>
      <c r="Q104" s="67"/>
      <c r="R104" s="67"/>
      <c r="S104" s="67"/>
      <c r="T104" s="67"/>
      <c r="U104" s="67"/>
      <c r="V104" s="67"/>
      <c r="W104" s="67"/>
      <c r="X104" s="67"/>
      <c r="Y104" s="67"/>
      <c r="Z104" s="67"/>
      <c r="AA104" s="67"/>
      <c r="AB104" s="67"/>
      <c r="AC104" s="67"/>
      <c r="AD104" s="67"/>
      <c r="AE104" s="67"/>
      <c r="AF104" s="67"/>
      <c r="AG104" s="67"/>
      <c r="AH104" s="67"/>
      <c r="AI104" s="67"/>
      <c r="AJ104" s="67"/>
      <c r="AK104" s="67"/>
      <c r="AL104" s="67"/>
      <c r="AM104" s="67"/>
      <c r="AN104" s="67"/>
      <c r="AO104" s="67"/>
      <c r="AP104" s="67"/>
      <c r="AQ104" s="67"/>
      <c r="AR104" s="67"/>
      <c r="AS104" s="67"/>
      <c r="AT104" s="67"/>
      <c r="AU104" s="67"/>
      <c r="AV104" s="67"/>
      <c r="AW104" s="67"/>
    </row>
    <row r="105" spans="2:49" s="116" customFormat="1" ht="18.95" customHeight="1">
      <c r="B105" s="283" t="s">
        <v>181</v>
      </c>
      <c r="C105" s="260" t="s">
        <v>537</v>
      </c>
      <c r="D105" s="275" t="s">
        <v>538</v>
      </c>
      <c r="E105" s="274" t="s">
        <v>539</v>
      </c>
      <c r="F105" s="252" t="s">
        <v>157</v>
      </c>
      <c r="G105" s="253">
        <v>2025</v>
      </c>
      <c r="H105" s="255">
        <v>1053</v>
      </c>
      <c r="I105" s="484">
        <v>1100</v>
      </c>
      <c r="J105" s="286">
        <v>1053</v>
      </c>
      <c r="K105" s="255">
        <v>1053</v>
      </c>
      <c r="L105" s="298">
        <f t="shared" si="10"/>
        <v>100</v>
      </c>
      <c r="M105" s="67"/>
      <c r="N105" s="69"/>
      <c r="O105" s="67"/>
      <c r="P105" s="67"/>
      <c r="Q105" s="67"/>
      <c r="R105" s="67"/>
      <c r="S105" s="67"/>
      <c r="T105" s="67"/>
      <c r="U105" s="67"/>
      <c r="V105" s="67"/>
      <c r="W105" s="67"/>
      <c r="X105" s="67"/>
      <c r="Y105" s="67"/>
      <c r="Z105" s="67"/>
      <c r="AA105" s="67"/>
      <c r="AB105" s="67"/>
      <c r="AC105" s="67"/>
      <c r="AD105" s="67"/>
      <c r="AE105" s="67"/>
      <c r="AF105" s="67"/>
      <c r="AG105" s="67"/>
      <c r="AH105" s="67"/>
      <c r="AI105" s="67"/>
      <c r="AJ105" s="67"/>
      <c r="AK105" s="67"/>
      <c r="AL105" s="67"/>
      <c r="AM105" s="67"/>
      <c r="AN105" s="67"/>
      <c r="AO105" s="67"/>
      <c r="AP105" s="67"/>
      <c r="AQ105" s="67"/>
      <c r="AR105" s="67"/>
      <c r="AS105" s="67"/>
      <c r="AT105" s="67"/>
      <c r="AU105" s="67"/>
      <c r="AV105" s="67"/>
      <c r="AW105" s="67"/>
    </row>
    <row r="106" spans="2:49" s="116" customFormat="1" ht="18.95" customHeight="1">
      <c r="B106" s="283" t="s">
        <v>181</v>
      </c>
      <c r="C106" s="260" t="s">
        <v>540</v>
      </c>
      <c r="D106" s="275" t="s">
        <v>541</v>
      </c>
      <c r="E106" s="485" t="s">
        <v>305</v>
      </c>
      <c r="F106" s="252" t="s">
        <v>157</v>
      </c>
      <c r="G106" s="253">
        <v>2025</v>
      </c>
      <c r="H106" s="255">
        <v>1032</v>
      </c>
      <c r="I106" s="484">
        <v>1000</v>
      </c>
      <c r="J106" s="286">
        <v>1032.4000000000001</v>
      </c>
      <c r="K106" s="255">
        <v>1032</v>
      </c>
      <c r="L106" s="298">
        <f t="shared" si="10"/>
        <v>99.961255327392479</v>
      </c>
      <c r="M106" s="67"/>
      <c r="N106" s="69"/>
      <c r="O106" s="67"/>
      <c r="P106" s="67"/>
      <c r="Q106" s="67"/>
      <c r="R106" s="67"/>
      <c r="S106" s="67"/>
      <c r="T106" s="67"/>
      <c r="U106" s="67"/>
      <c r="V106" s="67"/>
      <c r="W106" s="67"/>
      <c r="X106" s="67"/>
      <c r="Y106" s="67"/>
      <c r="Z106" s="67"/>
      <c r="AA106" s="67"/>
      <c r="AB106" s="67"/>
      <c r="AC106" s="67"/>
      <c r="AD106" s="67"/>
      <c r="AE106" s="67"/>
      <c r="AF106" s="67"/>
      <c r="AG106" s="67"/>
      <c r="AH106" s="67"/>
      <c r="AI106" s="67"/>
      <c r="AJ106" s="67"/>
      <c r="AK106" s="67"/>
      <c r="AL106" s="67"/>
      <c r="AM106" s="67"/>
      <c r="AN106" s="67"/>
      <c r="AO106" s="67"/>
      <c r="AP106" s="67"/>
      <c r="AQ106" s="67"/>
      <c r="AR106" s="67"/>
      <c r="AS106" s="67"/>
      <c r="AT106" s="67"/>
      <c r="AU106" s="67"/>
      <c r="AV106" s="67"/>
      <c r="AW106" s="67"/>
    </row>
    <row r="107" spans="2:49" s="116" customFormat="1" ht="18" customHeight="1">
      <c r="B107" s="283" t="s">
        <v>181</v>
      </c>
      <c r="C107" s="260" t="s">
        <v>542</v>
      </c>
      <c r="D107" s="275" t="s">
        <v>543</v>
      </c>
      <c r="E107" s="274" t="s">
        <v>316</v>
      </c>
      <c r="F107" s="252" t="s">
        <v>157</v>
      </c>
      <c r="G107" s="253">
        <v>2025</v>
      </c>
      <c r="H107" s="255">
        <v>487</v>
      </c>
      <c r="I107" s="484">
        <v>700</v>
      </c>
      <c r="J107" s="286">
        <v>486.5</v>
      </c>
      <c r="K107" s="255">
        <v>487</v>
      </c>
      <c r="L107" s="298">
        <f t="shared" si="10"/>
        <v>100.10277492291881</v>
      </c>
      <c r="M107" s="67"/>
      <c r="N107" s="69"/>
      <c r="O107" s="67"/>
      <c r="P107" s="67"/>
      <c r="Q107" s="67"/>
      <c r="R107" s="67"/>
      <c r="S107" s="67"/>
      <c r="T107" s="67"/>
      <c r="U107" s="67"/>
      <c r="V107" s="67"/>
      <c r="W107" s="67"/>
      <c r="X107" s="67"/>
      <c r="Y107" s="67"/>
      <c r="Z107" s="67"/>
      <c r="AA107" s="67"/>
      <c r="AB107" s="67"/>
      <c r="AC107" s="67"/>
      <c r="AD107" s="67"/>
      <c r="AE107" s="67"/>
      <c r="AF107" s="67"/>
      <c r="AG107" s="67"/>
      <c r="AH107" s="67"/>
      <c r="AI107" s="67"/>
      <c r="AJ107" s="67"/>
      <c r="AK107" s="67"/>
      <c r="AL107" s="67"/>
      <c r="AM107" s="67"/>
      <c r="AN107" s="67"/>
      <c r="AO107" s="67"/>
      <c r="AP107" s="67"/>
      <c r="AQ107" s="67"/>
      <c r="AR107" s="67"/>
      <c r="AS107" s="67"/>
      <c r="AT107" s="67"/>
      <c r="AU107" s="67"/>
      <c r="AV107" s="67"/>
      <c r="AW107" s="67"/>
    </row>
    <row r="108" spans="2:49" s="116" customFormat="1" ht="18.95" customHeight="1">
      <c r="B108" s="283" t="s">
        <v>181</v>
      </c>
      <c r="C108" s="260" t="s">
        <v>544</v>
      </c>
      <c r="D108" s="275" t="s">
        <v>545</v>
      </c>
      <c r="E108" s="274" t="s">
        <v>156</v>
      </c>
      <c r="F108" s="252" t="s">
        <v>157</v>
      </c>
      <c r="G108" s="253">
        <v>2025</v>
      </c>
      <c r="H108" s="255">
        <v>497</v>
      </c>
      <c r="I108" s="484">
        <v>500</v>
      </c>
      <c r="J108" s="286">
        <v>497.1</v>
      </c>
      <c r="K108" s="255">
        <v>497</v>
      </c>
      <c r="L108" s="298">
        <f t="shared" si="10"/>
        <v>99.97988332327499</v>
      </c>
      <c r="M108" s="67"/>
      <c r="N108" s="69"/>
      <c r="O108" s="67"/>
      <c r="P108" s="67"/>
      <c r="Q108" s="67"/>
      <c r="R108" s="67"/>
      <c r="S108" s="67"/>
      <c r="T108" s="67"/>
      <c r="U108" s="67"/>
      <c r="V108" s="67"/>
      <c r="W108" s="67"/>
      <c r="X108" s="67"/>
      <c r="Y108" s="67"/>
      <c r="Z108" s="67"/>
      <c r="AA108" s="67"/>
      <c r="AB108" s="67"/>
      <c r="AC108" s="67"/>
      <c r="AD108" s="67"/>
      <c r="AE108" s="67"/>
      <c r="AF108" s="67"/>
      <c r="AG108" s="67"/>
      <c r="AH108" s="67"/>
      <c r="AI108" s="67"/>
      <c r="AJ108" s="67"/>
      <c r="AK108" s="67"/>
      <c r="AL108" s="67"/>
      <c r="AM108" s="67"/>
      <c r="AN108" s="67"/>
      <c r="AO108" s="67"/>
      <c r="AP108" s="67"/>
      <c r="AQ108" s="67"/>
      <c r="AR108" s="67"/>
      <c r="AS108" s="67"/>
      <c r="AT108" s="67"/>
      <c r="AU108" s="67"/>
      <c r="AV108" s="67"/>
      <c r="AW108" s="67"/>
    </row>
    <row r="109" spans="2:49" s="116" customFormat="1" ht="18.95" customHeight="1">
      <c r="B109" s="486" t="s">
        <v>181</v>
      </c>
      <c r="C109" s="260" t="s">
        <v>546</v>
      </c>
      <c r="D109" s="275" t="s">
        <v>547</v>
      </c>
      <c r="E109" s="274" t="s">
        <v>548</v>
      </c>
      <c r="F109" s="252" t="s">
        <v>157</v>
      </c>
      <c r="G109" s="253">
        <v>2025</v>
      </c>
      <c r="H109" s="255">
        <v>0</v>
      </c>
      <c r="I109" s="484">
        <v>200</v>
      </c>
      <c r="J109" s="286">
        <v>0</v>
      </c>
      <c r="K109" s="255">
        <v>0</v>
      </c>
      <c r="L109" s="298" t="s">
        <v>122</v>
      </c>
      <c r="M109" s="67"/>
      <c r="N109" s="69"/>
      <c r="O109" s="67"/>
      <c r="P109" s="67"/>
      <c r="Q109" s="67"/>
      <c r="R109" s="67"/>
      <c r="S109" s="67"/>
      <c r="T109" s="67"/>
      <c r="U109" s="67"/>
      <c r="V109" s="67"/>
      <c r="W109" s="67"/>
      <c r="X109" s="67"/>
      <c r="Y109" s="67"/>
      <c r="Z109" s="67"/>
      <c r="AA109" s="67"/>
      <c r="AB109" s="67"/>
      <c r="AC109" s="67"/>
      <c r="AD109" s="67"/>
      <c r="AE109" s="67"/>
      <c r="AF109" s="67"/>
      <c r="AG109" s="67"/>
      <c r="AH109" s="67"/>
      <c r="AI109" s="67"/>
      <c r="AJ109" s="67"/>
      <c r="AK109" s="67"/>
      <c r="AL109" s="67"/>
      <c r="AM109" s="67"/>
      <c r="AN109" s="67"/>
      <c r="AO109" s="67"/>
      <c r="AP109" s="67"/>
      <c r="AQ109" s="67"/>
      <c r="AR109" s="67"/>
      <c r="AS109" s="67"/>
      <c r="AT109" s="67"/>
      <c r="AU109" s="67"/>
      <c r="AV109" s="67"/>
      <c r="AW109" s="67"/>
    </row>
    <row r="110" spans="2:49" s="116" customFormat="1" ht="18.95" customHeight="1">
      <c r="B110" s="486" t="s">
        <v>181</v>
      </c>
      <c r="C110" s="256" t="s">
        <v>549</v>
      </c>
      <c r="D110" s="487" t="s">
        <v>550</v>
      </c>
      <c r="E110" s="274" t="s">
        <v>551</v>
      </c>
      <c r="F110" s="252" t="s">
        <v>157</v>
      </c>
      <c r="G110" s="253">
        <v>2025</v>
      </c>
      <c r="H110" s="255">
        <v>0</v>
      </c>
      <c r="I110" s="484">
        <v>1000</v>
      </c>
      <c r="J110" s="286">
        <v>0</v>
      </c>
      <c r="K110" s="255">
        <v>0</v>
      </c>
      <c r="L110" s="298" t="s">
        <v>122</v>
      </c>
      <c r="M110" s="67"/>
      <c r="N110" s="69"/>
      <c r="O110" s="67"/>
      <c r="P110" s="67"/>
      <c r="Q110" s="67"/>
      <c r="R110" s="67"/>
      <c r="S110" s="67"/>
      <c r="T110" s="67"/>
      <c r="U110" s="67"/>
      <c r="V110" s="67"/>
      <c r="W110" s="67"/>
      <c r="X110" s="67"/>
      <c r="Y110" s="67"/>
      <c r="Z110" s="67"/>
      <c r="AA110" s="67"/>
      <c r="AB110" s="67"/>
      <c r="AC110" s="67"/>
      <c r="AD110" s="67"/>
      <c r="AE110" s="67"/>
      <c r="AF110" s="67"/>
      <c r="AG110" s="67"/>
      <c r="AH110" s="67"/>
      <c r="AI110" s="67"/>
      <c r="AJ110" s="67"/>
      <c r="AK110" s="67"/>
      <c r="AL110" s="67"/>
      <c r="AM110" s="67"/>
      <c r="AN110" s="67"/>
      <c r="AO110" s="67"/>
      <c r="AP110" s="67"/>
      <c r="AQ110" s="67"/>
      <c r="AR110" s="67"/>
      <c r="AS110" s="67"/>
      <c r="AT110" s="67"/>
      <c r="AU110" s="67"/>
      <c r="AV110" s="67"/>
      <c r="AW110" s="67"/>
    </row>
    <row r="111" spans="2:49" s="116" customFormat="1" ht="18.95" customHeight="1">
      <c r="B111" s="486" t="s">
        <v>181</v>
      </c>
      <c r="C111" s="260" t="s">
        <v>552</v>
      </c>
      <c r="D111" s="275" t="s">
        <v>553</v>
      </c>
      <c r="E111" s="485" t="s">
        <v>183</v>
      </c>
      <c r="F111" s="252" t="s">
        <v>157</v>
      </c>
      <c r="G111" s="253">
        <v>2025</v>
      </c>
      <c r="H111" s="255">
        <v>583</v>
      </c>
      <c r="I111" s="484">
        <v>300</v>
      </c>
      <c r="J111" s="286">
        <v>583</v>
      </c>
      <c r="K111" s="255">
        <v>583</v>
      </c>
      <c r="L111" s="298">
        <f t="shared" si="10"/>
        <v>100</v>
      </c>
      <c r="M111" s="67"/>
      <c r="N111" s="69"/>
      <c r="O111" s="67"/>
      <c r="P111" s="67"/>
      <c r="Q111" s="67"/>
      <c r="R111" s="67"/>
      <c r="S111" s="67"/>
      <c r="T111" s="67"/>
      <c r="U111" s="67"/>
      <c r="V111" s="67"/>
      <c r="W111" s="67"/>
      <c r="X111" s="67"/>
      <c r="Y111" s="67"/>
      <c r="Z111" s="67"/>
      <c r="AA111" s="67"/>
      <c r="AB111" s="67"/>
      <c r="AC111" s="67"/>
      <c r="AD111" s="67"/>
      <c r="AE111" s="67"/>
      <c r="AF111" s="67"/>
      <c r="AG111" s="67"/>
      <c r="AH111" s="67"/>
      <c r="AI111" s="67"/>
      <c r="AJ111" s="67"/>
      <c r="AK111" s="67"/>
      <c r="AL111" s="67"/>
      <c r="AM111" s="67"/>
      <c r="AN111" s="67"/>
      <c r="AO111" s="67"/>
      <c r="AP111" s="67"/>
      <c r="AQ111" s="67"/>
      <c r="AR111" s="67"/>
      <c r="AS111" s="67"/>
      <c r="AT111" s="67"/>
      <c r="AU111" s="67"/>
      <c r="AV111" s="67"/>
      <c r="AW111" s="67"/>
    </row>
    <row r="112" spans="2:49" s="116" customFormat="1" ht="18.95" customHeight="1">
      <c r="B112" s="486" t="s">
        <v>181</v>
      </c>
      <c r="C112" s="260" t="s">
        <v>554</v>
      </c>
      <c r="D112" s="275" t="s">
        <v>555</v>
      </c>
      <c r="E112" s="274" t="s">
        <v>160</v>
      </c>
      <c r="F112" s="252" t="s">
        <v>157</v>
      </c>
      <c r="G112" s="253">
        <v>2025</v>
      </c>
      <c r="H112" s="255">
        <v>1415</v>
      </c>
      <c r="I112" s="484">
        <v>1300</v>
      </c>
      <c r="J112" s="286">
        <v>1415.5</v>
      </c>
      <c r="K112" s="255">
        <v>1415</v>
      </c>
      <c r="L112" s="298">
        <f t="shared" si="10"/>
        <v>99.964676792652767</v>
      </c>
      <c r="M112" s="67"/>
      <c r="N112" s="69"/>
      <c r="O112" s="67"/>
      <c r="P112" s="67"/>
      <c r="Q112" s="67"/>
      <c r="R112" s="67"/>
      <c r="S112" s="67"/>
      <c r="T112" s="67"/>
      <c r="U112" s="67"/>
      <c r="V112" s="67"/>
      <c r="W112" s="67"/>
      <c r="X112" s="67"/>
      <c r="Y112" s="67"/>
      <c r="Z112" s="67"/>
      <c r="AA112" s="67"/>
      <c r="AB112" s="67"/>
      <c r="AC112" s="67"/>
      <c r="AD112" s="67"/>
      <c r="AE112" s="67"/>
      <c r="AF112" s="67"/>
      <c r="AG112" s="67"/>
      <c r="AH112" s="67"/>
      <c r="AI112" s="67"/>
      <c r="AJ112" s="67"/>
      <c r="AK112" s="67"/>
      <c r="AL112" s="67"/>
      <c r="AM112" s="67"/>
      <c r="AN112" s="67"/>
      <c r="AO112" s="67"/>
      <c r="AP112" s="67"/>
      <c r="AQ112" s="67"/>
      <c r="AR112" s="67"/>
      <c r="AS112" s="67"/>
      <c r="AT112" s="67"/>
      <c r="AU112" s="67"/>
      <c r="AV112" s="67"/>
      <c r="AW112" s="67"/>
    </row>
    <row r="113" spans="2:49" ht="18.95" customHeight="1">
      <c r="B113" s="486" t="s">
        <v>181</v>
      </c>
      <c r="C113" s="260" t="s">
        <v>556</v>
      </c>
      <c r="D113" s="275" t="s">
        <v>557</v>
      </c>
      <c r="E113" s="274" t="s">
        <v>352</v>
      </c>
      <c r="F113" s="252" t="s">
        <v>157</v>
      </c>
      <c r="G113" s="253">
        <v>2025</v>
      </c>
      <c r="H113" s="255">
        <v>892</v>
      </c>
      <c r="I113" s="484">
        <v>7500</v>
      </c>
      <c r="J113" s="286">
        <v>892.5</v>
      </c>
      <c r="K113" s="255">
        <v>892</v>
      </c>
      <c r="L113" s="298">
        <f t="shared" si="10"/>
        <v>99.943977591036415</v>
      </c>
    </row>
    <row r="114" spans="2:49" s="116" customFormat="1" ht="18.95" customHeight="1">
      <c r="B114" s="283" t="s">
        <v>181</v>
      </c>
      <c r="C114" s="260" t="s">
        <v>308</v>
      </c>
      <c r="D114" s="275" t="s">
        <v>558</v>
      </c>
      <c r="E114" s="264" t="s">
        <v>189</v>
      </c>
      <c r="F114" s="252" t="s">
        <v>342</v>
      </c>
      <c r="G114" s="488">
        <v>2024</v>
      </c>
      <c r="H114" s="255">
        <v>1258</v>
      </c>
      <c r="I114" s="484">
        <v>0</v>
      </c>
      <c r="J114" s="286">
        <v>212.8</v>
      </c>
      <c r="K114" s="255">
        <v>195</v>
      </c>
      <c r="L114" s="298">
        <f t="shared" si="10"/>
        <v>91.635338345864653</v>
      </c>
      <c r="M114" s="67"/>
      <c r="N114" s="69"/>
      <c r="O114" s="67"/>
      <c r="P114" s="67"/>
      <c r="Q114" s="67"/>
      <c r="R114" s="67"/>
      <c r="S114" s="67"/>
      <c r="T114" s="67"/>
      <c r="U114" s="67"/>
      <c r="V114" s="67"/>
      <c r="W114" s="67"/>
      <c r="X114" s="67"/>
      <c r="Y114" s="67"/>
      <c r="Z114" s="67"/>
      <c r="AA114" s="67"/>
      <c r="AB114" s="67"/>
      <c r="AC114" s="67"/>
      <c r="AD114" s="67"/>
      <c r="AE114" s="67"/>
      <c r="AF114" s="67"/>
      <c r="AG114" s="67"/>
      <c r="AH114" s="67"/>
      <c r="AI114" s="67"/>
      <c r="AJ114" s="67"/>
      <c r="AK114" s="67"/>
      <c r="AL114" s="67"/>
      <c r="AM114" s="67"/>
      <c r="AN114" s="67"/>
      <c r="AO114" s="67"/>
      <c r="AP114" s="67"/>
      <c r="AQ114" s="67"/>
      <c r="AR114" s="67"/>
      <c r="AS114" s="67"/>
      <c r="AT114" s="67"/>
      <c r="AU114" s="67"/>
      <c r="AV114" s="67"/>
      <c r="AW114" s="67"/>
    </row>
    <row r="115" spans="2:49" s="116" customFormat="1" ht="18.95" customHeight="1">
      <c r="B115" s="283" t="s">
        <v>181</v>
      </c>
      <c r="C115" s="260" t="s">
        <v>559</v>
      </c>
      <c r="D115" s="275" t="s">
        <v>560</v>
      </c>
      <c r="E115" s="312" t="s">
        <v>221</v>
      </c>
      <c r="F115" s="252" t="s">
        <v>157</v>
      </c>
      <c r="G115" s="489">
        <v>2025</v>
      </c>
      <c r="H115" s="255">
        <v>123</v>
      </c>
      <c r="I115" s="484">
        <v>500</v>
      </c>
      <c r="J115" s="286">
        <v>122.5</v>
      </c>
      <c r="K115" s="255">
        <v>123</v>
      </c>
      <c r="L115" s="298">
        <f t="shared" si="10"/>
        <v>100.40816326530613</v>
      </c>
      <c r="M115" s="67"/>
      <c r="N115" s="69"/>
      <c r="O115" s="67"/>
      <c r="P115" s="67"/>
      <c r="Q115" s="67"/>
      <c r="R115" s="67"/>
      <c r="S115" s="67"/>
      <c r="T115" s="67"/>
      <c r="U115" s="67"/>
      <c r="V115" s="67"/>
      <c r="W115" s="67"/>
      <c r="X115" s="67"/>
      <c r="Y115" s="67"/>
      <c r="Z115" s="67"/>
      <c r="AA115" s="67"/>
      <c r="AB115" s="67"/>
      <c r="AC115" s="67"/>
      <c r="AD115" s="67"/>
      <c r="AE115" s="67"/>
      <c r="AF115" s="67"/>
      <c r="AG115" s="67"/>
      <c r="AH115" s="67"/>
      <c r="AI115" s="67"/>
      <c r="AJ115" s="67"/>
      <c r="AK115" s="67"/>
      <c r="AL115" s="67"/>
      <c r="AM115" s="67"/>
      <c r="AN115" s="67"/>
      <c r="AO115" s="67"/>
      <c r="AP115" s="67"/>
      <c r="AQ115" s="67"/>
      <c r="AR115" s="67"/>
      <c r="AS115" s="67"/>
      <c r="AT115" s="67"/>
      <c r="AU115" s="67"/>
      <c r="AV115" s="67"/>
      <c r="AW115" s="67"/>
    </row>
    <row r="116" spans="2:49" s="116" customFormat="1" ht="18.95" customHeight="1">
      <c r="B116" s="283" t="s">
        <v>181</v>
      </c>
      <c r="C116" s="260" t="s">
        <v>561</v>
      </c>
      <c r="D116" s="275" t="s">
        <v>562</v>
      </c>
      <c r="E116" s="264" t="s">
        <v>362</v>
      </c>
      <c r="F116" s="252" t="s">
        <v>157</v>
      </c>
      <c r="G116" s="489">
        <v>2025</v>
      </c>
      <c r="H116" s="255">
        <v>0</v>
      </c>
      <c r="I116" s="484">
        <v>500</v>
      </c>
      <c r="J116" s="286">
        <v>0</v>
      </c>
      <c r="K116" s="255">
        <v>0</v>
      </c>
      <c r="L116" s="298" t="s">
        <v>122</v>
      </c>
      <c r="M116" s="67"/>
      <c r="N116" s="69"/>
      <c r="O116" s="67"/>
      <c r="P116" s="67"/>
      <c r="Q116" s="67"/>
      <c r="R116" s="67"/>
      <c r="S116" s="67"/>
      <c r="T116" s="67"/>
      <c r="U116" s="67"/>
      <c r="V116" s="67"/>
      <c r="W116" s="67"/>
      <c r="X116" s="67"/>
      <c r="Y116" s="67"/>
      <c r="Z116" s="67"/>
      <c r="AA116" s="67"/>
      <c r="AB116" s="67"/>
      <c r="AC116" s="67"/>
      <c r="AD116" s="67"/>
      <c r="AE116" s="67"/>
      <c r="AF116" s="67"/>
      <c r="AG116" s="67"/>
      <c r="AH116" s="67"/>
      <c r="AI116" s="67"/>
      <c r="AJ116" s="67"/>
      <c r="AK116" s="67"/>
      <c r="AL116" s="67"/>
      <c r="AM116" s="67"/>
      <c r="AN116" s="67"/>
      <c r="AO116" s="67"/>
      <c r="AP116" s="67"/>
      <c r="AQ116" s="67"/>
      <c r="AR116" s="67"/>
      <c r="AS116" s="67"/>
      <c r="AT116" s="67"/>
      <c r="AU116" s="67"/>
      <c r="AV116" s="67"/>
      <c r="AW116" s="67"/>
    </row>
    <row r="117" spans="2:49" s="116" customFormat="1" ht="18.95" customHeight="1">
      <c r="B117" s="283" t="s">
        <v>181</v>
      </c>
      <c r="C117" s="260" t="s">
        <v>563</v>
      </c>
      <c r="D117" s="275" t="s">
        <v>564</v>
      </c>
      <c r="E117" s="264" t="s">
        <v>565</v>
      </c>
      <c r="F117" s="252" t="s">
        <v>157</v>
      </c>
      <c r="G117" s="489">
        <v>2025</v>
      </c>
      <c r="H117" s="255">
        <v>95</v>
      </c>
      <c r="I117" s="484">
        <v>95</v>
      </c>
      <c r="J117" s="286">
        <v>95</v>
      </c>
      <c r="K117" s="255">
        <v>95</v>
      </c>
      <c r="L117" s="298">
        <f t="shared" si="10"/>
        <v>100</v>
      </c>
      <c r="M117" s="67"/>
      <c r="N117" s="117"/>
    </row>
    <row r="118" spans="2:49" s="116" customFormat="1" ht="18.95" customHeight="1">
      <c r="B118" s="283" t="s">
        <v>181</v>
      </c>
      <c r="C118" s="260" t="s">
        <v>566</v>
      </c>
      <c r="D118" s="275" t="s">
        <v>567</v>
      </c>
      <c r="E118" s="264" t="s">
        <v>306</v>
      </c>
      <c r="F118" s="252" t="s">
        <v>157</v>
      </c>
      <c r="G118" s="489">
        <v>2025</v>
      </c>
      <c r="H118" s="255">
        <v>1257</v>
      </c>
      <c r="I118" s="484">
        <v>1000</v>
      </c>
      <c r="J118" s="286">
        <v>1256.7</v>
      </c>
      <c r="K118" s="255">
        <v>1257</v>
      </c>
      <c r="L118" s="298">
        <f t="shared" si="10"/>
        <v>100.02387204583431</v>
      </c>
      <c r="M118" s="67"/>
      <c r="N118" s="69"/>
      <c r="O118" s="67"/>
      <c r="P118" s="67"/>
      <c r="Q118" s="67"/>
      <c r="R118" s="67"/>
      <c r="S118" s="67"/>
      <c r="T118" s="67"/>
      <c r="U118" s="67"/>
      <c r="V118" s="67"/>
      <c r="W118" s="67"/>
      <c r="X118" s="67"/>
      <c r="Y118" s="67"/>
      <c r="Z118" s="67"/>
      <c r="AA118" s="67"/>
      <c r="AB118" s="67"/>
      <c r="AC118" s="67"/>
      <c r="AD118" s="67"/>
      <c r="AE118" s="67"/>
      <c r="AF118" s="67"/>
      <c r="AG118" s="67"/>
      <c r="AH118" s="67"/>
      <c r="AI118" s="67"/>
      <c r="AJ118" s="67"/>
      <c r="AK118" s="67"/>
      <c r="AL118" s="67"/>
      <c r="AM118" s="67"/>
      <c r="AN118" s="67"/>
      <c r="AO118" s="67"/>
      <c r="AP118" s="67"/>
      <c r="AQ118" s="67"/>
      <c r="AR118" s="67"/>
      <c r="AS118" s="67"/>
      <c r="AT118" s="67"/>
      <c r="AU118" s="67"/>
      <c r="AV118" s="67"/>
      <c r="AW118" s="67"/>
    </row>
    <row r="119" spans="2:49" s="116" customFormat="1" ht="18.95" customHeight="1">
      <c r="B119" s="283" t="s">
        <v>181</v>
      </c>
      <c r="C119" s="260" t="s">
        <v>309</v>
      </c>
      <c r="D119" s="275" t="s">
        <v>568</v>
      </c>
      <c r="E119" s="264" t="s">
        <v>569</v>
      </c>
      <c r="F119" s="252" t="s">
        <v>342</v>
      </c>
      <c r="G119" s="489">
        <v>2024</v>
      </c>
      <c r="H119" s="255">
        <v>1921</v>
      </c>
      <c r="I119" s="484">
        <v>0</v>
      </c>
      <c r="J119" s="286">
        <v>869.2</v>
      </c>
      <c r="K119" s="255">
        <v>869</v>
      </c>
      <c r="L119" s="298">
        <f t="shared" si="10"/>
        <v>99.976990335941082</v>
      </c>
      <c r="M119" s="67"/>
      <c r="N119" s="69"/>
      <c r="O119" s="67"/>
      <c r="P119" s="67"/>
      <c r="Q119" s="67"/>
      <c r="R119" s="67"/>
      <c r="S119" s="67"/>
      <c r="T119" s="67"/>
      <c r="U119" s="67"/>
      <c r="V119" s="67"/>
      <c r="W119" s="67"/>
      <c r="X119" s="67"/>
      <c r="Y119" s="67"/>
      <c r="Z119" s="67"/>
      <c r="AA119" s="67"/>
      <c r="AB119" s="67"/>
      <c r="AC119" s="67"/>
      <c r="AD119" s="67"/>
      <c r="AE119" s="67"/>
      <c r="AF119" s="67"/>
      <c r="AG119" s="67"/>
      <c r="AH119" s="67"/>
      <c r="AI119" s="67"/>
      <c r="AJ119" s="67"/>
      <c r="AK119" s="67"/>
      <c r="AL119" s="67"/>
      <c r="AM119" s="67"/>
      <c r="AN119" s="67"/>
      <c r="AO119" s="67"/>
      <c r="AP119" s="67"/>
      <c r="AQ119" s="67"/>
      <c r="AR119" s="67"/>
      <c r="AS119" s="67"/>
      <c r="AT119" s="67"/>
      <c r="AU119" s="67"/>
      <c r="AV119" s="67"/>
      <c r="AW119" s="67"/>
    </row>
    <row r="120" spans="2:49" s="116" customFormat="1" ht="18.95" customHeight="1">
      <c r="B120" s="283" t="s">
        <v>181</v>
      </c>
      <c r="C120" s="260" t="s">
        <v>570</v>
      </c>
      <c r="D120" s="275" t="s">
        <v>571</v>
      </c>
      <c r="E120" s="264" t="s">
        <v>188</v>
      </c>
      <c r="F120" s="252" t="s">
        <v>157</v>
      </c>
      <c r="G120" s="489">
        <v>2025</v>
      </c>
      <c r="H120" s="255">
        <v>133</v>
      </c>
      <c r="I120" s="484">
        <v>350</v>
      </c>
      <c r="J120" s="286">
        <v>133.30000000000001</v>
      </c>
      <c r="K120" s="255">
        <v>133</v>
      </c>
      <c r="L120" s="298">
        <f t="shared" si="10"/>
        <v>99.774943735933974</v>
      </c>
      <c r="M120" s="67"/>
      <c r="N120" s="69"/>
      <c r="O120" s="67"/>
      <c r="P120" s="67"/>
      <c r="Q120" s="67"/>
      <c r="R120" s="67"/>
      <c r="S120" s="67"/>
      <c r="T120" s="67"/>
      <c r="U120" s="67"/>
      <c r="V120" s="67"/>
      <c r="W120" s="67"/>
      <c r="X120" s="67"/>
      <c r="Y120" s="67"/>
      <c r="Z120" s="67"/>
      <c r="AA120" s="67"/>
      <c r="AB120" s="67"/>
      <c r="AC120" s="67"/>
      <c r="AD120" s="67"/>
      <c r="AE120" s="67"/>
      <c r="AF120" s="67"/>
      <c r="AG120" s="67"/>
      <c r="AH120" s="67"/>
      <c r="AI120" s="67"/>
      <c r="AJ120" s="67"/>
      <c r="AK120" s="67"/>
      <c r="AL120" s="67"/>
      <c r="AM120" s="67"/>
      <c r="AN120" s="67"/>
      <c r="AO120" s="67"/>
      <c r="AP120" s="67"/>
      <c r="AQ120" s="67"/>
      <c r="AR120" s="67"/>
      <c r="AS120" s="67"/>
      <c r="AT120" s="67"/>
      <c r="AU120" s="67"/>
      <c r="AV120" s="67"/>
      <c r="AW120" s="67"/>
    </row>
    <row r="121" spans="2:49" s="116" customFormat="1" ht="18.95" customHeight="1">
      <c r="B121" s="283" t="s">
        <v>181</v>
      </c>
      <c r="C121" s="260" t="s">
        <v>310</v>
      </c>
      <c r="D121" s="275" t="s">
        <v>572</v>
      </c>
      <c r="E121" s="264" t="s">
        <v>311</v>
      </c>
      <c r="F121" s="252" t="s">
        <v>342</v>
      </c>
      <c r="G121" s="489">
        <v>2024</v>
      </c>
      <c r="H121" s="255">
        <v>1125</v>
      </c>
      <c r="I121" s="484">
        <v>0</v>
      </c>
      <c r="J121" s="286">
        <v>173</v>
      </c>
      <c r="K121" s="255">
        <v>173</v>
      </c>
      <c r="L121" s="298">
        <f t="shared" si="10"/>
        <v>100</v>
      </c>
      <c r="M121" s="67"/>
      <c r="N121" s="69"/>
      <c r="O121" s="67"/>
      <c r="P121" s="67"/>
      <c r="Q121" s="67"/>
      <c r="R121" s="67"/>
      <c r="S121" s="67"/>
      <c r="T121" s="67"/>
      <c r="U121" s="67"/>
      <c r="V121" s="67"/>
      <c r="W121" s="67"/>
      <c r="X121" s="67"/>
      <c r="Y121" s="67"/>
      <c r="Z121" s="67"/>
      <c r="AA121" s="67"/>
      <c r="AB121" s="67"/>
      <c r="AC121" s="67"/>
      <c r="AD121" s="67"/>
      <c r="AE121" s="67"/>
      <c r="AF121" s="67"/>
      <c r="AG121" s="67"/>
      <c r="AH121" s="67"/>
      <c r="AI121" s="67"/>
      <c r="AJ121" s="67"/>
      <c r="AK121" s="67"/>
      <c r="AL121" s="67"/>
      <c r="AM121" s="67"/>
      <c r="AN121" s="67"/>
      <c r="AO121" s="67"/>
      <c r="AP121" s="67"/>
      <c r="AQ121" s="67"/>
      <c r="AR121" s="67"/>
      <c r="AS121" s="67"/>
      <c r="AT121" s="67"/>
      <c r="AU121" s="67"/>
      <c r="AV121" s="67"/>
      <c r="AW121" s="67"/>
    </row>
    <row r="122" spans="2:49" s="116" customFormat="1" ht="18.95" customHeight="1">
      <c r="B122" s="283" t="s">
        <v>181</v>
      </c>
      <c r="C122" s="260" t="s">
        <v>573</v>
      </c>
      <c r="D122" s="275" t="s">
        <v>574</v>
      </c>
      <c r="E122" s="264" t="s">
        <v>223</v>
      </c>
      <c r="F122" s="252" t="s">
        <v>157</v>
      </c>
      <c r="G122" s="489">
        <v>2025</v>
      </c>
      <c r="H122" s="255">
        <v>1984</v>
      </c>
      <c r="I122" s="484">
        <v>600</v>
      </c>
      <c r="J122" s="286">
        <v>1983.6</v>
      </c>
      <c r="K122" s="255">
        <v>1984</v>
      </c>
      <c r="L122" s="298">
        <f t="shared" si="10"/>
        <v>100.02016535591854</v>
      </c>
      <c r="M122" s="67"/>
      <c r="N122" s="69"/>
      <c r="O122" s="67"/>
      <c r="P122" s="67"/>
      <c r="Q122" s="67"/>
      <c r="R122" s="67"/>
      <c r="S122" s="67"/>
      <c r="T122" s="67"/>
      <c r="U122" s="67"/>
      <c r="V122" s="67"/>
      <c r="W122" s="67"/>
      <c r="X122" s="67"/>
      <c r="Y122" s="67"/>
      <c r="Z122" s="67"/>
      <c r="AA122" s="67"/>
      <c r="AB122" s="67"/>
      <c r="AC122" s="67"/>
      <c r="AD122" s="67"/>
      <c r="AE122" s="67"/>
      <c r="AF122" s="67"/>
      <c r="AG122" s="67"/>
      <c r="AH122" s="67"/>
      <c r="AI122" s="67"/>
      <c r="AJ122" s="67"/>
      <c r="AK122" s="67"/>
      <c r="AL122" s="67"/>
      <c r="AM122" s="67"/>
      <c r="AN122" s="67"/>
      <c r="AO122" s="67"/>
      <c r="AP122" s="67"/>
      <c r="AQ122" s="67"/>
      <c r="AR122" s="67"/>
      <c r="AS122" s="67"/>
      <c r="AT122" s="67"/>
      <c r="AU122" s="67"/>
      <c r="AV122" s="67"/>
      <c r="AW122" s="67"/>
    </row>
    <row r="123" spans="2:49" s="116" customFormat="1" ht="18.95" customHeight="1">
      <c r="B123" s="283" t="s">
        <v>181</v>
      </c>
      <c r="C123" s="260" t="s">
        <v>312</v>
      </c>
      <c r="D123" s="275" t="s">
        <v>575</v>
      </c>
      <c r="E123" s="264" t="s">
        <v>224</v>
      </c>
      <c r="F123" s="252" t="s">
        <v>342</v>
      </c>
      <c r="G123" s="489">
        <v>2024</v>
      </c>
      <c r="H123" s="255">
        <v>576</v>
      </c>
      <c r="I123" s="484">
        <v>0</v>
      </c>
      <c r="J123" s="286">
        <v>29</v>
      </c>
      <c r="K123" s="255">
        <v>0</v>
      </c>
      <c r="L123" s="298">
        <f t="shared" si="10"/>
        <v>0</v>
      </c>
      <c r="M123" s="67"/>
      <c r="N123" s="69"/>
      <c r="O123" s="67"/>
      <c r="P123" s="67"/>
      <c r="Q123" s="67"/>
      <c r="R123" s="67"/>
      <c r="S123" s="67"/>
      <c r="T123" s="67"/>
      <c r="U123" s="67"/>
      <c r="V123" s="67"/>
      <c r="W123" s="67"/>
      <c r="X123" s="67"/>
      <c r="Y123" s="67"/>
      <c r="Z123" s="67"/>
      <c r="AA123" s="67"/>
      <c r="AB123" s="67"/>
      <c r="AC123" s="67"/>
      <c r="AD123" s="67"/>
      <c r="AE123" s="67"/>
      <c r="AF123" s="67"/>
      <c r="AG123" s="67"/>
      <c r="AH123" s="67"/>
      <c r="AI123" s="67"/>
      <c r="AJ123" s="67"/>
      <c r="AK123" s="67"/>
      <c r="AL123" s="67"/>
      <c r="AM123" s="67"/>
      <c r="AN123" s="67"/>
      <c r="AO123" s="67"/>
      <c r="AP123" s="67"/>
      <c r="AQ123" s="67"/>
      <c r="AR123" s="67"/>
      <c r="AS123" s="67"/>
      <c r="AT123" s="67"/>
      <c r="AU123" s="67"/>
      <c r="AV123" s="67"/>
      <c r="AW123" s="67"/>
    </row>
    <row r="124" spans="2:49" s="116" customFormat="1" ht="18.95" customHeight="1">
      <c r="B124" s="283" t="s">
        <v>181</v>
      </c>
      <c r="C124" s="260" t="s">
        <v>576</v>
      </c>
      <c r="D124" s="275" t="s">
        <v>577</v>
      </c>
      <c r="E124" s="264" t="s">
        <v>350</v>
      </c>
      <c r="F124" s="252" t="s">
        <v>157</v>
      </c>
      <c r="G124" s="489">
        <v>2025</v>
      </c>
      <c r="H124" s="255">
        <v>0</v>
      </c>
      <c r="I124" s="484">
        <v>1800</v>
      </c>
      <c r="J124" s="286">
        <v>0</v>
      </c>
      <c r="K124" s="255">
        <v>0</v>
      </c>
      <c r="L124" s="298" t="s">
        <v>122</v>
      </c>
      <c r="M124" s="67"/>
      <c r="N124" s="69"/>
      <c r="O124" s="67"/>
      <c r="P124" s="67"/>
      <c r="Q124" s="67"/>
      <c r="R124" s="67"/>
      <c r="S124" s="67"/>
      <c r="T124" s="67"/>
      <c r="U124" s="67"/>
      <c r="V124" s="67"/>
      <c r="W124" s="67"/>
      <c r="X124" s="67"/>
      <c r="Y124" s="67"/>
      <c r="Z124" s="67"/>
      <c r="AA124" s="67"/>
      <c r="AB124" s="67"/>
      <c r="AC124" s="67"/>
      <c r="AD124" s="67"/>
      <c r="AE124" s="67"/>
      <c r="AF124" s="67"/>
      <c r="AG124" s="67"/>
      <c r="AH124" s="67"/>
      <c r="AI124" s="67"/>
      <c r="AJ124" s="67"/>
      <c r="AK124" s="67"/>
      <c r="AL124" s="67"/>
      <c r="AM124" s="67"/>
      <c r="AN124" s="67"/>
      <c r="AO124" s="67"/>
      <c r="AP124" s="67"/>
      <c r="AQ124" s="67"/>
      <c r="AR124" s="67"/>
      <c r="AS124" s="67"/>
      <c r="AT124" s="67"/>
      <c r="AU124" s="67"/>
      <c r="AV124" s="67"/>
      <c r="AW124" s="67"/>
    </row>
    <row r="125" spans="2:49" s="116" customFormat="1" ht="18.95" customHeight="1">
      <c r="B125" s="283" t="s">
        <v>181</v>
      </c>
      <c r="C125" s="260" t="s">
        <v>578</v>
      </c>
      <c r="D125" s="275" t="s">
        <v>579</v>
      </c>
      <c r="E125" s="264" t="s">
        <v>183</v>
      </c>
      <c r="F125" s="252" t="s">
        <v>157</v>
      </c>
      <c r="G125" s="489">
        <v>2025</v>
      </c>
      <c r="H125" s="255">
        <v>1493</v>
      </c>
      <c r="I125" s="484">
        <v>1500</v>
      </c>
      <c r="J125" s="286">
        <v>1493.1</v>
      </c>
      <c r="K125" s="255">
        <v>1493</v>
      </c>
      <c r="L125" s="298">
        <f t="shared" si="10"/>
        <v>99.993302524948106</v>
      </c>
      <c r="M125" s="67"/>
      <c r="N125" s="69"/>
      <c r="O125" s="67"/>
      <c r="P125" s="67"/>
      <c r="Q125" s="67"/>
      <c r="R125" s="67"/>
      <c r="S125" s="67"/>
      <c r="T125" s="67"/>
      <c r="U125" s="67"/>
      <c r="V125" s="67"/>
      <c r="W125" s="67"/>
      <c r="X125" s="67"/>
      <c r="Y125" s="67"/>
      <c r="Z125" s="67"/>
      <c r="AA125" s="67"/>
      <c r="AB125" s="67"/>
      <c r="AC125" s="67"/>
      <c r="AD125" s="67"/>
      <c r="AE125" s="67"/>
      <c r="AF125" s="67"/>
      <c r="AG125" s="67"/>
      <c r="AH125" s="67"/>
      <c r="AI125" s="67"/>
      <c r="AJ125" s="67"/>
      <c r="AK125" s="67"/>
      <c r="AL125" s="67"/>
      <c r="AM125" s="67"/>
      <c r="AN125" s="67"/>
      <c r="AO125" s="67"/>
      <c r="AP125" s="67"/>
      <c r="AQ125" s="67"/>
      <c r="AR125" s="67"/>
      <c r="AS125" s="67"/>
      <c r="AT125" s="67"/>
      <c r="AU125" s="67"/>
      <c r="AV125" s="67"/>
      <c r="AW125" s="67"/>
    </row>
    <row r="126" spans="2:49" s="116" customFormat="1" ht="18.95" customHeight="1">
      <c r="B126" s="283" t="s">
        <v>181</v>
      </c>
      <c r="C126" s="260" t="s">
        <v>580</v>
      </c>
      <c r="D126" s="275" t="s">
        <v>581</v>
      </c>
      <c r="E126" s="264" t="s">
        <v>156</v>
      </c>
      <c r="F126" s="252" t="s">
        <v>157</v>
      </c>
      <c r="G126" s="489">
        <v>2025</v>
      </c>
      <c r="H126" s="255">
        <v>866</v>
      </c>
      <c r="I126" s="484">
        <v>600</v>
      </c>
      <c r="J126" s="286">
        <v>866.1</v>
      </c>
      <c r="K126" s="255">
        <v>866</v>
      </c>
      <c r="L126" s="298">
        <f t="shared" si="10"/>
        <v>99.988453989146748</v>
      </c>
      <c r="M126" s="67"/>
      <c r="N126" s="69"/>
      <c r="O126" s="67"/>
      <c r="P126" s="67"/>
      <c r="Q126" s="67"/>
      <c r="R126" s="67"/>
      <c r="S126" s="67"/>
      <c r="T126" s="67"/>
      <c r="U126" s="67"/>
      <c r="V126" s="67"/>
      <c r="W126" s="67"/>
      <c r="X126" s="67"/>
      <c r="Y126" s="67"/>
      <c r="Z126" s="67"/>
      <c r="AA126" s="67"/>
      <c r="AB126" s="67"/>
      <c r="AC126" s="67"/>
      <c r="AD126" s="67"/>
      <c r="AE126" s="67"/>
      <c r="AF126" s="67"/>
      <c r="AG126" s="67"/>
      <c r="AH126" s="67"/>
      <c r="AI126" s="67"/>
      <c r="AJ126" s="67"/>
      <c r="AK126" s="67"/>
      <c r="AL126" s="67"/>
      <c r="AM126" s="67"/>
      <c r="AN126" s="67"/>
      <c r="AO126" s="67"/>
      <c r="AP126" s="67"/>
      <c r="AQ126" s="67"/>
      <c r="AR126" s="67"/>
      <c r="AS126" s="67"/>
      <c r="AT126" s="67"/>
      <c r="AU126" s="67"/>
      <c r="AV126" s="67"/>
      <c r="AW126" s="67"/>
    </row>
    <row r="127" spans="2:49" s="116" customFormat="1" ht="18.95" customHeight="1">
      <c r="B127" s="283" t="s">
        <v>181</v>
      </c>
      <c r="C127" s="260" t="s">
        <v>582</v>
      </c>
      <c r="D127" s="275" t="s">
        <v>583</v>
      </c>
      <c r="E127" s="264" t="s">
        <v>584</v>
      </c>
      <c r="F127" s="252" t="s">
        <v>157</v>
      </c>
      <c r="G127" s="489">
        <v>2025</v>
      </c>
      <c r="H127" s="255">
        <v>0</v>
      </c>
      <c r="I127" s="484">
        <v>495</v>
      </c>
      <c r="J127" s="286">
        <v>0</v>
      </c>
      <c r="K127" s="255">
        <v>0</v>
      </c>
      <c r="L127" s="298" t="s">
        <v>122</v>
      </c>
      <c r="M127" s="67"/>
      <c r="N127" s="69"/>
      <c r="O127" s="67"/>
      <c r="P127" s="67"/>
      <c r="Q127" s="67"/>
      <c r="R127" s="67"/>
      <c r="S127" s="67"/>
      <c r="T127" s="67"/>
      <c r="U127" s="67"/>
      <c r="V127" s="67"/>
      <c r="W127" s="67"/>
      <c r="X127" s="67"/>
      <c r="Y127" s="67"/>
      <c r="Z127" s="67"/>
      <c r="AA127" s="67"/>
      <c r="AB127" s="67"/>
      <c r="AC127" s="67"/>
      <c r="AD127" s="67"/>
      <c r="AE127" s="67"/>
      <c r="AF127" s="67"/>
      <c r="AG127" s="67"/>
      <c r="AH127" s="67"/>
      <c r="AI127" s="67"/>
      <c r="AJ127" s="67"/>
      <c r="AK127" s="67"/>
      <c r="AL127" s="67"/>
      <c r="AM127" s="67"/>
      <c r="AN127" s="67"/>
      <c r="AO127" s="67"/>
      <c r="AP127" s="67"/>
      <c r="AQ127" s="67"/>
      <c r="AR127" s="67"/>
      <c r="AS127" s="67"/>
      <c r="AT127" s="67"/>
      <c r="AU127" s="67"/>
      <c r="AV127" s="67"/>
      <c r="AW127" s="67"/>
    </row>
    <row r="128" spans="2:49" s="116" customFormat="1" ht="18.95" customHeight="1">
      <c r="B128" s="283" t="s">
        <v>181</v>
      </c>
      <c r="C128" s="260" t="s">
        <v>585</v>
      </c>
      <c r="D128" s="275" t="s">
        <v>586</v>
      </c>
      <c r="E128" s="264" t="s">
        <v>224</v>
      </c>
      <c r="F128" s="252" t="s">
        <v>157</v>
      </c>
      <c r="G128" s="489">
        <v>2025</v>
      </c>
      <c r="H128" s="255">
        <v>4763</v>
      </c>
      <c r="I128" s="484">
        <v>7500</v>
      </c>
      <c r="J128" s="286">
        <v>4762.6000000000004</v>
      </c>
      <c r="K128" s="255">
        <v>4763</v>
      </c>
      <c r="L128" s="298">
        <f t="shared" si="10"/>
        <v>100.00839877377902</v>
      </c>
      <c r="M128" s="67"/>
      <c r="N128" s="69"/>
      <c r="O128" s="67"/>
      <c r="P128" s="67"/>
      <c r="Q128" s="67"/>
      <c r="R128" s="67"/>
      <c r="S128" s="67"/>
      <c r="T128" s="67"/>
      <c r="U128" s="67"/>
      <c r="V128" s="67"/>
      <c r="W128" s="67"/>
      <c r="X128" s="67"/>
      <c r="Y128" s="67"/>
      <c r="Z128" s="67"/>
      <c r="AA128" s="67"/>
      <c r="AB128" s="67"/>
      <c r="AC128" s="67"/>
      <c r="AD128" s="67"/>
      <c r="AE128" s="67"/>
      <c r="AF128" s="67"/>
      <c r="AG128" s="67"/>
      <c r="AH128" s="67"/>
      <c r="AI128" s="67"/>
      <c r="AJ128" s="67"/>
      <c r="AK128" s="67"/>
      <c r="AL128" s="67"/>
      <c r="AM128" s="67"/>
      <c r="AN128" s="67"/>
      <c r="AO128" s="67"/>
      <c r="AP128" s="67"/>
      <c r="AQ128" s="67"/>
      <c r="AR128" s="67"/>
      <c r="AS128" s="67"/>
      <c r="AT128" s="67"/>
      <c r="AU128" s="67"/>
      <c r="AV128" s="67"/>
      <c r="AW128" s="67"/>
    </row>
    <row r="129" spans="2:49" s="116" customFormat="1" ht="18.95" customHeight="1">
      <c r="B129" s="283" t="s">
        <v>181</v>
      </c>
      <c r="C129" s="260" t="s">
        <v>587</v>
      </c>
      <c r="D129" s="275" t="s">
        <v>588</v>
      </c>
      <c r="E129" s="264" t="s">
        <v>222</v>
      </c>
      <c r="F129" s="252" t="s">
        <v>157</v>
      </c>
      <c r="G129" s="489">
        <v>2025</v>
      </c>
      <c r="H129" s="255">
        <v>7500</v>
      </c>
      <c r="I129" s="484">
        <v>7500</v>
      </c>
      <c r="J129" s="286">
        <v>7500</v>
      </c>
      <c r="K129" s="255">
        <v>7500</v>
      </c>
      <c r="L129" s="298">
        <f t="shared" si="10"/>
        <v>100</v>
      </c>
      <c r="M129" s="67"/>
      <c r="N129" s="69"/>
      <c r="O129" s="67"/>
      <c r="P129" s="67"/>
      <c r="Q129" s="67"/>
      <c r="R129" s="67"/>
      <c r="S129" s="67"/>
      <c r="T129" s="67"/>
      <c r="U129" s="67"/>
      <c r="V129" s="67"/>
      <c r="W129" s="67"/>
      <c r="X129" s="67"/>
      <c r="Y129" s="67"/>
      <c r="Z129" s="67"/>
      <c r="AA129" s="67"/>
      <c r="AB129" s="67"/>
      <c r="AC129" s="67"/>
      <c r="AD129" s="67"/>
      <c r="AE129" s="67"/>
      <c r="AF129" s="67"/>
      <c r="AG129" s="67"/>
      <c r="AH129" s="67"/>
      <c r="AI129" s="67"/>
      <c r="AJ129" s="67"/>
      <c r="AK129" s="67"/>
      <c r="AL129" s="67"/>
      <c r="AM129" s="67"/>
      <c r="AN129" s="67"/>
      <c r="AO129" s="67"/>
      <c r="AP129" s="67"/>
      <c r="AQ129" s="67"/>
      <c r="AR129" s="67"/>
      <c r="AS129" s="67"/>
      <c r="AT129" s="67"/>
      <c r="AU129" s="67"/>
      <c r="AV129" s="67"/>
      <c r="AW129" s="67"/>
    </row>
    <row r="130" spans="2:49" s="116" customFormat="1" ht="18" customHeight="1">
      <c r="B130" s="283" t="s">
        <v>181</v>
      </c>
      <c r="C130" s="260" t="s">
        <v>589</v>
      </c>
      <c r="D130" s="275" t="s">
        <v>590</v>
      </c>
      <c r="E130" s="264" t="s">
        <v>591</v>
      </c>
      <c r="F130" s="252" t="s">
        <v>157</v>
      </c>
      <c r="G130" s="489">
        <v>2025</v>
      </c>
      <c r="H130" s="255">
        <v>7081</v>
      </c>
      <c r="I130" s="484">
        <v>7500</v>
      </c>
      <c r="J130" s="286">
        <v>7081</v>
      </c>
      <c r="K130" s="255">
        <v>7081</v>
      </c>
      <c r="L130" s="298">
        <f t="shared" si="10"/>
        <v>100</v>
      </c>
      <c r="M130" s="67"/>
      <c r="N130" s="69"/>
      <c r="O130" s="67"/>
      <c r="P130" s="67"/>
      <c r="Q130" s="67"/>
      <c r="R130" s="67"/>
      <c r="S130" s="67"/>
      <c r="T130" s="67"/>
      <c r="U130" s="67"/>
      <c r="V130" s="67"/>
      <c r="W130" s="67"/>
      <c r="X130" s="67"/>
      <c r="Y130" s="67"/>
      <c r="Z130" s="67"/>
      <c r="AA130" s="67"/>
      <c r="AB130" s="67"/>
      <c r="AC130" s="67"/>
      <c r="AD130" s="67"/>
      <c r="AE130" s="67"/>
      <c r="AF130" s="67"/>
      <c r="AG130" s="67"/>
      <c r="AH130" s="67"/>
      <c r="AI130" s="67"/>
      <c r="AJ130" s="67"/>
      <c r="AK130" s="67"/>
      <c r="AL130" s="67"/>
      <c r="AM130" s="67"/>
      <c r="AN130" s="67"/>
      <c r="AO130" s="67"/>
      <c r="AP130" s="67"/>
      <c r="AQ130" s="67"/>
      <c r="AR130" s="67"/>
      <c r="AS130" s="67"/>
      <c r="AT130" s="67"/>
      <c r="AU130" s="67"/>
      <c r="AV130" s="67"/>
      <c r="AW130" s="67"/>
    </row>
    <row r="131" spans="2:49" s="116" customFormat="1" ht="18.95" customHeight="1">
      <c r="B131" s="283" t="s">
        <v>181</v>
      </c>
      <c r="C131" s="260" t="s">
        <v>592</v>
      </c>
      <c r="D131" s="275" t="s">
        <v>593</v>
      </c>
      <c r="E131" s="264" t="s">
        <v>315</v>
      </c>
      <c r="F131" s="252" t="s">
        <v>342</v>
      </c>
      <c r="G131" s="489">
        <v>2025</v>
      </c>
      <c r="H131" s="255">
        <v>2644</v>
      </c>
      <c r="I131" s="484">
        <v>0</v>
      </c>
      <c r="J131" s="284">
        <v>2644</v>
      </c>
      <c r="K131" s="255">
        <v>2644</v>
      </c>
      <c r="L131" s="305">
        <f t="shared" si="10"/>
        <v>100</v>
      </c>
      <c r="M131" s="67"/>
      <c r="N131" s="69"/>
      <c r="O131" s="67"/>
      <c r="P131" s="67"/>
      <c r="Q131" s="67"/>
      <c r="R131" s="67"/>
      <c r="S131" s="67"/>
      <c r="T131" s="67"/>
      <c r="U131" s="67"/>
      <c r="V131" s="67"/>
      <c r="W131" s="67"/>
      <c r="X131" s="67"/>
      <c r="Y131" s="67"/>
      <c r="Z131" s="67"/>
      <c r="AA131" s="67"/>
      <c r="AB131" s="67"/>
      <c r="AC131" s="67"/>
      <c r="AD131" s="67"/>
      <c r="AE131" s="67"/>
      <c r="AF131" s="67"/>
      <c r="AG131" s="67"/>
      <c r="AH131" s="67"/>
      <c r="AI131" s="67"/>
      <c r="AJ131" s="67"/>
      <c r="AK131" s="67"/>
      <c r="AL131" s="67"/>
      <c r="AM131" s="67"/>
      <c r="AN131" s="67"/>
      <c r="AO131" s="67"/>
      <c r="AP131" s="67"/>
      <c r="AQ131" s="67"/>
      <c r="AR131" s="67"/>
      <c r="AS131" s="67"/>
      <c r="AT131" s="67"/>
      <c r="AU131" s="67"/>
      <c r="AV131" s="67"/>
      <c r="AW131" s="67"/>
    </row>
    <row r="132" spans="2:49" s="116" customFormat="1" ht="18.75" customHeight="1" thickBot="1">
      <c r="B132" s="407" t="s">
        <v>181</v>
      </c>
      <c r="C132" s="268" t="s">
        <v>594</v>
      </c>
      <c r="D132" s="490" t="s">
        <v>595</v>
      </c>
      <c r="E132" s="269" t="s">
        <v>596</v>
      </c>
      <c r="F132" s="270" t="s">
        <v>342</v>
      </c>
      <c r="G132" s="491">
        <v>2025</v>
      </c>
      <c r="H132" s="272">
        <v>0</v>
      </c>
      <c r="I132" s="492">
        <v>0</v>
      </c>
      <c r="J132" s="302">
        <v>2000</v>
      </c>
      <c r="K132" s="272">
        <v>0</v>
      </c>
      <c r="L132" s="409">
        <f t="shared" si="10"/>
        <v>0</v>
      </c>
      <c r="M132" s="67"/>
      <c r="N132" s="69"/>
      <c r="O132" s="67"/>
      <c r="P132" s="67"/>
      <c r="Q132" s="67"/>
      <c r="R132" s="67"/>
      <c r="S132" s="67"/>
      <c r="T132" s="67"/>
      <c r="U132" s="67"/>
      <c r="V132" s="67"/>
      <c r="W132" s="67"/>
      <c r="X132" s="67"/>
      <c r="Y132" s="67"/>
      <c r="Z132" s="67"/>
      <c r="AA132" s="67"/>
      <c r="AB132" s="67"/>
      <c r="AC132" s="67"/>
      <c r="AD132" s="67"/>
      <c r="AE132" s="67"/>
      <c r="AF132" s="67"/>
      <c r="AG132" s="67"/>
      <c r="AH132" s="67"/>
      <c r="AI132" s="67"/>
      <c r="AJ132" s="67"/>
      <c r="AK132" s="67"/>
      <c r="AL132" s="67"/>
      <c r="AM132" s="67"/>
      <c r="AN132" s="67"/>
      <c r="AO132" s="67"/>
      <c r="AP132" s="67"/>
      <c r="AQ132" s="67"/>
      <c r="AR132" s="67"/>
      <c r="AS132" s="67"/>
      <c r="AT132" s="67"/>
      <c r="AU132" s="67"/>
      <c r="AV132" s="67"/>
      <c r="AW132" s="67"/>
    </row>
    <row r="133" spans="2:49" s="116" customFormat="1" ht="18.75" customHeight="1">
      <c r="B133" s="38"/>
      <c r="C133" s="38"/>
      <c r="D133" s="479"/>
      <c r="E133" s="291"/>
      <c r="F133" s="292"/>
      <c r="G133" s="293"/>
      <c r="H133" s="39"/>
      <c r="I133" s="493"/>
      <c r="J133" s="494"/>
      <c r="K133" s="39"/>
      <c r="L133" s="408"/>
      <c r="M133" s="67"/>
      <c r="N133" s="69"/>
      <c r="O133" s="67"/>
      <c r="P133" s="67"/>
      <c r="Q133" s="67"/>
      <c r="R133" s="67"/>
      <c r="S133" s="67"/>
      <c r="T133" s="67"/>
      <c r="U133" s="67"/>
      <c r="V133" s="67"/>
      <c r="W133" s="67"/>
      <c r="X133" s="67"/>
      <c r="Y133" s="67"/>
      <c r="Z133" s="67"/>
      <c r="AA133" s="67"/>
      <c r="AB133" s="67"/>
      <c r="AC133" s="67"/>
      <c r="AD133" s="67"/>
      <c r="AE133" s="67"/>
      <c r="AF133" s="67"/>
      <c r="AG133" s="67"/>
      <c r="AH133" s="67"/>
      <c r="AI133" s="67"/>
      <c r="AJ133" s="67"/>
      <c r="AK133" s="67"/>
      <c r="AL133" s="67"/>
      <c r="AM133" s="67"/>
      <c r="AN133" s="67"/>
      <c r="AO133" s="67"/>
      <c r="AP133" s="67"/>
      <c r="AQ133" s="67"/>
      <c r="AR133" s="67"/>
      <c r="AS133" s="67"/>
      <c r="AT133" s="67"/>
      <c r="AU133" s="67"/>
      <c r="AV133" s="67"/>
      <c r="AW133" s="67"/>
    </row>
    <row r="134" spans="2:49" s="116" customFormat="1" ht="18.75" customHeight="1">
      <c r="B134" s="38"/>
      <c r="C134" s="38"/>
      <c r="D134" s="479"/>
      <c r="E134" s="291"/>
      <c r="F134" s="292"/>
      <c r="G134" s="293"/>
      <c r="H134" s="39"/>
      <c r="I134" s="39"/>
      <c r="J134" s="40"/>
      <c r="K134" s="39"/>
      <c r="L134" s="408"/>
      <c r="M134" s="67"/>
      <c r="N134" s="69"/>
      <c r="O134" s="67"/>
      <c r="P134" s="67"/>
      <c r="Q134" s="67"/>
      <c r="R134" s="67"/>
      <c r="S134" s="67"/>
      <c r="T134" s="67"/>
      <c r="U134" s="67"/>
      <c r="V134" s="67"/>
      <c r="W134" s="67"/>
      <c r="X134" s="67"/>
      <c r="Y134" s="67"/>
      <c r="Z134" s="67"/>
      <c r="AA134" s="67"/>
      <c r="AB134" s="67"/>
      <c r="AC134" s="67"/>
      <c r="AD134" s="67"/>
      <c r="AE134" s="67"/>
      <c r="AF134" s="67"/>
      <c r="AG134" s="67"/>
      <c r="AH134" s="67"/>
      <c r="AI134" s="67"/>
      <c r="AJ134" s="67"/>
      <c r="AK134" s="67"/>
      <c r="AL134" s="67"/>
      <c r="AM134" s="67"/>
      <c r="AN134" s="67"/>
      <c r="AO134" s="67"/>
      <c r="AP134" s="67"/>
      <c r="AQ134" s="67"/>
      <c r="AR134" s="67"/>
      <c r="AS134" s="67"/>
      <c r="AT134" s="67"/>
      <c r="AU134" s="67"/>
      <c r="AV134" s="67"/>
      <c r="AW134" s="67"/>
    </row>
    <row r="135" spans="2:49" s="116" customFormat="1" ht="18.95" customHeight="1" thickBot="1">
      <c r="B135" s="38"/>
      <c r="C135" s="38"/>
      <c r="D135" s="479"/>
      <c r="E135" s="291"/>
      <c r="F135" s="292"/>
      <c r="G135" s="293"/>
      <c r="H135" s="39"/>
      <c r="I135" s="39"/>
      <c r="J135" s="40"/>
      <c r="K135" s="314"/>
      <c r="L135" s="408" t="s">
        <v>357</v>
      </c>
      <c r="M135" s="67"/>
      <c r="N135" s="69"/>
      <c r="O135" s="67"/>
      <c r="P135" s="67"/>
      <c r="Q135" s="67"/>
      <c r="R135" s="67"/>
      <c r="S135" s="67"/>
      <c r="T135" s="67"/>
      <c r="U135" s="67"/>
      <c r="V135" s="67"/>
      <c r="W135" s="67"/>
      <c r="X135" s="67"/>
      <c r="Y135" s="67"/>
      <c r="Z135" s="67"/>
      <c r="AA135" s="67"/>
      <c r="AB135" s="67"/>
      <c r="AC135" s="67"/>
      <c r="AD135" s="67"/>
      <c r="AE135" s="67"/>
      <c r="AF135" s="67"/>
      <c r="AG135" s="67"/>
      <c r="AH135" s="67"/>
      <c r="AI135" s="67"/>
      <c r="AJ135" s="67"/>
      <c r="AK135" s="67"/>
      <c r="AL135" s="67"/>
      <c r="AM135" s="67"/>
      <c r="AN135" s="67"/>
      <c r="AO135" s="67"/>
      <c r="AP135" s="67"/>
      <c r="AQ135" s="67"/>
      <c r="AR135" s="67"/>
      <c r="AS135" s="67"/>
      <c r="AT135" s="67"/>
      <c r="AU135" s="67"/>
      <c r="AV135" s="67"/>
      <c r="AW135" s="67"/>
    </row>
    <row r="136" spans="2:49" s="116" customFormat="1" ht="18.95" customHeight="1" thickBot="1">
      <c r="B136" s="926" t="s">
        <v>184</v>
      </c>
      <c r="C136" s="924"/>
      <c r="D136" s="924"/>
      <c r="E136" s="924"/>
      <c r="F136" s="87"/>
      <c r="G136" s="87"/>
      <c r="H136" s="90"/>
      <c r="I136" s="90">
        <f>SUM(I137:I181)</f>
        <v>0</v>
      </c>
      <c r="J136" s="91">
        <f>SUM(J137:J181)</f>
        <v>58783.5</v>
      </c>
      <c r="K136" s="131">
        <f>SUM(K137:K181)</f>
        <v>52666</v>
      </c>
      <c r="L136" s="105">
        <f>K136/J136*100</f>
        <v>89.593168150926701</v>
      </c>
      <c r="M136" s="67"/>
      <c r="N136" s="69"/>
      <c r="O136" s="67"/>
      <c r="P136" s="67"/>
      <c r="Q136" s="67"/>
      <c r="R136" s="67"/>
      <c r="S136" s="67"/>
      <c r="T136" s="67"/>
      <c r="U136" s="67"/>
      <c r="V136" s="67"/>
      <c r="W136" s="67"/>
      <c r="X136" s="67"/>
      <c r="Y136" s="67"/>
      <c r="Z136" s="67"/>
      <c r="AA136" s="67"/>
      <c r="AB136" s="67"/>
      <c r="AC136" s="67"/>
      <c r="AD136" s="67"/>
      <c r="AE136" s="67"/>
      <c r="AF136" s="67"/>
      <c r="AG136" s="67"/>
      <c r="AH136" s="67"/>
      <c r="AI136" s="67"/>
      <c r="AJ136" s="67"/>
      <c r="AK136" s="67"/>
      <c r="AL136" s="67"/>
      <c r="AM136" s="67"/>
      <c r="AN136" s="67"/>
      <c r="AO136" s="67"/>
      <c r="AP136" s="67"/>
      <c r="AQ136" s="67"/>
      <c r="AR136" s="67"/>
      <c r="AS136" s="67"/>
      <c r="AT136" s="67"/>
      <c r="AU136" s="67"/>
      <c r="AV136" s="67"/>
      <c r="AW136" s="67"/>
    </row>
    <row r="137" spans="2:49" s="116" customFormat="1" ht="18.95" customHeight="1">
      <c r="B137" s="436" t="s">
        <v>181</v>
      </c>
      <c r="C137" s="424" t="s">
        <v>597</v>
      </c>
      <c r="D137" s="495" t="s">
        <v>598</v>
      </c>
      <c r="E137" s="496" t="s">
        <v>599</v>
      </c>
      <c r="F137" s="263" t="s">
        <v>157</v>
      </c>
      <c r="G137" s="497">
        <v>2025</v>
      </c>
      <c r="H137" s="254">
        <v>156</v>
      </c>
      <c r="I137" s="255">
        <v>0</v>
      </c>
      <c r="J137" s="286">
        <v>156.1</v>
      </c>
      <c r="K137" s="254">
        <v>156</v>
      </c>
      <c r="L137" s="440">
        <f t="shared" ref="L137:L213" si="11">K137/J137*100</f>
        <v>99.93593850096093</v>
      </c>
      <c r="M137" s="67"/>
      <c r="N137" s="69"/>
      <c r="O137" s="67"/>
      <c r="P137" s="67"/>
      <c r="Q137" s="67"/>
      <c r="R137" s="67"/>
      <c r="S137" s="67"/>
      <c r="T137" s="67"/>
      <c r="U137" s="67"/>
      <c r="V137" s="67"/>
      <c r="W137" s="67"/>
      <c r="X137" s="67"/>
      <c r="Y137" s="67"/>
      <c r="Z137" s="67"/>
      <c r="AA137" s="67"/>
      <c r="AB137" s="67"/>
      <c r="AC137" s="67"/>
      <c r="AD137" s="67"/>
      <c r="AE137" s="67"/>
      <c r="AF137" s="67"/>
      <c r="AG137" s="67"/>
      <c r="AH137" s="67"/>
      <c r="AI137" s="67"/>
      <c r="AJ137" s="67"/>
      <c r="AK137" s="67"/>
      <c r="AL137" s="67"/>
      <c r="AM137" s="67"/>
      <c r="AN137" s="67"/>
      <c r="AO137" s="67"/>
      <c r="AP137" s="67"/>
      <c r="AQ137" s="67"/>
      <c r="AR137" s="67"/>
      <c r="AS137" s="67"/>
      <c r="AT137" s="67"/>
      <c r="AU137" s="67"/>
      <c r="AV137" s="67"/>
      <c r="AW137" s="67"/>
    </row>
    <row r="138" spans="2:49" s="116" customFormat="1" ht="18.75" customHeight="1">
      <c r="B138" s="283" t="s">
        <v>181</v>
      </c>
      <c r="C138" s="256" t="s">
        <v>600</v>
      </c>
      <c r="D138" s="297" t="s">
        <v>601</v>
      </c>
      <c r="E138" s="282" t="s">
        <v>602</v>
      </c>
      <c r="F138" s="252" t="s">
        <v>157</v>
      </c>
      <c r="G138" s="489">
        <v>2025</v>
      </c>
      <c r="H138" s="255">
        <v>52</v>
      </c>
      <c r="I138" s="255">
        <v>0</v>
      </c>
      <c r="J138" s="286">
        <v>52.1</v>
      </c>
      <c r="K138" s="484">
        <v>52</v>
      </c>
      <c r="L138" s="305">
        <f t="shared" si="11"/>
        <v>99.808061420345481</v>
      </c>
      <c r="M138" s="67"/>
      <c r="N138" s="69"/>
      <c r="O138" s="67"/>
      <c r="P138" s="67"/>
      <c r="Q138" s="67"/>
      <c r="R138" s="67"/>
      <c r="S138" s="67"/>
      <c r="T138" s="67"/>
      <c r="U138" s="67"/>
      <c r="V138" s="67"/>
      <c r="W138" s="67"/>
      <c r="X138" s="67"/>
      <c r="Y138" s="67"/>
      <c r="Z138" s="67"/>
      <c r="AA138" s="67"/>
      <c r="AB138" s="67"/>
      <c r="AC138" s="67"/>
      <c r="AD138" s="67"/>
      <c r="AE138" s="67"/>
      <c r="AF138" s="67"/>
      <c r="AG138" s="67"/>
      <c r="AH138" s="67"/>
      <c r="AI138" s="67"/>
      <c r="AJ138" s="67"/>
      <c r="AK138" s="67"/>
      <c r="AL138" s="67"/>
      <c r="AM138" s="67"/>
      <c r="AN138" s="67"/>
      <c r="AO138" s="67"/>
      <c r="AP138" s="67"/>
      <c r="AQ138" s="67"/>
      <c r="AR138" s="67"/>
      <c r="AS138" s="67"/>
      <c r="AT138" s="67"/>
      <c r="AU138" s="67"/>
      <c r="AV138" s="67"/>
      <c r="AW138" s="67"/>
    </row>
    <row r="139" spans="2:49" s="116" customFormat="1" ht="18.95" customHeight="1">
      <c r="B139" s="283" t="s">
        <v>181</v>
      </c>
      <c r="C139" s="256" t="s">
        <v>603</v>
      </c>
      <c r="D139" s="297" t="s">
        <v>604</v>
      </c>
      <c r="E139" s="282" t="s">
        <v>185</v>
      </c>
      <c r="F139" s="252" t="s">
        <v>157</v>
      </c>
      <c r="G139" s="489">
        <v>2025</v>
      </c>
      <c r="H139" s="255">
        <v>46</v>
      </c>
      <c r="I139" s="255">
        <v>0</v>
      </c>
      <c r="J139" s="286">
        <v>45.7</v>
      </c>
      <c r="K139" s="484">
        <v>46</v>
      </c>
      <c r="L139" s="305">
        <f t="shared" si="11"/>
        <v>100.65645514223193</v>
      </c>
      <c r="M139" s="67"/>
      <c r="N139" s="69"/>
      <c r="O139" s="67"/>
      <c r="P139" s="67"/>
      <c r="Q139" s="67"/>
      <c r="R139" s="67"/>
      <c r="S139" s="67"/>
      <c r="T139" s="67"/>
      <c r="U139" s="67"/>
      <c r="V139" s="67"/>
      <c r="W139" s="67"/>
      <c r="X139" s="67"/>
      <c r="Y139" s="67"/>
      <c r="Z139" s="67"/>
      <c r="AA139" s="67"/>
      <c r="AB139" s="67"/>
      <c r="AC139" s="67"/>
      <c r="AD139" s="67"/>
      <c r="AE139" s="67"/>
      <c r="AF139" s="67"/>
      <c r="AG139" s="67"/>
      <c r="AH139" s="67"/>
      <c r="AI139" s="67"/>
      <c r="AJ139" s="67"/>
      <c r="AK139" s="67"/>
      <c r="AL139" s="67"/>
      <c r="AM139" s="67"/>
      <c r="AN139" s="67"/>
      <c r="AO139" s="67"/>
      <c r="AP139" s="67"/>
      <c r="AQ139" s="67"/>
      <c r="AR139" s="67"/>
      <c r="AS139" s="67"/>
      <c r="AT139" s="67"/>
      <c r="AU139" s="67"/>
      <c r="AV139" s="67"/>
      <c r="AW139" s="67"/>
    </row>
    <row r="140" spans="2:49" s="116" customFormat="1" ht="18.95" customHeight="1">
      <c r="B140" s="283" t="s">
        <v>181</v>
      </c>
      <c r="C140" s="256" t="s">
        <v>605</v>
      </c>
      <c r="D140" s="297" t="s">
        <v>606</v>
      </c>
      <c r="E140" s="282" t="s">
        <v>188</v>
      </c>
      <c r="F140" s="252" t="s">
        <v>157</v>
      </c>
      <c r="G140" s="489">
        <v>2025</v>
      </c>
      <c r="H140" s="255">
        <v>0</v>
      </c>
      <c r="I140" s="255">
        <v>0</v>
      </c>
      <c r="J140" s="286">
        <v>0.3</v>
      </c>
      <c r="K140" s="484">
        <v>0</v>
      </c>
      <c r="L140" s="305">
        <f t="shared" si="11"/>
        <v>0</v>
      </c>
      <c r="M140" s="67"/>
      <c r="N140" s="69"/>
      <c r="O140" s="67"/>
      <c r="P140" s="67"/>
      <c r="Q140" s="67"/>
      <c r="R140" s="67"/>
      <c r="S140" s="67"/>
      <c r="T140" s="67"/>
      <c r="U140" s="67"/>
      <c r="V140" s="67"/>
      <c r="W140" s="67"/>
      <c r="X140" s="67"/>
      <c r="Y140" s="67"/>
      <c r="Z140" s="67"/>
      <c r="AA140" s="67"/>
      <c r="AB140" s="67"/>
      <c r="AC140" s="67"/>
      <c r="AD140" s="67"/>
      <c r="AE140" s="67"/>
      <c r="AF140" s="67"/>
      <c r="AG140" s="67"/>
      <c r="AH140" s="67"/>
      <c r="AI140" s="67"/>
      <c r="AJ140" s="67"/>
      <c r="AK140" s="67"/>
      <c r="AL140" s="67"/>
      <c r="AM140" s="67"/>
      <c r="AN140" s="67"/>
      <c r="AO140" s="67"/>
      <c r="AP140" s="67"/>
      <c r="AQ140" s="67"/>
      <c r="AR140" s="67"/>
      <c r="AS140" s="67"/>
      <c r="AT140" s="67"/>
      <c r="AU140" s="67"/>
      <c r="AV140" s="67"/>
      <c r="AW140" s="67"/>
    </row>
    <row r="141" spans="2:49" s="116" customFormat="1" ht="18.95" customHeight="1">
      <c r="B141" s="283" t="s">
        <v>181</v>
      </c>
      <c r="C141" s="260" t="s">
        <v>607</v>
      </c>
      <c r="D141" s="297" t="s">
        <v>608</v>
      </c>
      <c r="E141" s="282" t="s">
        <v>313</v>
      </c>
      <c r="F141" s="252" t="s">
        <v>157</v>
      </c>
      <c r="G141" s="489">
        <v>2025</v>
      </c>
      <c r="H141" s="255">
        <v>47</v>
      </c>
      <c r="I141" s="255">
        <v>0</v>
      </c>
      <c r="J141" s="286">
        <v>47</v>
      </c>
      <c r="K141" s="484">
        <v>47</v>
      </c>
      <c r="L141" s="305">
        <f t="shared" si="11"/>
        <v>100</v>
      </c>
      <c r="M141" s="67"/>
      <c r="N141" s="69"/>
      <c r="O141" s="67"/>
      <c r="P141" s="67"/>
      <c r="Q141" s="67"/>
      <c r="R141" s="67"/>
      <c r="S141" s="67"/>
      <c r="T141" s="67"/>
      <c r="U141" s="67"/>
      <c r="V141" s="67"/>
      <c r="W141" s="67"/>
      <c r="X141" s="67"/>
      <c r="Y141" s="67"/>
      <c r="Z141" s="67"/>
      <c r="AA141" s="67"/>
      <c r="AB141" s="67"/>
      <c r="AC141" s="67"/>
      <c r="AD141" s="67"/>
      <c r="AE141" s="67"/>
      <c r="AF141" s="67"/>
      <c r="AG141" s="67"/>
      <c r="AH141" s="67"/>
      <c r="AI141" s="67"/>
      <c r="AJ141" s="67"/>
      <c r="AK141" s="67"/>
      <c r="AL141" s="67"/>
      <c r="AM141" s="67"/>
      <c r="AN141" s="67"/>
      <c r="AO141" s="67"/>
      <c r="AP141" s="67"/>
      <c r="AQ141" s="67"/>
      <c r="AR141" s="67"/>
      <c r="AS141" s="67"/>
      <c r="AT141" s="67"/>
      <c r="AU141" s="67"/>
      <c r="AV141" s="67"/>
      <c r="AW141" s="67"/>
    </row>
    <row r="142" spans="2:49" s="116" customFormat="1" ht="18.95" customHeight="1">
      <c r="B142" s="283" t="s">
        <v>181</v>
      </c>
      <c r="C142" s="260" t="s">
        <v>609</v>
      </c>
      <c r="D142" s="297" t="s">
        <v>610</v>
      </c>
      <c r="E142" s="282" t="s">
        <v>611</v>
      </c>
      <c r="F142" s="252" t="s">
        <v>157</v>
      </c>
      <c r="G142" s="489">
        <v>2025</v>
      </c>
      <c r="H142" s="255">
        <v>294</v>
      </c>
      <c r="I142" s="255">
        <v>0</v>
      </c>
      <c r="J142" s="286">
        <v>294</v>
      </c>
      <c r="K142" s="484">
        <v>294</v>
      </c>
      <c r="L142" s="305">
        <f t="shared" si="11"/>
        <v>100</v>
      </c>
      <c r="M142" s="67"/>
      <c r="N142" s="69"/>
      <c r="O142" s="67"/>
      <c r="P142" s="67"/>
      <c r="Q142" s="67"/>
      <c r="R142" s="67"/>
      <c r="S142" s="67"/>
      <c r="T142" s="67"/>
      <c r="U142" s="67"/>
      <c r="V142" s="67"/>
      <c r="W142" s="67"/>
      <c r="X142" s="67"/>
      <c r="Y142" s="67"/>
      <c r="Z142" s="67"/>
      <c r="AA142" s="67"/>
      <c r="AB142" s="67"/>
      <c r="AC142" s="67"/>
      <c r="AD142" s="67"/>
      <c r="AE142" s="67"/>
      <c r="AF142" s="67"/>
      <c r="AG142" s="67"/>
      <c r="AH142" s="67"/>
      <c r="AI142" s="67"/>
      <c r="AJ142" s="67"/>
      <c r="AK142" s="67"/>
      <c r="AL142" s="67"/>
      <c r="AM142" s="67"/>
      <c r="AN142" s="67"/>
      <c r="AO142" s="67"/>
      <c r="AP142" s="67"/>
      <c r="AQ142" s="67"/>
      <c r="AR142" s="67"/>
      <c r="AS142" s="67"/>
      <c r="AT142" s="67"/>
      <c r="AU142" s="67"/>
      <c r="AV142" s="67"/>
      <c r="AW142" s="67"/>
    </row>
    <row r="143" spans="2:49" s="116" customFormat="1" ht="18.95" customHeight="1">
      <c r="B143" s="296" t="s">
        <v>181</v>
      </c>
      <c r="C143" s="256" t="s">
        <v>612</v>
      </c>
      <c r="D143" s="403" t="s">
        <v>613</v>
      </c>
      <c r="E143" s="282" t="s">
        <v>306</v>
      </c>
      <c r="F143" s="252" t="s">
        <v>157</v>
      </c>
      <c r="G143" s="489">
        <v>2025</v>
      </c>
      <c r="H143" s="255">
        <v>216</v>
      </c>
      <c r="I143" s="255">
        <v>0</v>
      </c>
      <c r="J143" s="286">
        <v>215.9</v>
      </c>
      <c r="K143" s="484">
        <v>216</v>
      </c>
      <c r="L143" s="305">
        <f t="shared" si="11"/>
        <v>100.0463177396943</v>
      </c>
      <c r="M143" s="67"/>
      <c r="N143" s="69"/>
      <c r="O143" s="67"/>
      <c r="P143" s="67"/>
      <c r="Q143" s="67"/>
      <c r="R143" s="67"/>
      <c r="S143" s="67"/>
      <c r="T143" s="67"/>
      <c r="U143" s="67"/>
      <c r="V143" s="67"/>
      <c r="W143" s="67"/>
      <c r="X143" s="67"/>
      <c r="Y143" s="67"/>
      <c r="Z143" s="67"/>
      <c r="AA143" s="67"/>
      <c r="AB143" s="67"/>
      <c r="AC143" s="67"/>
      <c r="AD143" s="67"/>
      <c r="AE143" s="67"/>
      <c r="AF143" s="67"/>
      <c r="AG143" s="67"/>
      <c r="AH143" s="67"/>
      <c r="AI143" s="67"/>
      <c r="AJ143" s="67"/>
      <c r="AK143" s="67"/>
      <c r="AL143" s="67"/>
      <c r="AM143" s="67"/>
      <c r="AN143" s="67"/>
      <c r="AO143" s="67"/>
      <c r="AP143" s="67"/>
      <c r="AQ143" s="67"/>
      <c r="AR143" s="67"/>
      <c r="AS143" s="67"/>
      <c r="AT143" s="67"/>
      <c r="AU143" s="67"/>
      <c r="AV143" s="67"/>
      <c r="AW143" s="67"/>
    </row>
    <row r="144" spans="2:49" s="116" customFormat="1" ht="18.95" customHeight="1">
      <c r="B144" s="296" t="s">
        <v>181</v>
      </c>
      <c r="C144" s="256" t="s">
        <v>614</v>
      </c>
      <c r="D144" s="297" t="s">
        <v>615</v>
      </c>
      <c r="E144" s="282" t="s">
        <v>223</v>
      </c>
      <c r="F144" s="252" t="s">
        <v>157</v>
      </c>
      <c r="G144" s="489">
        <v>2025</v>
      </c>
      <c r="H144" s="255">
        <v>172</v>
      </c>
      <c r="I144" s="255">
        <v>0</v>
      </c>
      <c r="J144" s="286">
        <v>172</v>
      </c>
      <c r="K144" s="484">
        <v>172</v>
      </c>
      <c r="L144" s="305">
        <f t="shared" si="11"/>
        <v>100</v>
      </c>
      <c r="M144" s="67"/>
      <c r="N144" s="69"/>
      <c r="O144" s="67"/>
      <c r="P144" s="67"/>
      <c r="Q144" s="67"/>
      <c r="R144" s="67"/>
      <c r="S144" s="67"/>
      <c r="T144" s="67"/>
      <c r="U144" s="67"/>
      <c r="V144" s="67"/>
      <c r="W144" s="67"/>
      <c r="X144" s="67"/>
      <c r="Y144" s="67"/>
      <c r="Z144" s="67"/>
      <c r="AA144" s="67"/>
      <c r="AB144" s="67"/>
      <c r="AC144" s="67"/>
      <c r="AD144" s="67"/>
      <c r="AE144" s="67"/>
      <c r="AF144" s="67"/>
      <c r="AG144" s="67"/>
      <c r="AH144" s="67"/>
      <c r="AI144" s="67"/>
      <c r="AJ144" s="67"/>
      <c r="AK144" s="67"/>
      <c r="AL144" s="67"/>
      <c r="AM144" s="67"/>
      <c r="AN144" s="67"/>
      <c r="AO144" s="67"/>
      <c r="AP144" s="67"/>
      <c r="AQ144" s="67"/>
      <c r="AR144" s="67"/>
      <c r="AS144" s="67"/>
      <c r="AT144" s="67"/>
      <c r="AU144" s="67"/>
      <c r="AV144" s="67"/>
      <c r="AW144" s="67"/>
    </row>
    <row r="145" spans="2:49" s="116" customFormat="1" ht="18.95" customHeight="1">
      <c r="B145" s="296" t="s">
        <v>181</v>
      </c>
      <c r="C145" s="256" t="s">
        <v>616</v>
      </c>
      <c r="D145" s="297" t="s">
        <v>617</v>
      </c>
      <c r="E145" s="282" t="s">
        <v>219</v>
      </c>
      <c r="F145" s="252" t="s">
        <v>157</v>
      </c>
      <c r="G145" s="489">
        <v>2025</v>
      </c>
      <c r="H145" s="255">
        <v>430</v>
      </c>
      <c r="I145" s="255">
        <v>0</v>
      </c>
      <c r="J145" s="286">
        <v>429.6</v>
      </c>
      <c r="K145" s="484">
        <v>430</v>
      </c>
      <c r="L145" s="305">
        <f t="shared" si="11"/>
        <v>100.09310986964617</v>
      </c>
      <c r="M145" s="67"/>
      <c r="N145" s="69"/>
      <c r="O145" s="67"/>
      <c r="P145" s="67"/>
      <c r="Q145" s="67"/>
      <c r="R145" s="67"/>
      <c r="S145" s="67"/>
      <c r="T145" s="67"/>
      <c r="U145" s="67"/>
      <c r="V145" s="67"/>
      <c r="W145" s="67"/>
      <c r="X145" s="67"/>
      <c r="Y145" s="67"/>
      <c r="Z145" s="67"/>
      <c r="AA145" s="67"/>
      <c r="AB145" s="67"/>
      <c r="AC145" s="67"/>
      <c r="AD145" s="67"/>
      <c r="AE145" s="67"/>
      <c r="AF145" s="67"/>
      <c r="AG145" s="67"/>
      <c r="AH145" s="67"/>
      <c r="AI145" s="67"/>
      <c r="AJ145" s="67"/>
      <c r="AK145" s="67"/>
      <c r="AL145" s="67"/>
      <c r="AM145" s="67"/>
      <c r="AN145" s="67"/>
      <c r="AO145" s="67"/>
      <c r="AP145" s="67"/>
      <c r="AQ145" s="67"/>
      <c r="AR145" s="67"/>
      <c r="AS145" s="67"/>
      <c r="AT145" s="67"/>
      <c r="AU145" s="67"/>
      <c r="AV145" s="67"/>
      <c r="AW145" s="67"/>
    </row>
    <row r="146" spans="2:49" s="116" customFormat="1" ht="18.95" customHeight="1">
      <c r="B146" s="296" t="s">
        <v>181</v>
      </c>
      <c r="C146" s="256" t="s">
        <v>618</v>
      </c>
      <c r="D146" s="297" t="s">
        <v>619</v>
      </c>
      <c r="E146" s="282" t="s">
        <v>551</v>
      </c>
      <c r="F146" s="252" t="s">
        <v>157</v>
      </c>
      <c r="G146" s="489">
        <v>2025</v>
      </c>
      <c r="H146" s="255">
        <v>1244</v>
      </c>
      <c r="I146" s="255">
        <v>0</v>
      </c>
      <c r="J146" s="286">
        <v>1243.5999999999999</v>
      </c>
      <c r="K146" s="484">
        <v>1244</v>
      </c>
      <c r="L146" s="305">
        <f t="shared" si="11"/>
        <v>100.03216468317788</v>
      </c>
      <c r="M146" s="67"/>
      <c r="N146" s="69"/>
      <c r="O146" s="67"/>
      <c r="P146" s="67"/>
      <c r="Q146" s="67"/>
      <c r="R146" s="67"/>
      <c r="S146" s="67"/>
      <c r="T146" s="67"/>
      <c r="U146" s="67"/>
      <c r="V146" s="67"/>
      <c r="W146" s="67"/>
      <c r="X146" s="67"/>
      <c r="Y146" s="67"/>
      <c r="Z146" s="67"/>
      <c r="AA146" s="67"/>
      <c r="AB146" s="67"/>
      <c r="AC146" s="67"/>
      <c r="AD146" s="67"/>
      <c r="AE146" s="67"/>
      <c r="AF146" s="67"/>
      <c r="AG146" s="67"/>
      <c r="AH146" s="67"/>
      <c r="AI146" s="67"/>
      <c r="AJ146" s="67"/>
      <c r="AK146" s="67"/>
      <c r="AL146" s="67"/>
      <c r="AM146" s="67"/>
      <c r="AN146" s="67"/>
      <c r="AO146" s="67"/>
      <c r="AP146" s="67"/>
      <c r="AQ146" s="67"/>
      <c r="AR146" s="67"/>
      <c r="AS146" s="67"/>
      <c r="AT146" s="67"/>
      <c r="AU146" s="67"/>
      <c r="AV146" s="67"/>
      <c r="AW146" s="67"/>
    </row>
    <row r="147" spans="2:49" s="116" customFormat="1" ht="18.95" customHeight="1">
      <c r="B147" s="296" t="s">
        <v>181</v>
      </c>
      <c r="C147" s="256" t="s">
        <v>620</v>
      </c>
      <c r="D147" s="297" t="s">
        <v>621</v>
      </c>
      <c r="E147" s="282" t="s">
        <v>362</v>
      </c>
      <c r="F147" s="252" t="s">
        <v>157</v>
      </c>
      <c r="G147" s="489">
        <v>2025</v>
      </c>
      <c r="H147" s="255">
        <v>648</v>
      </c>
      <c r="I147" s="255">
        <v>0</v>
      </c>
      <c r="J147" s="286">
        <v>649</v>
      </c>
      <c r="K147" s="484">
        <v>648</v>
      </c>
      <c r="L147" s="305">
        <f t="shared" si="11"/>
        <v>99.845916795069328</v>
      </c>
      <c r="M147" s="67"/>
      <c r="N147" s="69"/>
      <c r="O147" s="67"/>
      <c r="P147" s="67"/>
      <c r="Q147" s="67"/>
      <c r="R147" s="67"/>
      <c r="S147" s="67"/>
      <c r="T147" s="67"/>
      <c r="U147" s="67"/>
      <c r="V147" s="67"/>
      <c r="W147" s="67"/>
      <c r="X147" s="67"/>
      <c r="Y147" s="67"/>
      <c r="Z147" s="67"/>
      <c r="AA147" s="67"/>
      <c r="AB147" s="67"/>
      <c r="AC147" s="67"/>
      <c r="AD147" s="67"/>
      <c r="AE147" s="67"/>
      <c r="AF147" s="67"/>
      <c r="AG147" s="67"/>
      <c r="AH147" s="67"/>
      <c r="AI147" s="67"/>
      <c r="AJ147" s="67"/>
      <c r="AK147" s="67"/>
      <c r="AL147" s="67"/>
      <c r="AM147" s="67"/>
      <c r="AN147" s="67"/>
      <c r="AO147" s="67"/>
      <c r="AP147" s="67"/>
      <c r="AQ147" s="67"/>
      <c r="AR147" s="67"/>
      <c r="AS147" s="67"/>
      <c r="AT147" s="67"/>
      <c r="AU147" s="67"/>
      <c r="AV147" s="67"/>
      <c r="AW147" s="67"/>
    </row>
    <row r="148" spans="2:49" s="116" customFormat="1" ht="18.95" customHeight="1">
      <c r="B148" s="283" t="s">
        <v>181</v>
      </c>
      <c r="C148" s="260" t="s">
        <v>622</v>
      </c>
      <c r="D148" s="297" t="s">
        <v>623</v>
      </c>
      <c r="E148" s="282" t="s">
        <v>222</v>
      </c>
      <c r="F148" s="252" t="s">
        <v>157</v>
      </c>
      <c r="G148" s="489">
        <v>2025</v>
      </c>
      <c r="H148" s="255">
        <v>177</v>
      </c>
      <c r="I148" s="255">
        <v>0</v>
      </c>
      <c r="J148" s="286">
        <v>177.4</v>
      </c>
      <c r="K148" s="484">
        <v>177</v>
      </c>
      <c r="L148" s="305">
        <f t="shared" si="11"/>
        <v>99.774520856820743</v>
      </c>
      <c r="M148" s="67"/>
      <c r="N148" s="69"/>
      <c r="O148" s="67"/>
      <c r="P148" s="67"/>
      <c r="Q148" s="67"/>
      <c r="R148" s="67"/>
      <c r="S148" s="67"/>
      <c r="T148" s="67"/>
      <c r="U148" s="67"/>
      <c r="V148" s="67"/>
      <c r="W148" s="67"/>
      <c r="X148" s="67"/>
      <c r="Y148" s="67"/>
      <c r="Z148" s="67"/>
      <c r="AA148" s="67"/>
      <c r="AB148" s="67"/>
      <c r="AC148" s="67"/>
      <c r="AD148" s="67"/>
      <c r="AE148" s="67"/>
      <c r="AF148" s="67"/>
      <c r="AG148" s="67"/>
      <c r="AH148" s="67"/>
      <c r="AI148" s="67"/>
      <c r="AJ148" s="67"/>
      <c r="AK148" s="67"/>
      <c r="AL148" s="67"/>
      <c r="AM148" s="67"/>
      <c r="AN148" s="67"/>
      <c r="AO148" s="67"/>
      <c r="AP148" s="67"/>
      <c r="AQ148" s="67"/>
      <c r="AR148" s="67"/>
      <c r="AS148" s="67"/>
      <c r="AT148" s="67"/>
      <c r="AU148" s="67"/>
      <c r="AV148" s="67"/>
      <c r="AW148" s="67"/>
    </row>
    <row r="149" spans="2:49" s="116" customFormat="1" ht="18" customHeight="1">
      <c r="B149" s="283" t="s">
        <v>181</v>
      </c>
      <c r="C149" s="260" t="s">
        <v>314</v>
      </c>
      <c r="D149" s="297" t="s">
        <v>624</v>
      </c>
      <c r="E149" s="282" t="s">
        <v>156</v>
      </c>
      <c r="F149" s="252" t="s">
        <v>625</v>
      </c>
      <c r="G149" s="253">
        <v>2024</v>
      </c>
      <c r="H149" s="259">
        <v>2075</v>
      </c>
      <c r="I149" s="255">
        <v>0</v>
      </c>
      <c r="J149" s="286">
        <v>1841.5</v>
      </c>
      <c r="K149" s="484">
        <v>1842</v>
      </c>
      <c r="L149" s="305">
        <f t="shared" si="11"/>
        <v>100.02715177844148</v>
      </c>
      <c r="M149" s="67"/>
      <c r="N149" s="69"/>
      <c r="O149" s="67"/>
      <c r="P149" s="67"/>
      <c r="Q149" s="67"/>
      <c r="R149" s="67"/>
      <c r="S149" s="67"/>
      <c r="T149" s="67"/>
      <c r="U149" s="67"/>
      <c r="V149" s="67"/>
      <c r="W149" s="67"/>
      <c r="X149" s="67"/>
      <c r="Y149" s="67"/>
      <c r="Z149" s="67"/>
      <c r="AA149" s="67"/>
      <c r="AB149" s="67"/>
      <c r="AC149" s="67"/>
      <c r="AD149" s="67"/>
      <c r="AE149" s="67"/>
      <c r="AF149" s="67"/>
      <c r="AG149" s="67"/>
      <c r="AH149" s="67"/>
      <c r="AI149" s="67"/>
      <c r="AJ149" s="67"/>
      <c r="AK149" s="67"/>
      <c r="AL149" s="67"/>
      <c r="AM149" s="67"/>
      <c r="AN149" s="67"/>
      <c r="AO149" s="67"/>
      <c r="AP149" s="67"/>
      <c r="AQ149" s="67"/>
      <c r="AR149" s="67"/>
      <c r="AS149" s="67"/>
      <c r="AT149" s="67"/>
      <c r="AU149" s="67"/>
      <c r="AV149" s="67"/>
      <c r="AW149" s="67"/>
    </row>
    <row r="150" spans="2:49" ht="18" customHeight="1">
      <c r="B150" s="296" t="s">
        <v>181</v>
      </c>
      <c r="C150" s="256" t="s">
        <v>626</v>
      </c>
      <c r="D150" s="297" t="s">
        <v>627</v>
      </c>
      <c r="E150" s="282" t="s">
        <v>313</v>
      </c>
      <c r="F150" s="252" t="s">
        <v>157</v>
      </c>
      <c r="G150" s="489">
        <v>2025</v>
      </c>
      <c r="H150" s="255">
        <v>97</v>
      </c>
      <c r="I150" s="255">
        <v>0</v>
      </c>
      <c r="J150" s="286">
        <v>96.8</v>
      </c>
      <c r="K150" s="484">
        <v>97</v>
      </c>
      <c r="L150" s="305">
        <f t="shared" si="11"/>
        <v>100.20661157024793</v>
      </c>
    </row>
    <row r="151" spans="2:49" ht="18" customHeight="1">
      <c r="B151" s="283" t="s">
        <v>181</v>
      </c>
      <c r="C151" s="256" t="s">
        <v>628</v>
      </c>
      <c r="D151" s="297" t="s">
        <v>629</v>
      </c>
      <c r="E151" s="282" t="s">
        <v>224</v>
      </c>
      <c r="F151" s="252" t="s">
        <v>157</v>
      </c>
      <c r="G151" s="489">
        <v>2025</v>
      </c>
      <c r="H151" s="255">
        <v>8361</v>
      </c>
      <c r="I151" s="255">
        <v>0</v>
      </c>
      <c r="J151" s="286">
        <v>8360.7999999999993</v>
      </c>
      <c r="K151" s="484">
        <v>8361</v>
      </c>
      <c r="L151" s="305">
        <f t="shared" si="11"/>
        <v>100.00239211558704</v>
      </c>
    </row>
    <row r="152" spans="2:49" ht="18" customHeight="1">
      <c r="B152" s="283" t="s">
        <v>181</v>
      </c>
      <c r="C152" s="256" t="s">
        <v>630</v>
      </c>
      <c r="D152" s="297" t="s">
        <v>631</v>
      </c>
      <c r="E152" s="282" t="s">
        <v>220</v>
      </c>
      <c r="F152" s="252" t="s">
        <v>157</v>
      </c>
      <c r="G152" s="489">
        <v>2025</v>
      </c>
      <c r="H152" s="255">
        <v>11791</v>
      </c>
      <c r="I152" s="255">
        <v>0</v>
      </c>
      <c r="J152" s="286">
        <v>11790.7</v>
      </c>
      <c r="K152" s="484">
        <v>11791</v>
      </c>
      <c r="L152" s="305">
        <f t="shared" si="11"/>
        <v>100.00254437819638</v>
      </c>
      <c r="M152" s="86"/>
    </row>
    <row r="153" spans="2:49" ht="18" customHeight="1">
      <c r="B153" s="283" t="s">
        <v>181</v>
      </c>
      <c r="C153" s="260" t="s">
        <v>632</v>
      </c>
      <c r="D153" s="474" t="s">
        <v>633</v>
      </c>
      <c r="E153" s="282" t="s">
        <v>316</v>
      </c>
      <c r="F153" s="252" t="s">
        <v>157</v>
      </c>
      <c r="G153" s="498">
        <v>2025</v>
      </c>
      <c r="H153" s="255">
        <v>155</v>
      </c>
      <c r="I153" s="255">
        <v>0</v>
      </c>
      <c r="J153" s="286">
        <v>155.1</v>
      </c>
      <c r="K153" s="484">
        <v>155</v>
      </c>
      <c r="L153" s="305">
        <f t="shared" si="11"/>
        <v>99.935525467440371</v>
      </c>
      <c r="M153" s="86"/>
    </row>
    <row r="154" spans="2:49" ht="18" customHeight="1">
      <c r="B154" s="283" t="s">
        <v>181</v>
      </c>
      <c r="C154" s="256" t="s">
        <v>634</v>
      </c>
      <c r="D154" s="297" t="s">
        <v>635</v>
      </c>
      <c r="E154" s="282" t="s">
        <v>364</v>
      </c>
      <c r="F154" s="252" t="s">
        <v>157</v>
      </c>
      <c r="G154" s="253">
        <v>2023</v>
      </c>
      <c r="H154" s="259">
        <v>2580</v>
      </c>
      <c r="I154" s="255">
        <v>0</v>
      </c>
      <c r="J154" s="286">
        <v>680</v>
      </c>
      <c r="K154" s="484">
        <v>680</v>
      </c>
      <c r="L154" s="305">
        <f t="shared" si="11"/>
        <v>100</v>
      </c>
    </row>
    <row r="155" spans="2:49" ht="18" customHeight="1">
      <c r="B155" s="283" t="s">
        <v>181</v>
      </c>
      <c r="C155" s="260" t="s">
        <v>636</v>
      </c>
      <c r="D155" s="474" t="s">
        <v>637</v>
      </c>
      <c r="E155" s="282" t="s">
        <v>638</v>
      </c>
      <c r="F155" s="252" t="s">
        <v>157</v>
      </c>
      <c r="G155" s="253">
        <v>2025</v>
      </c>
      <c r="H155" s="255">
        <v>363</v>
      </c>
      <c r="I155" s="255">
        <v>0</v>
      </c>
      <c r="J155" s="286">
        <v>363</v>
      </c>
      <c r="K155" s="484">
        <v>363</v>
      </c>
      <c r="L155" s="305">
        <f t="shared" si="11"/>
        <v>100</v>
      </c>
    </row>
    <row r="156" spans="2:49" ht="18" customHeight="1">
      <c r="B156" s="283" t="s">
        <v>181</v>
      </c>
      <c r="C156" s="260" t="s">
        <v>639</v>
      </c>
      <c r="D156" s="474" t="s">
        <v>640</v>
      </c>
      <c r="E156" s="282" t="s">
        <v>641</v>
      </c>
      <c r="F156" s="252" t="s">
        <v>157</v>
      </c>
      <c r="G156" s="253">
        <v>2025</v>
      </c>
      <c r="H156" s="255">
        <v>2420</v>
      </c>
      <c r="I156" s="255">
        <v>0</v>
      </c>
      <c r="J156" s="286">
        <v>2420</v>
      </c>
      <c r="K156" s="484">
        <v>2420</v>
      </c>
      <c r="L156" s="305">
        <f t="shared" si="11"/>
        <v>100</v>
      </c>
    </row>
    <row r="157" spans="2:49" ht="18" customHeight="1">
      <c r="B157" s="283" t="s">
        <v>181</v>
      </c>
      <c r="C157" s="260" t="s">
        <v>642</v>
      </c>
      <c r="D157" s="474" t="s">
        <v>643</v>
      </c>
      <c r="E157" s="282" t="s">
        <v>644</v>
      </c>
      <c r="F157" s="252" t="s">
        <v>157</v>
      </c>
      <c r="G157" s="253">
        <v>2025</v>
      </c>
      <c r="H157" s="255">
        <v>1783</v>
      </c>
      <c r="I157" s="255">
        <v>0</v>
      </c>
      <c r="J157" s="286">
        <v>1783.1</v>
      </c>
      <c r="K157" s="484">
        <v>1783</v>
      </c>
      <c r="L157" s="305">
        <f t="shared" si="11"/>
        <v>99.99439178957995</v>
      </c>
    </row>
    <row r="158" spans="2:49" ht="18" customHeight="1">
      <c r="B158" s="283" t="s">
        <v>181</v>
      </c>
      <c r="C158" s="260" t="s">
        <v>645</v>
      </c>
      <c r="D158" s="474" t="s">
        <v>646</v>
      </c>
      <c r="E158" s="282" t="s">
        <v>313</v>
      </c>
      <c r="F158" s="252" t="s">
        <v>157</v>
      </c>
      <c r="G158" s="253">
        <v>2025</v>
      </c>
      <c r="H158" s="255">
        <v>58</v>
      </c>
      <c r="I158" s="255">
        <v>0</v>
      </c>
      <c r="J158" s="286">
        <v>58.3</v>
      </c>
      <c r="K158" s="484">
        <v>58</v>
      </c>
      <c r="L158" s="305">
        <f t="shared" si="11"/>
        <v>99.485420240137216</v>
      </c>
    </row>
    <row r="159" spans="2:49" ht="18" customHeight="1">
      <c r="B159" s="283" t="s">
        <v>181</v>
      </c>
      <c r="C159" s="260" t="s">
        <v>647</v>
      </c>
      <c r="D159" s="474" t="s">
        <v>648</v>
      </c>
      <c r="E159" s="282" t="s">
        <v>649</v>
      </c>
      <c r="F159" s="252" t="s">
        <v>157</v>
      </c>
      <c r="G159" s="253">
        <v>2025</v>
      </c>
      <c r="H159" s="255">
        <v>2130</v>
      </c>
      <c r="I159" s="255">
        <v>0</v>
      </c>
      <c r="J159" s="286">
        <v>2130</v>
      </c>
      <c r="K159" s="484">
        <v>2130</v>
      </c>
      <c r="L159" s="305">
        <f t="shared" si="11"/>
        <v>100</v>
      </c>
    </row>
    <row r="160" spans="2:49" ht="18" customHeight="1">
      <c r="B160" s="283" t="s">
        <v>181</v>
      </c>
      <c r="C160" s="260" t="s">
        <v>650</v>
      </c>
      <c r="D160" s="474" t="s">
        <v>651</v>
      </c>
      <c r="E160" s="282" t="s">
        <v>223</v>
      </c>
      <c r="F160" s="252" t="s">
        <v>157</v>
      </c>
      <c r="G160" s="253">
        <v>2025</v>
      </c>
      <c r="H160" s="255">
        <v>3613</v>
      </c>
      <c r="I160" s="255">
        <v>0</v>
      </c>
      <c r="J160" s="286">
        <v>3613</v>
      </c>
      <c r="K160" s="484">
        <v>3613</v>
      </c>
      <c r="L160" s="305">
        <f t="shared" si="11"/>
        <v>100</v>
      </c>
    </row>
    <row r="161" spans="2:12" ht="18" customHeight="1">
      <c r="B161" s="283" t="s">
        <v>181</v>
      </c>
      <c r="C161" s="260" t="s">
        <v>351</v>
      </c>
      <c r="D161" s="471" t="s">
        <v>652</v>
      </c>
      <c r="E161" s="282" t="s">
        <v>352</v>
      </c>
      <c r="F161" s="252" t="s">
        <v>342</v>
      </c>
      <c r="G161" s="253">
        <v>2024</v>
      </c>
      <c r="H161" s="259">
        <v>1092</v>
      </c>
      <c r="I161" s="255">
        <v>0</v>
      </c>
      <c r="J161" s="286">
        <v>517.4</v>
      </c>
      <c r="K161" s="484">
        <v>517</v>
      </c>
      <c r="L161" s="305">
        <f t="shared" si="11"/>
        <v>99.922690374951685</v>
      </c>
    </row>
    <row r="162" spans="2:12" ht="18" customHeight="1">
      <c r="B162" s="283" t="s">
        <v>181</v>
      </c>
      <c r="C162" s="260" t="s">
        <v>653</v>
      </c>
      <c r="D162" s="474" t="s">
        <v>654</v>
      </c>
      <c r="E162" s="282" t="s">
        <v>186</v>
      </c>
      <c r="F162" s="252" t="s">
        <v>157</v>
      </c>
      <c r="G162" s="253">
        <v>2025</v>
      </c>
      <c r="H162" s="255">
        <v>651</v>
      </c>
      <c r="I162" s="255">
        <v>0</v>
      </c>
      <c r="J162" s="286">
        <v>651.20000000000005</v>
      </c>
      <c r="K162" s="484">
        <v>651</v>
      </c>
      <c r="L162" s="305">
        <f t="shared" si="11"/>
        <v>99.969287469287465</v>
      </c>
    </row>
    <row r="163" spans="2:12" ht="18" customHeight="1">
      <c r="B163" s="283" t="s">
        <v>181</v>
      </c>
      <c r="C163" s="260" t="s">
        <v>655</v>
      </c>
      <c r="D163" s="474" t="s">
        <v>656</v>
      </c>
      <c r="E163" s="282" t="s">
        <v>188</v>
      </c>
      <c r="F163" s="252" t="s">
        <v>157</v>
      </c>
      <c r="G163" s="253">
        <v>2025</v>
      </c>
      <c r="H163" s="259">
        <v>0</v>
      </c>
      <c r="I163" s="255">
        <v>0</v>
      </c>
      <c r="J163" s="286">
        <v>2430</v>
      </c>
      <c r="K163" s="484">
        <v>0</v>
      </c>
      <c r="L163" s="305">
        <f t="shared" si="11"/>
        <v>0</v>
      </c>
    </row>
    <row r="164" spans="2:12" ht="18" customHeight="1">
      <c r="B164" s="283" t="s">
        <v>181</v>
      </c>
      <c r="C164" s="260" t="s">
        <v>353</v>
      </c>
      <c r="D164" s="471" t="s">
        <v>657</v>
      </c>
      <c r="E164" s="282" t="s">
        <v>188</v>
      </c>
      <c r="F164" s="252" t="s">
        <v>342</v>
      </c>
      <c r="G164" s="253">
        <v>2024</v>
      </c>
      <c r="H164" s="259">
        <v>7448</v>
      </c>
      <c r="I164" s="255">
        <v>0</v>
      </c>
      <c r="J164" s="286">
        <v>108.2</v>
      </c>
      <c r="K164" s="484">
        <f>969-861</f>
        <v>108</v>
      </c>
      <c r="L164" s="305">
        <f t="shared" si="11"/>
        <v>99.815157116451019</v>
      </c>
    </row>
    <row r="165" spans="2:12" ht="18" customHeight="1">
      <c r="B165" s="283" t="s">
        <v>181</v>
      </c>
      <c r="C165" s="260" t="s">
        <v>658</v>
      </c>
      <c r="D165" s="474" t="s">
        <v>659</v>
      </c>
      <c r="E165" s="282" t="s">
        <v>156</v>
      </c>
      <c r="F165" s="252" t="s">
        <v>157</v>
      </c>
      <c r="G165" s="253">
        <v>2025</v>
      </c>
      <c r="H165" s="255">
        <f>3161+861</f>
        <v>4022</v>
      </c>
      <c r="I165" s="255">
        <v>0</v>
      </c>
      <c r="J165" s="286">
        <v>4022</v>
      </c>
      <c r="K165" s="484">
        <f>3161+861</f>
        <v>4022</v>
      </c>
      <c r="L165" s="305">
        <f t="shared" si="11"/>
        <v>100</v>
      </c>
    </row>
    <row r="166" spans="2:12" ht="18" customHeight="1">
      <c r="B166" s="283" t="s">
        <v>181</v>
      </c>
      <c r="C166" s="260" t="s">
        <v>660</v>
      </c>
      <c r="D166" s="474" t="s">
        <v>661</v>
      </c>
      <c r="E166" s="282" t="s">
        <v>185</v>
      </c>
      <c r="F166" s="252" t="s">
        <v>157</v>
      </c>
      <c r="G166" s="253">
        <v>2025</v>
      </c>
      <c r="H166" s="255">
        <v>1141</v>
      </c>
      <c r="I166" s="255">
        <v>0</v>
      </c>
      <c r="J166" s="286">
        <v>1157</v>
      </c>
      <c r="K166" s="484">
        <v>1141</v>
      </c>
      <c r="L166" s="305">
        <f t="shared" si="11"/>
        <v>98.617113223854801</v>
      </c>
    </row>
    <row r="167" spans="2:12" ht="18" customHeight="1">
      <c r="B167" s="283" t="s">
        <v>181</v>
      </c>
      <c r="C167" s="260" t="s">
        <v>662</v>
      </c>
      <c r="D167" s="474" t="s">
        <v>663</v>
      </c>
      <c r="E167" s="282" t="s">
        <v>664</v>
      </c>
      <c r="F167" s="252" t="s">
        <v>157</v>
      </c>
      <c r="G167" s="253">
        <v>2025</v>
      </c>
      <c r="H167" s="255">
        <v>521</v>
      </c>
      <c r="I167" s="255">
        <v>0</v>
      </c>
      <c r="J167" s="286">
        <v>521</v>
      </c>
      <c r="K167" s="484">
        <v>521</v>
      </c>
      <c r="L167" s="305">
        <f t="shared" si="11"/>
        <v>100</v>
      </c>
    </row>
    <row r="168" spans="2:12" ht="18" customHeight="1">
      <c r="B168" s="283" t="s">
        <v>181</v>
      </c>
      <c r="C168" s="260" t="s">
        <v>665</v>
      </c>
      <c r="D168" s="474" t="s">
        <v>666</v>
      </c>
      <c r="E168" s="282" t="s">
        <v>363</v>
      </c>
      <c r="F168" s="252" t="s">
        <v>157</v>
      </c>
      <c r="G168" s="253">
        <v>2025</v>
      </c>
      <c r="H168" s="255">
        <v>1790</v>
      </c>
      <c r="I168" s="255">
        <v>0</v>
      </c>
      <c r="J168" s="286">
        <v>1790</v>
      </c>
      <c r="K168" s="484">
        <v>1790</v>
      </c>
      <c r="L168" s="305">
        <f t="shared" si="11"/>
        <v>100</v>
      </c>
    </row>
    <row r="169" spans="2:12" ht="18" customHeight="1">
      <c r="B169" s="283" t="s">
        <v>181</v>
      </c>
      <c r="C169" s="260" t="s">
        <v>356</v>
      </c>
      <c r="D169" s="471" t="s">
        <v>667</v>
      </c>
      <c r="E169" s="282" t="s">
        <v>186</v>
      </c>
      <c r="F169" s="252" t="s">
        <v>342</v>
      </c>
      <c r="G169" s="253">
        <v>2024</v>
      </c>
      <c r="H169" s="259">
        <v>6891</v>
      </c>
      <c r="I169" s="255">
        <v>0</v>
      </c>
      <c r="J169" s="286">
        <v>91.3</v>
      </c>
      <c r="K169" s="484">
        <v>91</v>
      </c>
      <c r="L169" s="305">
        <f t="shared" si="11"/>
        <v>99.67141292442497</v>
      </c>
    </row>
    <row r="170" spans="2:12" ht="18" customHeight="1">
      <c r="B170" s="283" t="s">
        <v>181</v>
      </c>
      <c r="C170" s="260" t="s">
        <v>668</v>
      </c>
      <c r="D170" s="474" t="s">
        <v>669</v>
      </c>
      <c r="E170" s="282" t="s">
        <v>496</v>
      </c>
      <c r="F170" s="252" t="s">
        <v>157</v>
      </c>
      <c r="G170" s="253">
        <v>2025</v>
      </c>
      <c r="H170" s="255">
        <v>664</v>
      </c>
      <c r="I170" s="255">
        <v>0</v>
      </c>
      <c r="J170" s="286">
        <v>664</v>
      </c>
      <c r="K170" s="484">
        <v>664</v>
      </c>
      <c r="L170" s="305">
        <f t="shared" si="11"/>
        <v>100</v>
      </c>
    </row>
    <row r="171" spans="2:12" ht="18" customHeight="1">
      <c r="B171" s="283" t="s">
        <v>181</v>
      </c>
      <c r="C171" s="260" t="s">
        <v>670</v>
      </c>
      <c r="D171" s="474" t="s">
        <v>671</v>
      </c>
      <c r="E171" s="282" t="s">
        <v>187</v>
      </c>
      <c r="F171" s="252" t="s">
        <v>157</v>
      </c>
      <c r="G171" s="253">
        <v>2025</v>
      </c>
      <c r="H171" s="255">
        <v>2515</v>
      </c>
      <c r="I171" s="255">
        <v>0</v>
      </c>
      <c r="J171" s="286">
        <v>2515.3000000000002</v>
      </c>
      <c r="K171" s="484">
        <v>2515</v>
      </c>
      <c r="L171" s="305">
        <f t="shared" si="11"/>
        <v>99.988072993281108</v>
      </c>
    </row>
    <row r="172" spans="2:12" ht="18" customHeight="1">
      <c r="B172" s="283" t="s">
        <v>181</v>
      </c>
      <c r="C172" s="260" t="s">
        <v>358</v>
      </c>
      <c r="D172" s="471" t="s">
        <v>672</v>
      </c>
      <c r="E172" s="282" t="s">
        <v>359</v>
      </c>
      <c r="F172" s="252" t="s">
        <v>157</v>
      </c>
      <c r="G172" s="253">
        <v>2024</v>
      </c>
      <c r="H172" s="259">
        <v>2201</v>
      </c>
      <c r="I172" s="255">
        <v>0</v>
      </c>
      <c r="J172" s="286">
        <v>846.2</v>
      </c>
      <c r="K172" s="484">
        <v>846</v>
      </c>
      <c r="L172" s="305">
        <f t="shared" si="11"/>
        <v>99.976364925549504</v>
      </c>
    </row>
    <row r="173" spans="2:12" ht="18" customHeight="1">
      <c r="B173" s="486" t="s">
        <v>181</v>
      </c>
      <c r="C173" s="256" t="s">
        <v>380</v>
      </c>
      <c r="D173" s="499" t="s">
        <v>673</v>
      </c>
      <c r="E173" s="282" t="s">
        <v>188</v>
      </c>
      <c r="F173" s="252" t="s">
        <v>157</v>
      </c>
      <c r="G173" s="253">
        <v>2024</v>
      </c>
      <c r="H173" s="259">
        <v>2774</v>
      </c>
      <c r="I173" s="255">
        <v>0</v>
      </c>
      <c r="J173" s="286">
        <v>628.6</v>
      </c>
      <c r="K173" s="484">
        <v>629</v>
      </c>
      <c r="L173" s="305">
        <f t="shared" si="11"/>
        <v>100.06363347120586</v>
      </c>
    </row>
    <row r="174" spans="2:12" ht="18" customHeight="1">
      <c r="B174" s="283" t="s">
        <v>181</v>
      </c>
      <c r="C174" s="260" t="s">
        <v>674</v>
      </c>
      <c r="D174" s="474" t="s">
        <v>675</v>
      </c>
      <c r="E174" s="282" t="s">
        <v>349</v>
      </c>
      <c r="F174" s="252" t="s">
        <v>157</v>
      </c>
      <c r="G174" s="253">
        <v>2025</v>
      </c>
      <c r="H174" s="259">
        <v>397</v>
      </c>
      <c r="I174" s="255">
        <v>0</v>
      </c>
      <c r="J174" s="286">
        <v>396.9</v>
      </c>
      <c r="K174" s="484">
        <v>397</v>
      </c>
      <c r="L174" s="305">
        <f t="shared" si="11"/>
        <v>100.0251952632905</v>
      </c>
    </row>
    <row r="175" spans="2:12" ht="18" customHeight="1">
      <c r="B175" s="283" t="s">
        <v>181</v>
      </c>
      <c r="C175" s="256" t="s">
        <v>360</v>
      </c>
      <c r="D175" s="297" t="s">
        <v>361</v>
      </c>
      <c r="E175" s="282" t="s">
        <v>223</v>
      </c>
      <c r="F175" s="252" t="s">
        <v>157</v>
      </c>
      <c r="G175" s="253">
        <v>2024</v>
      </c>
      <c r="H175" s="259">
        <v>120</v>
      </c>
      <c r="I175" s="255">
        <v>0</v>
      </c>
      <c r="J175" s="286">
        <v>59.3</v>
      </c>
      <c r="K175" s="484">
        <v>59</v>
      </c>
      <c r="L175" s="305">
        <f t="shared" si="11"/>
        <v>99.494097807757171</v>
      </c>
    </row>
    <row r="176" spans="2:12" ht="18" customHeight="1">
      <c r="B176" s="283" t="s">
        <v>181</v>
      </c>
      <c r="C176" s="260" t="s">
        <v>676</v>
      </c>
      <c r="D176" s="474" t="s">
        <v>677</v>
      </c>
      <c r="E176" s="282" t="s">
        <v>185</v>
      </c>
      <c r="F176" s="252" t="s">
        <v>157</v>
      </c>
      <c r="G176" s="253">
        <v>2025</v>
      </c>
      <c r="H176" s="259">
        <v>0</v>
      </c>
      <c r="I176" s="255">
        <v>0</v>
      </c>
      <c r="J176" s="286">
        <v>2800</v>
      </c>
      <c r="K176" s="484">
        <v>0</v>
      </c>
      <c r="L176" s="305">
        <f t="shared" si="11"/>
        <v>0</v>
      </c>
    </row>
    <row r="177" spans="2:12" ht="18" customHeight="1">
      <c r="B177" s="283" t="s">
        <v>181</v>
      </c>
      <c r="C177" s="260" t="s">
        <v>678</v>
      </c>
      <c r="D177" s="474" t="s">
        <v>679</v>
      </c>
      <c r="E177" s="282" t="s">
        <v>644</v>
      </c>
      <c r="F177" s="252" t="s">
        <v>157</v>
      </c>
      <c r="G177" s="253">
        <v>2025</v>
      </c>
      <c r="H177" s="259">
        <v>0</v>
      </c>
      <c r="I177" s="255">
        <v>0</v>
      </c>
      <c r="J177" s="286">
        <v>591.70000000000005</v>
      </c>
      <c r="K177" s="484">
        <v>0</v>
      </c>
      <c r="L177" s="305">
        <f t="shared" si="11"/>
        <v>0</v>
      </c>
    </row>
    <row r="178" spans="2:12" ht="18" customHeight="1">
      <c r="B178" s="283" t="s">
        <v>181</v>
      </c>
      <c r="C178" s="260" t="s">
        <v>680</v>
      </c>
      <c r="D178" s="474" t="s">
        <v>681</v>
      </c>
      <c r="E178" s="282" t="s">
        <v>362</v>
      </c>
      <c r="F178" s="252" t="s">
        <v>157</v>
      </c>
      <c r="G178" s="253">
        <v>2025</v>
      </c>
      <c r="H178" s="259">
        <v>0</v>
      </c>
      <c r="I178" s="255">
        <v>0</v>
      </c>
      <c r="J178" s="286">
        <v>278.3</v>
      </c>
      <c r="K178" s="484">
        <v>0</v>
      </c>
      <c r="L178" s="305">
        <f t="shared" si="11"/>
        <v>0</v>
      </c>
    </row>
    <row r="179" spans="2:12" ht="18" customHeight="1">
      <c r="B179" s="283" t="s">
        <v>181</v>
      </c>
      <c r="C179" s="256" t="s">
        <v>682</v>
      </c>
      <c r="D179" s="297" t="s">
        <v>683</v>
      </c>
      <c r="E179" s="282" t="s">
        <v>156</v>
      </c>
      <c r="F179" s="252" t="s">
        <v>157</v>
      </c>
      <c r="G179" s="253">
        <v>2024</v>
      </c>
      <c r="H179" s="259">
        <v>1817</v>
      </c>
      <c r="I179" s="255">
        <v>0</v>
      </c>
      <c r="J179" s="286">
        <v>1717</v>
      </c>
      <c r="K179" s="484">
        <v>1717</v>
      </c>
      <c r="L179" s="305">
        <f t="shared" si="11"/>
        <v>100</v>
      </c>
    </row>
    <row r="180" spans="2:12" ht="18" customHeight="1">
      <c r="B180" s="283" t="s">
        <v>181</v>
      </c>
      <c r="C180" s="260" t="s">
        <v>684</v>
      </c>
      <c r="D180" s="474" t="s">
        <v>685</v>
      </c>
      <c r="E180" s="282" t="s">
        <v>224</v>
      </c>
      <c r="F180" s="252" t="s">
        <v>157</v>
      </c>
      <c r="G180" s="253">
        <v>2025</v>
      </c>
      <c r="H180" s="255">
        <v>127</v>
      </c>
      <c r="I180" s="255">
        <v>0</v>
      </c>
      <c r="J180" s="284">
        <v>127.1</v>
      </c>
      <c r="K180" s="484">
        <v>127</v>
      </c>
      <c r="L180" s="305">
        <f t="shared" si="11"/>
        <v>99.9213217938631</v>
      </c>
    </row>
    <row r="181" spans="2:12" ht="18" customHeight="1" thickBot="1">
      <c r="B181" s="407" t="s">
        <v>181</v>
      </c>
      <c r="C181" s="268" t="s">
        <v>686</v>
      </c>
      <c r="D181" s="500" t="s">
        <v>687</v>
      </c>
      <c r="E181" s="288" t="s">
        <v>304</v>
      </c>
      <c r="F181" s="270" t="s">
        <v>157</v>
      </c>
      <c r="G181" s="300">
        <v>2025</v>
      </c>
      <c r="H181" s="272">
        <v>96</v>
      </c>
      <c r="I181" s="272">
        <v>0</v>
      </c>
      <c r="J181" s="875">
        <v>96</v>
      </c>
      <c r="K181" s="492">
        <v>96</v>
      </c>
      <c r="L181" s="409">
        <f t="shared" si="11"/>
        <v>100</v>
      </c>
    </row>
    <row r="182" spans="2:12" ht="18" customHeight="1">
      <c r="B182" s="38"/>
      <c r="C182" s="38"/>
      <c r="D182" s="479"/>
      <c r="E182" s="291"/>
      <c r="F182" s="292"/>
      <c r="G182" s="293"/>
      <c r="H182" s="39"/>
      <c r="I182" s="493"/>
      <c r="J182" s="494"/>
      <c r="K182" s="39"/>
      <c r="L182" s="408"/>
    </row>
    <row r="183" spans="2:12" ht="18" customHeight="1">
      <c r="B183" s="38"/>
      <c r="C183" s="38"/>
      <c r="D183" s="479"/>
      <c r="E183" s="291"/>
      <c r="F183" s="292"/>
      <c r="G183" s="293"/>
      <c r="H183" s="39"/>
      <c r="I183" s="493"/>
      <c r="J183" s="494"/>
      <c r="K183" s="39"/>
      <c r="L183" s="408"/>
    </row>
    <row r="184" spans="2:12" ht="18" customHeight="1" thickBot="1">
      <c r="B184" s="38"/>
      <c r="C184" s="38"/>
      <c r="D184" s="479"/>
      <c r="E184" s="291"/>
      <c r="F184" s="292"/>
      <c r="G184" s="293"/>
      <c r="H184" s="39"/>
      <c r="I184" s="493"/>
      <c r="J184" s="494"/>
      <c r="K184" s="39"/>
      <c r="L184" s="408" t="s">
        <v>365</v>
      </c>
    </row>
    <row r="185" spans="2:12" ht="18" customHeight="1" thickBot="1">
      <c r="B185" s="926" t="s">
        <v>184</v>
      </c>
      <c r="C185" s="924"/>
      <c r="D185" s="924"/>
      <c r="E185" s="924"/>
      <c r="F185" s="87"/>
      <c r="G185" s="102"/>
      <c r="H185" s="480"/>
      <c r="I185" s="90">
        <f>SUM(I186:I215)</f>
        <v>0</v>
      </c>
      <c r="J185" s="91">
        <f>SUM(J186:J215)</f>
        <v>312243.90000000002</v>
      </c>
      <c r="K185" s="89">
        <f>SUM(K186:K215)</f>
        <v>144887</v>
      </c>
      <c r="L185" s="105">
        <f>K185/J185*100</f>
        <v>46.401867258255479</v>
      </c>
    </row>
    <row r="186" spans="2:12" ht="18" customHeight="1">
      <c r="B186" s="436" t="s">
        <v>181</v>
      </c>
      <c r="C186" s="424" t="s">
        <v>688</v>
      </c>
      <c r="D186" s="501" t="s">
        <v>689</v>
      </c>
      <c r="E186" s="496" t="s">
        <v>690</v>
      </c>
      <c r="F186" s="294" t="s">
        <v>691</v>
      </c>
      <c r="G186" s="330">
        <v>2024</v>
      </c>
      <c r="H186" s="502">
        <v>35525</v>
      </c>
      <c r="I186" s="254">
        <v>0</v>
      </c>
      <c r="J186" s="295">
        <v>35525</v>
      </c>
      <c r="K186" s="254">
        <v>35525</v>
      </c>
      <c r="L186" s="440">
        <f t="shared" si="11"/>
        <v>100</v>
      </c>
    </row>
    <row r="187" spans="2:12" ht="18" customHeight="1">
      <c r="B187" s="283" t="s">
        <v>181</v>
      </c>
      <c r="C187" s="256" t="s">
        <v>692</v>
      </c>
      <c r="D187" s="297" t="s">
        <v>693</v>
      </c>
      <c r="E187" s="282" t="s">
        <v>467</v>
      </c>
      <c r="F187" s="133" t="s">
        <v>691</v>
      </c>
      <c r="G187" s="253">
        <v>2024</v>
      </c>
      <c r="H187" s="503">
        <v>1660</v>
      </c>
      <c r="I187" s="255">
        <v>0</v>
      </c>
      <c r="J187" s="286">
        <v>1660.4</v>
      </c>
      <c r="K187" s="255">
        <v>1660</v>
      </c>
      <c r="L187" s="305">
        <f t="shared" si="11"/>
        <v>99.975909419416993</v>
      </c>
    </row>
    <row r="188" spans="2:12" ht="18" customHeight="1">
      <c r="B188" s="283" t="s">
        <v>181</v>
      </c>
      <c r="C188" s="256" t="s">
        <v>694</v>
      </c>
      <c r="D188" s="297" t="s">
        <v>695</v>
      </c>
      <c r="E188" s="282" t="s">
        <v>185</v>
      </c>
      <c r="F188" s="133" t="s">
        <v>691</v>
      </c>
      <c r="G188" s="253">
        <v>2023</v>
      </c>
      <c r="H188" s="503">
        <v>1486</v>
      </c>
      <c r="I188" s="255">
        <v>0</v>
      </c>
      <c r="J188" s="286">
        <v>1485.6</v>
      </c>
      <c r="K188" s="255">
        <v>1486</v>
      </c>
      <c r="L188" s="305">
        <f t="shared" si="11"/>
        <v>100.02692514808832</v>
      </c>
    </row>
    <row r="189" spans="2:12" ht="18" customHeight="1">
      <c r="B189" s="283" t="s">
        <v>181</v>
      </c>
      <c r="C189" s="256" t="s">
        <v>696</v>
      </c>
      <c r="D189" s="297" t="s">
        <v>697</v>
      </c>
      <c r="E189" s="282" t="s">
        <v>224</v>
      </c>
      <c r="F189" s="133" t="s">
        <v>691</v>
      </c>
      <c r="G189" s="253">
        <v>2023</v>
      </c>
      <c r="H189" s="503">
        <v>1601</v>
      </c>
      <c r="I189" s="255">
        <v>0</v>
      </c>
      <c r="J189" s="286">
        <v>1600.5</v>
      </c>
      <c r="K189" s="255">
        <v>1601</v>
      </c>
      <c r="L189" s="305">
        <f t="shared" si="11"/>
        <v>100.03124023742581</v>
      </c>
    </row>
    <row r="190" spans="2:12" ht="18" customHeight="1">
      <c r="B190" s="283" t="s">
        <v>181</v>
      </c>
      <c r="C190" s="256" t="s">
        <v>698</v>
      </c>
      <c r="D190" s="297" t="s">
        <v>699</v>
      </c>
      <c r="E190" s="282" t="s">
        <v>700</v>
      </c>
      <c r="F190" s="133" t="s">
        <v>691</v>
      </c>
      <c r="G190" s="253">
        <v>2023</v>
      </c>
      <c r="H190" s="503">
        <v>997</v>
      </c>
      <c r="I190" s="255">
        <v>0</v>
      </c>
      <c r="J190" s="286">
        <v>996.5</v>
      </c>
      <c r="K190" s="255">
        <v>997</v>
      </c>
      <c r="L190" s="305">
        <f t="shared" si="11"/>
        <v>100.05017561465128</v>
      </c>
    </row>
    <row r="191" spans="2:12" ht="18" customHeight="1">
      <c r="B191" s="283" t="s">
        <v>181</v>
      </c>
      <c r="C191" s="260" t="s">
        <v>701</v>
      </c>
      <c r="D191" s="474" t="s">
        <v>702</v>
      </c>
      <c r="E191" s="282" t="s">
        <v>220</v>
      </c>
      <c r="F191" s="133" t="s">
        <v>691</v>
      </c>
      <c r="G191" s="253">
        <v>2025</v>
      </c>
      <c r="H191" s="503">
        <v>3167</v>
      </c>
      <c r="I191" s="255">
        <v>0</v>
      </c>
      <c r="J191" s="286">
        <v>3166.9</v>
      </c>
      <c r="K191" s="255">
        <v>3167</v>
      </c>
      <c r="L191" s="305">
        <f t="shared" si="11"/>
        <v>100.003157662067</v>
      </c>
    </row>
    <row r="192" spans="2:12" ht="18" customHeight="1">
      <c r="B192" s="283" t="s">
        <v>181</v>
      </c>
      <c r="C192" s="260" t="s">
        <v>703</v>
      </c>
      <c r="D192" s="474" t="s">
        <v>704</v>
      </c>
      <c r="E192" s="282" t="s">
        <v>187</v>
      </c>
      <c r="F192" s="133" t="s">
        <v>691</v>
      </c>
      <c r="G192" s="253">
        <v>2023</v>
      </c>
      <c r="H192" s="503">
        <v>7382</v>
      </c>
      <c r="I192" s="255">
        <v>0</v>
      </c>
      <c r="J192" s="286">
        <v>7382.4</v>
      </c>
      <c r="K192" s="255">
        <v>7382</v>
      </c>
      <c r="L192" s="305">
        <f t="shared" si="11"/>
        <v>99.994581707845683</v>
      </c>
    </row>
    <row r="193" spans="2:12" ht="18" customHeight="1">
      <c r="B193" s="283" t="s">
        <v>181</v>
      </c>
      <c r="C193" s="260" t="s">
        <v>705</v>
      </c>
      <c r="D193" s="474" t="s">
        <v>706</v>
      </c>
      <c r="E193" s="282" t="s">
        <v>352</v>
      </c>
      <c r="F193" s="133" t="s">
        <v>691</v>
      </c>
      <c r="G193" s="253">
        <v>2025</v>
      </c>
      <c r="H193" s="503">
        <v>0</v>
      </c>
      <c r="I193" s="255">
        <v>0</v>
      </c>
      <c r="J193" s="286">
        <v>10199.5</v>
      </c>
      <c r="K193" s="255">
        <v>0</v>
      </c>
      <c r="L193" s="305">
        <f t="shared" si="11"/>
        <v>0</v>
      </c>
    </row>
    <row r="194" spans="2:12" ht="18" customHeight="1">
      <c r="B194" s="283" t="s">
        <v>181</v>
      </c>
      <c r="C194" s="256" t="s">
        <v>707</v>
      </c>
      <c r="D194" s="297" t="s">
        <v>708</v>
      </c>
      <c r="E194" s="282" t="s">
        <v>364</v>
      </c>
      <c r="F194" s="133" t="s">
        <v>172</v>
      </c>
      <c r="G194" s="253">
        <v>2017</v>
      </c>
      <c r="H194" s="503">
        <v>29614</v>
      </c>
      <c r="I194" s="255">
        <v>0</v>
      </c>
      <c r="J194" s="286">
        <v>1844.2</v>
      </c>
      <c r="K194" s="255">
        <v>0</v>
      </c>
      <c r="L194" s="305">
        <f t="shared" si="11"/>
        <v>0</v>
      </c>
    </row>
    <row r="195" spans="2:12" ht="18" customHeight="1">
      <c r="B195" s="283" t="s">
        <v>181</v>
      </c>
      <c r="C195" s="256" t="s">
        <v>709</v>
      </c>
      <c r="D195" s="297" t="s">
        <v>710</v>
      </c>
      <c r="E195" s="282" t="s">
        <v>307</v>
      </c>
      <c r="F195" s="133" t="s">
        <v>172</v>
      </c>
      <c r="G195" s="253">
        <v>2024</v>
      </c>
      <c r="H195" s="503">
        <v>2642</v>
      </c>
      <c r="I195" s="255">
        <v>0</v>
      </c>
      <c r="J195" s="286">
        <v>452.3</v>
      </c>
      <c r="K195" s="255">
        <v>380</v>
      </c>
      <c r="L195" s="305">
        <f t="shared" si="11"/>
        <v>84.015034269290283</v>
      </c>
    </row>
    <row r="196" spans="2:12" ht="18" customHeight="1">
      <c r="B196" s="283" t="s">
        <v>181</v>
      </c>
      <c r="C196" s="256" t="s">
        <v>711</v>
      </c>
      <c r="D196" s="297" t="s">
        <v>557</v>
      </c>
      <c r="E196" s="282" t="s">
        <v>352</v>
      </c>
      <c r="F196" s="133" t="s">
        <v>172</v>
      </c>
      <c r="G196" s="253">
        <v>2025</v>
      </c>
      <c r="H196" s="503">
        <v>4550</v>
      </c>
      <c r="I196" s="255">
        <v>0</v>
      </c>
      <c r="J196" s="286">
        <v>4550</v>
      </c>
      <c r="K196" s="255">
        <v>4550</v>
      </c>
      <c r="L196" s="305">
        <f t="shared" si="11"/>
        <v>100</v>
      </c>
    </row>
    <row r="197" spans="2:12" ht="18" customHeight="1">
      <c r="B197" s="283" t="s">
        <v>181</v>
      </c>
      <c r="C197" s="256" t="s">
        <v>712</v>
      </c>
      <c r="D197" s="297" t="s">
        <v>713</v>
      </c>
      <c r="E197" s="282" t="s">
        <v>160</v>
      </c>
      <c r="F197" s="133" t="s">
        <v>172</v>
      </c>
      <c r="G197" s="253">
        <v>2024</v>
      </c>
      <c r="H197" s="503">
        <v>3064</v>
      </c>
      <c r="I197" s="255">
        <v>0</v>
      </c>
      <c r="J197" s="286">
        <v>1113.7</v>
      </c>
      <c r="K197" s="255">
        <v>1114</v>
      </c>
      <c r="L197" s="305">
        <f t="shared" si="11"/>
        <v>100.02693723623956</v>
      </c>
    </row>
    <row r="198" spans="2:12" ht="18" customHeight="1">
      <c r="B198" s="283" t="s">
        <v>181</v>
      </c>
      <c r="C198" s="256" t="s">
        <v>714</v>
      </c>
      <c r="D198" s="297" t="s">
        <v>715</v>
      </c>
      <c r="E198" s="282" t="s">
        <v>716</v>
      </c>
      <c r="F198" s="133" t="s">
        <v>172</v>
      </c>
      <c r="G198" s="253">
        <v>2024</v>
      </c>
      <c r="H198" s="503">
        <v>2734</v>
      </c>
      <c r="I198" s="255">
        <v>0</v>
      </c>
      <c r="J198" s="286">
        <v>484.4</v>
      </c>
      <c r="K198" s="255">
        <v>484</v>
      </c>
      <c r="L198" s="305">
        <f t="shared" si="11"/>
        <v>99.917423616845596</v>
      </c>
    </row>
    <row r="199" spans="2:12" ht="18" customHeight="1">
      <c r="B199" s="283" t="s">
        <v>181</v>
      </c>
      <c r="C199" s="256" t="s">
        <v>717</v>
      </c>
      <c r="D199" s="297" t="s">
        <v>718</v>
      </c>
      <c r="E199" s="282" t="s">
        <v>156</v>
      </c>
      <c r="F199" s="133" t="s">
        <v>172</v>
      </c>
      <c r="G199" s="253">
        <v>2024</v>
      </c>
      <c r="H199" s="503">
        <v>501</v>
      </c>
      <c r="I199" s="255">
        <v>0</v>
      </c>
      <c r="J199" s="286">
        <v>501.4</v>
      </c>
      <c r="K199" s="255">
        <v>501</v>
      </c>
      <c r="L199" s="305">
        <f t="shared" si="11"/>
        <v>99.92022337455127</v>
      </c>
    </row>
    <row r="200" spans="2:12" ht="18" customHeight="1">
      <c r="B200" s="283" t="s">
        <v>181</v>
      </c>
      <c r="C200" s="260" t="s">
        <v>719</v>
      </c>
      <c r="D200" s="474" t="s">
        <v>648</v>
      </c>
      <c r="E200" s="282" t="s">
        <v>649</v>
      </c>
      <c r="F200" s="133" t="s">
        <v>172</v>
      </c>
      <c r="G200" s="253">
        <v>2025</v>
      </c>
      <c r="H200" s="503">
        <v>190</v>
      </c>
      <c r="I200" s="255">
        <v>0</v>
      </c>
      <c r="J200" s="286">
        <v>189.6</v>
      </c>
      <c r="K200" s="255">
        <v>190</v>
      </c>
      <c r="L200" s="305">
        <f t="shared" si="11"/>
        <v>100.21097046413503</v>
      </c>
    </row>
    <row r="201" spans="2:12" ht="18" customHeight="1">
      <c r="B201" s="283" t="s">
        <v>181</v>
      </c>
      <c r="C201" s="260" t="s">
        <v>720</v>
      </c>
      <c r="D201" s="474" t="s">
        <v>654</v>
      </c>
      <c r="E201" s="282" t="s">
        <v>186</v>
      </c>
      <c r="F201" s="133" t="s">
        <v>172</v>
      </c>
      <c r="G201" s="253">
        <v>2025</v>
      </c>
      <c r="H201" s="503">
        <v>109</v>
      </c>
      <c r="I201" s="255">
        <v>0</v>
      </c>
      <c r="J201" s="286">
        <v>108.6</v>
      </c>
      <c r="K201" s="255">
        <v>109</v>
      </c>
      <c r="L201" s="305">
        <f t="shared" si="11"/>
        <v>100.3683241252302</v>
      </c>
    </row>
    <row r="202" spans="2:12" ht="18" customHeight="1">
      <c r="B202" s="283" t="s">
        <v>181</v>
      </c>
      <c r="C202" s="260" t="s">
        <v>721</v>
      </c>
      <c r="D202" s="474" t="s">
        <v>656</v>
      </c>
      <c r="E202" s="282" t="s">
        <v>188</v>
      </c>
      <c r="F202" s="133" t="s">
        <v>172</v>
      </c>
      <c r="G202" s="253">
        <v>2025</v>
      </c>
      <c r="H202" s="503">
        <v>0</v>
      </c>
      <c r="I202" s="255">
        <v>0</v>
      </c>
      <c r="J202" s="286">
        <v>320</v>
      </c>
      <c r="K202" s="255">
        <v>0</v>
      </c>
      <c r="L202" s="305">
        <f t="shared" si="11"/>
        <v>0</v>
      </c>
    </row>
    <row r="203" spans="2:12" ht="18" customHeight="1">
      <c r="B203" s="283" t="s">
        <v>181</v>
      </c>
      <c r="C203" s="260" t="s">
        <v>722</v>
      </c>
      <c r="D203" s="474" t="s">
        <v>663</v>
      </c>
      <c r="E203" s="282" t="s">
        <v>664</v>
      </c>
      <c r="F203" s="133" t="s">
        <v>172</v>
      </c>
      <c r="G203" s="253">
        <v>2025</v>
      </c>
      <c r="H203" s="503">
        <v>1121</v>
      </c>
      <c r="I203" s="255">
        <v>0</v>
      </c>
      <c r="J203" s="286">
        <v>1121</v>
      </c>
      <c r="K203" s="255">
        <v>1121</v>
      </c>
      <c r="L203" s="305">
        <f t="shared" si="11"/>
        <v>100</v>
      </c>
    </row>
    <row r="204" spans="2:12" ht="18" customHeight="1">
      <c r="B204" s="283" t="s">
        <v>181</v>
      </c>
      <c r="C204" s="260" t="s">
        <v>723</v>
      </c>
      <c r="D204" s="474" t="s">
        <v>724</v>
      </c>
      <c r="E204" s="282" t="s">
        <v>496</v>
      </c>
      <c r="F204" s="133" t="s">
        <v>172</v>
      </c>
      <c r="G204" s="253">
        <v>2025</v>
      </c>
      <c r="H204" s="503">
        <v>3379</v>
      </c>
      <c r="I204" s="255">
        <v>0</v>
      </c>
      <c r="J204" s="286">
        <v>3379</v>
      </c>
      <c r="K204" s="255">
        <v>3379</v>
      </c>
      <c r="L204" s="305">
        <f t="shared" si="11"/>
        <v>100</v>
      </c>
    </row>
    <row r="205" spans="2:12" ht="18" customHeight="1">
      <c r="B205" s="283" t="s">
        <v>181</v>
      </c>
      <c r="C205" s="256" t="s">
        <v>725</v>
      </c>
      <c r="D205" s="297" t="s">
        <v>726</v>
      </c>
      <c r="E205" s="282" t="s">
        <v>355</v>
      </c>
      <c r="F205" s="133" t="s">
        <v>172</v>
      </c>
      <c r="G205" s="253">
        <v>2024</v>
      </c>
      <c r="H205" s="503">
        <v>1760</v>
      </c>
      <c r="I205" s="255">
        <v>0</v>
      </c>
      <c r="J205" s="286">
        <v>362.6</v>
      </c>
      <c r="K205" s="255">
        <v>356</v>
      </c>
      <c r="L205" s="305">
        <f t="shared" si="11"/>
        <v>98.179812465526751</v>
      </c>
    </row>
    <row r="206" spans="2:12" ht="18" customHeight="1">
      <c r="B206" s="283" t="s">
        <v>181</v>
      </c>
      <c r="C206" s="256" t="s">
        <v>727</v>
      </c>
      <c r="D206" s="297" t="s">
        <v>728</v>
      </c>
      <c r="E206" s="282" t="s">
        <v>362</v>
      </c>
      <c r="F206" s="133" t="s">
        <v>172</v>
      </c>
      <c r="G206" s="253">
        <v>2024</v>
      </c>
      <c r="H206" s="503">
        <v>4</v>
      </c>
      <c r="I206" s="255">
        <v>0</v>
      </c>
      <c r="J206" s="286">
        <v>4.7</v>
      </c>
      <c r="K206" s="255">
        <v>4</v>
      </c>
      <c r="L206" s="305">
        <f t="shared" si="11"/>
        <v>85.106382978723403</v>
      </c>
    </row>
    <row r="207" spans="2:12" ht="18" customHeight="1">
      <c r="B207" s="283" t="s">
        <v>181</v>
      </c>
      <c r="C207" s="256" t="s">
        <v>729</v>
      </c>
      <c r="D207" s="297" t="s">
        <v>683</v>
      </c>
      <c r="E207" s="282" t="s">
        <v>156</v>
      </c>
      <c r="F207" s="133" t="s">
        <v>172</v>
      </c>
      <c r="G207" s="253">
        <v>2024</v>
      </c>
      <c r="H207" s="503">
        <v>221</v>
      </c>
      <c r="I207" s="255">
        <v>0</v>
      </c>
      <c r="J207" s="286">
        <v>221</v>
      </c>
      <c r="K207" s="255">
        <v>221</v>
      </c>
      <c r="L207" s="305">
        <f t="shared" si="11"/>
        <v>100</v>
      </c>
    </row>
    <row r="208" spans="2:12" ht="27.75" customHeight="1">
      <c r="B208" s="283" t="s">
        <v>181</v>
      </c>
      <c r="C208" s="256" t="s">
        <v>730</v>
      </c>
      <c r="D208" s="297" t="s">
        <v>731</v>
      </c>
      <c r="E208" s="282" t="s">
        <v>716</v>
      </c>
      <c r="F208" s="133" t="s">
        <v>172</v>
      </c>
      <c r="G208" s="253">
        <v>2023</v>
      </c>
      <c r="H208" s="503">
        <v>45000</v>
      </c>
      <c r="I208" s="255">
        <v>0</v>
      </c>
      <c r="J208" s="286">
        <v>103343.9</v>
      </c>
      <c r="K208" s="255">
        <v>21960</v>
      </c>
      <c r="L208" s="305">
        <f t="shared" si="11"/>
        <v>21.249439976621748</v>
      </c>
    </row>
    <row r="209" spans="2:13" ht="18" customHeight="1">
      <c r="B209" s="283" t="s">
        <v>181</v>
      </c>
      <c r="C209" s="260" t="s">
        <v>732</v>
      </c>
      <c r="D209" s="297" t="s">
        <v>733</v>
      </c>
      <c r="E209" s="282" t="s">
        <v>316</v>
      </c>
      <c r="F209" s="133" t="s">
        <v>172</v>
      </c>
      <c r="G209" s="253">
        <v>2024</v>
      </c>
      <c r="H209" s="503">
        <v>7500</v>
      </c>
      <c r="I209" s="255">
        <v>0</v>
      </c>
      <c r="J209" s="286">
        <v>381.6</v>
      </c>
      <c r="K209" s="255">
        <v>0</v>
      </c>
      <c r="L209" s="305">
        <f t="shared" si="11"/>
        <v>0</v>
      </c>
    </row>
    <row r="210" spans="2:13" ht="18" customHeight="1">
      <c r="B210" s="283" t="s">
        <v>181</v>
      </c>
      <c r="C210" s="260" t="s">
        <v>734</v>
      </c>
      <c r="D210" s="297" t="s">
        <v>735</v>
      </c>
      <c r="E210" s="282" t="s">
        <v>354</v>
      </c>
      <c r="F210" s="133" t="s">
        <v>172</v>
      </c>
      <c r="G210" s="253">
        <v>2024</v>
      </c>
      <c r="H210" s="503">
        <v>20761</v>
      </c>
      <c r="I210" s="255">
        <v>0</v>
      </c>
      <c r="J210" s="286">
        <v>30261.200000000001</v>
      </c>
      <c r="K210" s="255">
        <v>20761</v>
      </c>
      <c r="L210" s="305">
        <f t="shared" si="11"/>
        <v>68.606003727545499</v>
      </c>
    </row>
    <row r="211" spans="2:13" ht="18" customHeight="1">
      <c r="B211" s="283" t="s">
        <v>181</v>
      </c>
      <c r="C211" s="256" t="s">
        <v>515</v>
      </c>
      <c r="D211" s="297" t="s">
        <v>736</v>
      </c>
      <c r="E211" s="282" t="s">
        <v>302</v>
      </c>
      <c r="F211" s="133" t="s">
        <v>172</v>
      </c>
      <c r="G211" s="253">
        <v>2024</v>
      </c>
      <c r="H211" s="504">
        <v>15000</v>
      </c>
      <c r="I211" s="255">
        <v>0</v>
      </c>
      <c r="J211" s="284">
        <v>21607.8</v>
      </c>
      <c r="K211" s="255">
        <v>15000</v>
      </c>
      <c r="L211" s="305">
        <f t="shared" si="11"/>
        <v>69.419376336322998</v>
      </c>
    </row>
    <row r="212" spans="2:13" ht="17.45" customHeight="1">
      <c r="B212" s="283" t="s">
        <v>181</v>
      </c>
      <c r="C212" s="256" t="s">
        <v>737</v>
      </c>
      <c r="D212" s="297" t="s">
        <v>738</v>
      </c>
      <c r="E212" s="282" t="s">
        <v>186</v>
      </c>
      <c r="F212" s="133" t="s">
        <v>172</v>
      </c>
      <c r="G212" s="253">
        <v>2025</v>
      </c>
      <c r="H212" s="503">
        <v>9480</v>
      </c>
      <c r="I212" s="255">
        <v>0</v>
      </c>
      <c r="J212" s="286">
        <v>9480.1</v>
      </c>
      <c r="K212" s="255">
        <v>9480</v>
      </c>
      <c r="L212" s="305">
        <f t="shared" si="11"/>
        <v>99.998945158806336</v>
      </c>
    </row>
    <row r="213" spans="2:13" ht="17.45" customHeight="1">
      <c r="B213" s="283" t="s">
        <v>181</v>
      </c>
      <c r="C213" s="260" t="s">
        <v>739</v>
      </c>
      <c r="D213" s="297" t="s">
        <v>740</v>
      </c>
      <c r="E213" s="282" t="s">
        <v>188</v>
      </c>
      <c r="F213" s="133" t="s">
        <v>172</v>
      </c>
      <c r="G213" s="505">
        <v>2025</v>
      </c>
      <c r="H213" s="503">
        <v>10459</v>
      </c>
      <c r="I213" s="255">
        <v>0</v>
      </c>
      <c r="J213" s="286">
        <v>10500</v>
      </c>
      <c r="K213" s="255">
        <v>10459</v>
      </c>
      <c r="L213" s="305">
        <f t="shared" si="11"/>
        <v>99.609523809523807</v>
      </c>
    </row>
    <row r="214" spans="2:13" ht="17.45" customHeight="1">
      <c r="B214" s="283" t="s">
        <v>181</v>
      </c>
      <c r="C214" s="260" t="s">
        <v>741</v>
      </c>
      <c r="D214" s="474" t="s">
        <v>742</v>
      </c>
      <c r="E214" s="506" t="s">
        <v>183</v>
      </c>
      <c r="F214" s="133" t="s">
        <v>172</v>
      </c>
      <c r="G214" s="507">
        <v>2023</v>
      </c>
      <c r="H214" s="503">
        <v>0</v>
      </c>
      <c r="I214" s="255">
        <v>0</v>
      </c>
      <c r="J214" s="286">
        <v>38952.5</v>
      </c>
      <c r="K214" s="255">
        <v>0</v>
      </c>
      <c r="L214" s="305">
        <f t="shared" ref="L214:L215" si="12">K214/J214*100</f>
        <v>0</v>
      </c>
    </row>
    <row r="215" spans="2:13" ht="17.45" customHeight="1" thickBot="1">
      <c r="B215" s="407" t="s">
        <v>181</v>
      </c>
      <c r="C215" s="268" t="s">
        <v>743</v>
      </c>
      <c r="D215" s="500" t="s">
        <v>744</v>
      </c>
      <c r="E215" s="288" t="s">
        <v>745</v>
      </c>
      <c r="F215" s="270" t="s">
        <v>172</v>
      </c>
      <c r="G215" s="300">
        <v>2024</v>
      </c>
      <c r="H215" s="508">
        <v>3000</v>
      </c>
      <c r="I215" s="272">
        <v>0</v>
      </c>
      <c r="J215" s="302">
        <v>21047.5</v>
      </c>
      <c r="K215" s="272">
        <v>3000</v>
      </c>
      <c r="L215" s="409">
        <f t="shared" si="12"/>
        <v>14.253474284356813</v>
      </c>
    </row>
    <row r="216" spans="2:13" ht="17.45" customHeight="1">
      <c r="B216" s="38"/>
      <c r="C216" s="38"/>
      <c r="D216" s="290"/>
      <c r="E216" s="291"/>
      <c r="F216" s="292"/>
      <c r="G216" s="293"/>
      <c r="H216" s="39"/>
      <c r="K216" s="314"/>
      <c r="L216" s="408"/>
    </row>
    <row r="217" spans="2:13" ht="17.45" customHeight="1" thickBot="1">
      <c r="B217" s="38"/>
      <c r="C217" s="38"/>
      <c r="D217" s="290"/>
      <c r="E217" s="291"/>
      <c r="F217" s="292"/>
      <c r="G217" s="293"/>
      <c r="H217" s="39"/>
      <c r="K217" s="314"/>
      <c r="L217" s="408"/>
    </row>
    <row r="218" spans="2:13" ht="38.450000000000003" customHeight="1" thickBot="1">
      <c r="B218" s="913" t="s">
        <v>190</v>
      </c>
      <c r="C218" s="914"/>
      <c r="D218" s="914"/>
      <c r="E218" s="915"/>
      <c r="F218" s="109"/>
      <c r="G218" s="109"/>
      <c r="H218" s="118"/>
      <c r="I218" s="83">
        <f>I219</f>
        <v>0</v>
      </c>
      <c r="J218" s="84">
        <f>J219</f>
        <v>21924.5</v>
      </c>
      <c r="K218" s="83">
        <f>K219</f>
        <v>14455</v>
      </c>
      <c r="L218" s="85">
        <f>K218/J218*100</f>
        <v>65.930808000182438</v>
      </c>
      <c r="M218" s="114"/>
    </row>
    <row r="219" spans="2:13" ht="19.5" customHeight="1" thickBot="1">
      <c r="B219" s="119"/>
      <c r="C219" s="120"/>
      <c r="D219" s="121" t="s">
        <v>191</v>
      </c>
      <c r="E219" s="122"/>
      <c r="F219" s="122"/>
      <c r="G219" s="122"/>
      <c r="H219" s="90"/>
      <c r="I219" s="123">
        <f>SUM(I220:I222)</f>
        <v>0</v>
      </c>
      <c r="J219" s="124">
        <f>SUM(J220:J222)</f>
        <v>21924.5</v>
      </c>
      <c r="K219" s="90">
        <f>SUM(K220:K222)</f>
        <v>14455</v>
      </c>
      <c r="L219" s="105">
        <f>K219/J219*100</f>
        <v>65.930808000182438</v>
      </c>
      <c r="M219" s="23"/>
    </row>
    <row r="220" spans="2:13" ht="17.45" customHeight="1">
      <c r="B220" s="261" t="s">
        <v>192</v>
      </c>
      <c r="C220" s="509" t="s">
        <v>746</v>
      </c>
      <c r="D220" s="510" t="s">
        <v>747</v>
      </c>
      <c r="E220" s="496" t="s">
        <v>225</v>
      </c>
      <c r="F220" s="263" t="s">
        <v>172</v>
      </c>
      <c r="G220" s="330">
        <v>2022</v>
      </c>
      <c r="H220" s="254">
        <v>13586</v>
      </c>
      <c r="I220" s="254">
        <v>0</v>
      </c>
      <c r="J220" s="295">
        <v>18801</v>
      </c>
      <c r="K220" s="254">
        <v>13210</v>
      </c>
      <c r="L220" s="440">
        <f t="shared" ref="L220:L222" si="13">K220/J220*100</f>
        <v>70.262220094675826</v>
      </c>
    </row>
    <row r="221" spans="2:13" ht="17.45" customHeight="1">
      <c r="B221" s="251" t="s">
        <v>192</v>
      </c>
      <c r="C221" s="511" t="s">
        <v>748</v>
      </c>
      <c r="D221" s="512" t="s">
        <v>749</v>
      </c>
      <c r="E221" s="282" t="s">
        <v>317</v>
      </c>
      <c r="F221" s="252" t="s">
        <v>172</v>
      </c>
      <c r="G221" s="253">
        <v>2022</v>
      </c>
      <c r="H221" s="255">
        <v>101</v>
      </c>
      <c r="I221" s="255">
        <v>0</v>
      </c>
      <c r="J221" s="286">
        <f>I221+900</f>
        <v>900</v>
      </c>
      <c r="K221" s="255">
        <v>0</v>
      </c>
      <c r="L221" s="305">
        <f t="shared" si="13"/>
        <v>0</v>
      </c>
    </row>
    <row r="222" spans="2:13" ht="17.45" customHeight="1" thickBot="1">
      <c r="B222" s="287" t="s">
        <v>192</v>
      </c>
      <c r="C222" s="513" t="s">
        <v>750</v>
      </c>
      <c r="D222" s="514" t="s">
        <v>751</v>
      </c>
      <c r="E222" s="288" t="s">
        <v>225</v>
      </c>
      <c r="F222" s="270" t="s">
        <v>172</v>
      </c>
      <c r="G222" s="300">
        <v>2025</v>
      </c>
      <c r="H222" s="272">
        <v>1245</v>
      </c>
      <c r="I222" s="272">
        <v>0</v>
      </c>
      <c r="J222" s="302">
        <v>2223.5</v>
      </c>
      <c r="K222" s="272">
        <v>1245</v>
      </c>
      <c r="L222" s="409">
        <f t="shared" si="13"/>
        <v>55.992804137620865</v>
      </c>
    </row>
    <row r="223" spans="2:13" ht="38.450000000000003" customHeight="1" thickBot="1">
      <c r="B223" s="913" t="s">
        <v>193</v>
      </c>
      <c r="C223" s="914"/>
      <c r="D223" s="914"/>
      <c r="E223" s="915"/>
      <c r="F223" s="109"/>
      <c r="G223" s="109"/>
      <c r="H223" s="118"/>
      <c r="I223" s="83">
        <f>I224</f>
        <v>2200</v>
      </c>
      <c r="J223" s="84">
        <f>J224</f>
        <v>1400</v>
      </c>
      <c r="K223" s="83">
        <f>K224</f>
        <v>342</v>
      </c>
      <c r="L223" s="85">
        <f>K223/J223*100</f>
        <v>24.428571428571427</v>
      </c>
      <c r="M223" s="114"/>
    </row>
    <row r="224" spans="2:13" ht="19.5" customHeight="1" thickBot="1">
      <c r="B224" s="922" t="s">
        <v>194</v>
      </c>
      <c r="C224" s="923"/>
      <c r="D224" s="924"/>
      <c r="E224" s="925"/>
      <c r="F224" s="102"/>
      <c r="G224" s="102"/>
      <c r="H224" s="90"/>
      <c r="I224" s="90">
        <f>SUM(I225:I227)</f>
        <v>2200</v>
      </c>
      <c r="J224" s="91">
        <f>SUM(J225:J227)</f>
        <v>1400</v>
      </c>
      <c r="K224" s="90">
        <f>SUM(K225:K227)</f>
        <v>342</v>
      </c>
      <c r="L224" s="105">
        <f>K224/J224*100</f>
        <v>24.428571428571427</v>
      </c>
      <c r="M224" s="23"/>
    </row>
    <row r="225" spans="2:49" ht="17.45" customHeight="1">
      <c r="B225" s="261" t="s">
        <v>366</v>
      </c>
      <c r="C225" s="261" t="s">
        <v>752</v>
      </c>
      <c r="D225" s="515" t="s">
        <v>753</v>
      </c>
      <c r="E225" s="262" t="s">
        <v>280</v>
      </c>
      <c r="F225" s="263" t="s">
        <v>157</v>
      </c>
      <c r="G225" s="516">
        <v>2025</v>
      </c>
      <c r="H225" s="517">
        <v>157</v>
      </c>
      <c r="I225" s="254">
        <v>500</v>
      </c>
      <c r="J225" s="295">
        <v>500</v>
      </c>
      <c r="K225" s="254">
        <v>157</v>
      </c>
      <c r="L225" s="440">
        <f t="shared" ref="L225" si="14">K225/J225*100</f>
        <v>31.4</v>
      </c>
      <c r="N225" s="69">
        <v>157</v>
      </c>
      <c r="P225" s="67" t="s">
        <v>754</v>
      </c>
    </row>
    <row r="226" spans="2:49" ht="17.45" customHeight="1">
      <c r="B226" s="260" t="s">
        <v>366</v>
      </c>
      <c r="C226" s="113" t="s">
        <v>411</v>
      </c>
      <c r="D226" s="518" t="s">
        <v>755</v>
      </c>
      <c r="E226" s="264" t="s">
        <v>756</v>
      </c>
      <c r="F226" s="252" t="s">
        <v>157</v>
      </c>
      <c r="G226" s="106">
        <v>2025</v>
      </c>
      <c r="H226" s="108">
        <v>0</v>
      </c>
      <c r="I226" s="255">
        <v>800</v>
      </c>
      <c r="J226" s="286">
        <v>0</v>
      </c>
      <c r="K226" s="255">
        <v>0</v>
      </c>
      <c r="L226" s="305" t="s">
        <v>122</v>
      </c>
      <c r="N226" s="69">
        <v>185</v>
      </c>
      <c r="P226" s="67" t="s">
        <v>754</v>
      </c>
    </row>
    <row r="227" spans="2:49" ht="17.45" customHeight="1" thickBot="1">
      <c r="B227" s="268" t="s">
        <v>366</v>
      </c>
      <c r="C227" s="268" t="s">
        <v>757</v>
      </c>
      <c r="D227" s="519" t="s">
        <v>758</v>
      </c>
      <c r="E227" s="269" t="s">
        <v>759</v>
      </c>
      <c r="F227" s="270" t="s">
        <v>157</v>
      </c>
      <c r="G227" s="520">
        <v>2025</v>
      </c>
      <c r="H227" s="521">
        <v>185</v>
      </c>
      <c r="I227" s="272">
        <v>900</v>
      </c>
      <c r="J227" s="302">
        <v>900</v>
      </c>
      <c r="K227" s="272">
        <v>185</v>
      </c>
      <c r="L227" s="409">
        <f t="shared" ref="L227" si="15">K227/J227*100</f>
        <v>20.555555555555554</v>
      </c>
    </row>
    <row r="228" spans="2:49" ht="17.45" customHeight="1">
      <c r="B228" s="38"/>
      <c r="C228" s="38"/>
      <c r="D228" s="290"/>
      <c r="E228" s="291"/>
      <c r="F228" s="292"/>
      <c r="G228" s="293"/>
      <c r="H228" s="39"/>
      <c r="K228" s="314"/>
      <c r="L228" s="408"/>
    </row>
    <row r="229" spans="2:49" ht="17.45" customHeight="1" thickBot="1">
      <c r="B229" s="38"/>
      <c r="C229" s="38"/>
      <c r="D229" s="290"/>
      <c r="E229" s="291"/>
      <c r="F229" s="292"/>
      <c r="G229" s="293"/>
      <c r="H229" s="39"/>
      <c r="K229" s="314"/>
      <c r="L229" s="408" t="s">
        <v>368</v>
      </c>
    </row>
    <row r="230" spans="2:49" ht="38.450000000000003" customHeight="1" thickBot="1">
      <c r="B230" s="522"/>
      <c r="C230" s="523"/>
      <c r="D230" s="125" t="s">
        <v>318</v>
      </c>
      <c r="E230" s="126"/>
      <c r="F230" s="126"/>
      <c r="G230" s="126"/>
      <c r="H230" s="127"/>
      <c r="I230" s="128">
        <f>I231</f>
        <v>0</v>
      </c>
      <c r="J230" s="84">
        <f>J231</f>
        <v>913.3</v>
      </c>
      <c r="K230" s="83">
        <f>K231</f>
        <v>913</v>
      </c>
      <c r="L230" s="85">
        <f>K230/J230*100</f>
        <v>99.967152085842557</v>
      </c>
      <c r="M230" s="114"/>
    </row>
    <row r="231" spans="2:49" s="116" customFormat="1" ht="20.100000000000001" customHeight="1" thickBot="1">
      <c r="B231" s="90"/>
      <c r="C231" s="90"/>
      <c r="D231" s="89" t="s">
        <v>195</v>
      </c>
      <c r="E231" s="90"/>
      <c r="F231" s="90"/>
      <c r="G231" s="90"/>
      <c r="H231" s="90"/>
      <c r="I231" s="90">
        <f>SUM(I232:I234)</f>
        <v>0</v>
      </c>
      <c r="J231" s="91">
        <f>SUM(J232:J234)</f>
        <v>913.3</v>
      </c>
      <c r="K231" s="90">
        <f>SUM(K232:K234)</f>
        <v>913</v>
      </c>
      <c r="L231" s="105">
        <f>K231/J231*100</f>
        <v>99.967152085842557</v>
      </c>
      <c r="M231" s="23"/>
      <c r="N231" s="69"/>
      <c r="O231" s="67"/>
      <c r="P231" s="67"/>
      <c r="Q231" s="67"/>
      <c r="R231" s="67"/>
      <c r="S231" s="67"/>
      <c r="T231" s="67"/>
      <c r="U231" s="67"/>
      <c r="V231" s="67"/>
      <c r="W231" s="67"/>
      <c r="X231" s="67"/>
      <c r="Y231" s="67"/>
      <c r="Z231" s="67"/>
      <c r="AA231" s="67"/>
      <c r="AB231" s="67"/>
      <c r="AC231" s="67"/>
      <c r="AD231" s="67"/>
      <c r="AE231" s="67"/>
      <c r="AF231" s="67"/>
      <c r="AG231" s="67"/>
      <c r="AH231" s="67"/>
      <c r="AI231" s="67"/>
      <c r="AJ231" s="67"/>
      <c r="AK231" s="67"/>
      <c r="AL231" s="67"/>
      <c r="AM231" s="67"/>
      <c r="AN231" s="67"/>
      <c r="AO231" s="67"/>
      <c r="AP231" s="67"/>
      <c r="AQ231" s="67"/>
      <c r="AR231" s="67"/>
      <c r="AS231" s="67"/>
      <c r="AT231" s="67"/>
      <c r="AU231" s="67"/>
      <c r="AV231" s="67"/>
      <c r="AW231" s="67"/>
    </row>
    <row r="232" spans="2:49" s="116" customFormat="1" ht="20.100000000000001" customHeight="1">
      <c r="B232" s="310" t="s">
        <v>196</v>
      </c>
      <c r="C232" s="524" t="s">
        <v>760</v>
      </c>
      <c r="D232" s="525" t="s">
        <v>761</v>
      </c>
      <c r="E232" s="262" t="s">
        <v>762</v>
      </c>
      <c r="F232" s="294" t="s">
        <v>157</v>
      </c>
      <c r="G232" s="266">
        <v>2024</v>
      </c>
      <c r="H232" s="254">
        <v>171</v>
      </c>
      <c r="I232" s="254">
        <v>0</v>
      </c>
      <c r="J232" s="295">
        <v>171</v>
      </c>
      <c r="K232" s="254">
        <v>171</v>
      </c>
      <c r="L232" s="440">
        <f t="shared" ref="L232:L234" si="16">K232/J232*100</f>
        <v>100</v>
      </c>
      <c r="M232" s="67"/>
      <c r="N232" s="69"/>
      <c r="O232" s="67"/>
      <c r="P232" s="67"/>
      <c r="Q232" s="67"/>
      <c r="R232" s="67"/>
      <c r="S232" s="67"/>
      <c r="T232" s="67"/>
      <c r="U232" s="67"/>
      <c r="V232" s="67"/>
      <c r="W232" s="67"/>
      <c r="X232" s="67"/>
      <c r="Y232" s="67"/>
      <c r="Z232" s="67"/>
      <c r="AA232" s="67"/>
      <c r="AB232" s="67"/>
      <c r="AC232" s="67"/>
      <c r="AD232" s="67"/>
      <c r="AE232" s="67"/>
      <c r="AF232" s="67"/>
      <c r="AG232" s="67"/>
      <c r="AH232" s="67"/>
      <c r="AI232" s="67"/>
      <c r="AJ232" s="67"/>
      <c r="AK232" s="67"/>
      <c r="AL232" s="67"/>
      <c r="AM232" s="67"/>
      <c r="AN232" s="67"/>
      <c r="AO232" s="67"/>
      <c r="AP232" s="67"/>
      <c r="AQ232" s="67"/>
      <c r="AR232" s="67"/>
      <c r="AS232" s="67"/>
      <c r="AT232" s="67"/>
      <c r="AU232" s="67"/>
      <c r="AV232" s="67"/>
      <c r="AW232" s="67"/>
    </row>
    <row r="233" spans="2:49" s="116" customFormat="1" ht="20.100000000000001" customHeight="1">
      <c r="B233" s="304" t="s">
        <v>196</v>
      </c>
      <c r="C233" s="306" t="s">
        <v>763</v>
      </c>
      <c r="D233" s="526" t="s">
        <v>764</v>
      </c>
      <c r="E233" s="312" t="s">
        <v>762</v>
      </c>
      <c r="F233" s="280" t="s">
        <v>157</v>
      </c>
      <c r="G233" s="267">
        <v>2024</v>
      </c>
      <c r="H233" s="255">
        <v>85</v>
      </c>
      <c r="I233" s="255">
        <v>0</v>
      </c>
      <c r="J233" s="286">
        <v>84.7</v>
      </c>
      <c r="K233" s="255">
        <v>85</v>
      </c>
      <c r="L233" s="305">
        <f t="shared" si="16"/>
        <v>100.35419126328217</v>
      </c>
      <c r="M233" s="67"/>
      <c r="N233" s="69"/>
      <c r="O233" s="67"/>
      <c r="P233" s="67"/>
      <c r="Q233" s="67"/>
      <c r="R233" s="67"/>
      <c r="S233" s="67"/>
      <c r="T233" s="67"/>
      <c r="U233" s="67"/>
      <c r="V233" s="67"/>
      <c r="W233" s="67"/>
      <c r="X233" s="67"/>
      <c r="Y233" s="67"/>
      <c r="Z233" s="67"/>
      <c r="AA233" s="67"/>
      <c r="AB233" s="67"/>
      <c r="AC233" s="67"/>
      <c r="AD233" s="67"/>
      <c r="AE233" s="67"/>
      <c r="AF233" s="67"/>
      <c r="AG233" s="67"/>
      <c r="AH233" s="67"/>
      <c r="AI233" s="67"/>
      <c r="AJ233" s="67"/>
      <c r="AK233" s="67"/>
      <c r="AL233" s="67"/>
      <c r="AM233" s="67"/>
      <c r="AN233" s="67"/>
      <c r="AO233" s="67"/>
      <c r="AP233" s="67"/>
      <c r="AQ233" s="67"/>
      <c r="AR233" s="67"/>
      <c r="AS233" s="67"/>
      <c r="AT233" s="67"/>
      <c r="AU233" s="67"/>
      <c r="AV233" s="67"/>
      <c r="AW233" s="67"/>
    </row>
    <row r="234" spans="2:49" ht="18.95" customHeight="1" thickBot="1">
      <c r="B234" s="307" t="s">
        <v>196</v>
      </c>
      <c r="C234" s="527" t="s">
        <v>765</v>
      </c>
      <c r="D234" s="528" t="s">
        <v>367</v>
      </c>
      <c r="E234" s="529" t="s">
        <v>762</v>
      </c>
      <c r="F234" s="404" t="s">
        <v>172</v>
      </c>
      <c r="G234" s="271">
        <v>2024</v>
      </c>
      <c r="H234" s="272">
        <v>658</v>
      </c>
      <c r="I234" s="272">
        <v>0</v>
      </c>
      <c r="J234" s="302">
        <v>657.6</v>
      </c>
      <c r="K234" s="272">
        <v>657</v>
      </c>
      <c r="L234" s="409">
        <f t="shared" si="16"/>
        <v>99.908759124087581</v>
      </c>
      <c r="M234" s="86"/>
    </row>
    <row r="235" spans="2:49" s="129" customFormat="1" ht="38.450000000000003" customHeight="1" thickBot="1">
      <c r="B235" s="913" t="s">
        <v>197</v>
      </c>
      <c r="C235" s="914"/>
      <c r="D235" s="914"/>
      <c r="E235" s="915"/>
      <c r="F235" s="109"/>
      <c r="G235" s="109"/>
      <c r="H235" s="127"/>
      <c r="I235" s="128">
        <f>I236</f>
        <v>67240</v>
      </c>
      <c r="J235" s="309">
        <f>J236</f>
        <v>287031.3</v>
      </c>
      <c r="K235" s="128">
        <f>K236</f>
        <v>137848</v>
      </c>
      <c r="L235" s="85">
        <f>K235/J235*100</f>
        <v>48.025424404934235</v>
      </c>
      <c r="M235" s="114"/>
      <c r="N235" s="112"/>
      <c r="O235" s="111"/>
      <c r="P235" s="111"/>
      <c r="Q235" s="111"/>
      <c r="R235" s="111"/>
      <c r="S235" s="111"/>
      <c r="T235" s="111"/>
      <c r="U235" s="111"/>
      <c r="V235" s="111"/>
      <c r="W235" s="111"/>
      <c r="X235" s="111"/>
      <c r="Y235" s="111"/>
      <c r="Z235" s="111"/>
      <c r="AA235" s="111"/>
      <c r="AB235" s="111"/>
      <c r="AC235" s="111"/>
      <c r="AD235" s="111"/>
      <c r="AE235" s="111"/>
      <c r="AF235" s="111"/>
      <c r="AG235" s="111"/>
      <c r="AH235" s="111"/>
      <c r="AI235" s="111"/>
      <c r="AJ235" s="111"/>
      <c r="AK235" s="111"/>
      <c r="AL235" s="111"/>
      <c r="AM235" s="111"/>
      <c r="AN235" s="111"/>
      <c r="AO235" s="111"/>
      <c r="AP235" s="111"/>
      <c r="AQ235" s="111"/>
      <c r="AR235" s="111"/>
      <c r="AS235" s="111"/>
      <c r="AT235" s="111"/>
      <c r="AU235" s="111"/>
      <c r="AV235" s="111"/>
      <c r="AW235" s="111"/>
    </row>
    <row r="236" spans="2:49" ht="20.100000000000001" customHeight="1" thickBot="1">
      <c r="B236" s="916" t="s">
        <v>198</v>
      </c>
      <c r="C236" s="917"/>
      <c r="D236" s="917"/>
      <c r="E236" s="918"/>
      <c r="F236" s="102"/>
      <c r="G236" s="102"/>
      <c r="H236" s="90"/>
      <c r="I236" s="480">
        <f>SUM(I237:I272)+SUM(I276:I287)</f>
        <v>67240</v>
      </c>
      <c r="J236" s="530">
        <f>SUM(J237:J272)+SUM(J276:J287)</f>
        <v>287031.3</v>
      </c>
      <c r="K236" s="480">
        <f>SUM(K237:K272)+SUM(K276:K287)</f>
        <v>137848</v>
      </c>
      <c r="L236" s="105">
        <f>K236/J236*100</f>
        <v>48.025424404934235</v>
      </c>
      <c r="M236" s="23"/>
    </row>
    <row r="237" spans="2:49" ht="20.100000000000001" customHeight="1">
      <c r="B237" s="531" t="s">
        <v>199</v>
      </c>
      <c r="C237" s="310" t="s">
        <v>766</v>
      </c>
      <c r="D237" s="525" t="s">
        <v>767</v>
      </c>
      <c r="E237" s="262" t="s">
        <v>768</v>
      </c>
      <c r="F237" s="294" t="s">
        <v>157</v>
      </c>
      <c r="G237" s="266">
        <v>2020</v>
      </c>
      <c r="H237" s="254">
        <v>0</v>
      </c>
      <c r="I237" s="502">
        <v>0</v>
      </c>
      <c r="J237" s="295">
        <v>500</v>
      </c>
      <c r="K237" s="254">
        <v>0</v>
      </c>
      <c r="L237" s="440">
        <f t="shared" ref="L237:L259" si="17">K237/J237*100</f>
        <v>0</v>
      </c>
      <c r="M237" s="86"/>
    </row>
    <row r="238" spans="2:49" ht="18.95" customHeight="1">
      <c r="B238" s="532" t="s">
        <v>199</v>
      </c>
      <c r="C238" s="311" t="s">
        <v>203</v>
      </c>
      <c r="D238" s="403" t="s">
        <v>769</v>
      </c>
      <c r="E238" s="312" t="s">
        <v>770</v>
      </c>
      <c r="F238" s="280" t="s">
        <v>157</v>
      </c>
      <c r="G238" s="267">
        <v>2021</v>
      </c>
      <c r="H238" s="259">
        <v>5915</v>
      </c>
      <c r="I238" s="504">
        <v>6000</v>
      </c>
      <c r="J238" s="286">
        <v>5720</v>
      </c>
      <c r="K238" s="259">
        <v>5716</v>
      </c>
      <c r="L238" s="298">
        <f t="shared" si="17"/>
        <v>99.930069930069934</v>
      </c>
      <c r="M238" s="86"/>
    </row>
    <row r="239" spans="2:49" ht="18.95" customHeight="1">
      <c r="B239" s="322" t="s">
        <v>199</v>
      </c>
      <c r="C239" s="304" t="s">
        <v>369</v>
      </c>
      <c r="D239" s="297" t="s">
        <v>771</v>
      </c>
      <c r="E239" s="312" t="s">
        <v>254</v>
      </c>
      <c r="F239" s="280" t="s">
        <v>157</v>
      </c>
      <c r="G239" s="273">
        <v>2024</v>
      </c>
      <c r="H239" s="255">
        <v>220</v>
      </c>
      <c r="I239" s="504">
        <v>240</v>
      </c>
      <c r="J239" s="286">
        <v>219.6</v>
      </c>
      <c r="K239" s="255">
        <v>220</v>
      </c>
      <c r="L239" s="305">
        <f t="shared" si="17"/>
        <v>100.18214936247722</v>
      </c>
      <c r="M239" s="533"/>
    </row>
    <row r="240" spans="2:49" ht="18.95" customHeight="1">
      <c r="B240" s="323" t="s">
        <v>199</v>
      </c>
      <c r="C240" s="304" t="s">
        <v>772</v>
      </c>
      <c r="D240" s="297" t="s">
        <v>767</v>
      </c>
      <c r="E240" s="264" t="s">
        <v>768</v>
      </c>
      <c r="F240" s="280" t="s">
        <v>172</v>
      </c>
      <c r="G240" s="273">
        <v>2020</v>
      </c>
      <c r="H240" s="255">
        <v>10500</v>
      </c>
      <c r="I240" s="504">
        <v>6000</v>
      </c>
      <c r="J240" s="286">
        <v>2757.9</v>
      </c>
      <c r="K240" s="255">
        <v>2758</v>
      </c>
      <c r="L240" s="305">
        <f t="shared" si="17"/>
        <v>100.00362594727872</v>
      </c>
      <c r="M240" s="86"/>
    </row>
    <row r="241" spans="2:14" ht="18.95" customHeight="1">
      <c r="B241" s="323" t="s">
        <v>199</v>
      </c>
      <c r="C241" s="304" t="s">
        <v>773</v>
      </c>
      <c r="D241" s="297" t="s">
        <v>767</v>
      </c>
      <c r="E241" s="264" t="s">
        <v>768</v>
      </c>
      <c r="F241" s="280" t="s">
        <v>172</v>
      </c>
      <c r="G241" s="273">
        <v>2020</v>
      </c>
      <c r="H241" s="255">
        <v>3733</v>
      </c>
      <c r="I241" s="504">
        <v>0</v>
      </c>
      <c r="J241" s="286">
        <v>10500</v>
      </c>
      <c r="K241" s="255">
        <v>3733</v>
      </c>
      <c r="L241" s="305">
        <f t="shared" si="17"/>
        <v>35.55238095238095</v>
      </c>
      <c r="M241" s="38"/>
    </row>
    <row r="242" spans="2:14" ht="18.95" customHeight="1">
      <c r="B242" s="323" t="s">
        <v>199</v>
      </c>
      <c r="C242" s="304" t="s">
        <v>774</v>
      </c>
      <c r="D242" s="297" t="s">
        <v>775</v>
      </c>
      <c r="E242" s="264" t="s">
        <v>776</v>
      </c>
      <c r="F242" s="280" t="s">
        <v>172</v>
      </c>
      <c r="G242" s="273">
        <v>2023</v>
      </c>
      <c r="H242" s="255">
        <v>12495</v>
      </c>
      <c r="I242" s="504">
        <v>0</v>
      </c>
      <c r="J242" s="286">
        <v>13.9</v>
      </c>
      <c r="K242" s="255">
        <v>0</v>
      </c>
      <c r="L242" s="305">
        <f t="shared" si="17"/>
        <v>0</v>
      </c>
      <c r="M242" s="86"/>
    </row>
    <row r="243" spans="2:14" ht="18.95" customHeight="1">
      <c r="B243" s="323" t="s">
        <v>199</v>
      </c>
      <c r="C243" s="304" t="s">
        <v>777</v>
      </c>
      <c r="D243" s="403" t="s">
        <v>778</v>
      </c>
      <c r="E243" s="264" t="s">
        <v>770</v>
      </c>
      <c r="F243" s="280" t="s">
        <v>172</v>
      </c>
      <c r="G243" s="267">
        <v>2021</v>
      </c>
      <c r="H243" s="259">
        <v>900</v>
      </c>
      <c r="I243" s="504">
        <v>0</v>
      </c>
      <c r="J243" s="286">
        <v>900</v>
      </c>
      <c r="K243" s="255">
        <v>900</v>
      </c>
      <c r="L243" s="305">
        <f t="shared" si="17"/>
        <v>100</v>
      </c>
      <c r="M243" s="86"/>
    </row>
    <row r="244" spans="2:14" ht="18.95" customHeight="1">
      <c r="B244" s="323" t="s">
        <v>199</v>
      </c>
      <c r="C244" s="304" t="s">
        <v>779</v>
      </c>
      <c r="D244" s="297" t="s">
        <v>780</v>
      </c>
      <c r="E244" s="264" t="s">
        <v>253</v>
      </c>
      <c r="F244" s="280" t="s">
        <v>172</v>
      </c>
      <c r="G244" s="273">
        <v>2020</v>
      </c>
      <c r="H244" s="255">
        <v>1645</v>
      </c>
      <c r="I244" s="504">
        <v>0</v>
      </c>
      <c r="J244" s="286">
        <v>6.7</v>
      </c>
      <c r="K244" s="255">
        <v>0</v>
      </c>
      <c r="L244" s="305">
        <f t="shared" si="17"/>
        <v>0</v>
      </c>
      <c r="M244" s="86"/>
    </row>
    <row r="245" spans="2:14" ht="18.95" customHeight="1">
      <c r="B245" s="323" t="s">
        <v>199</v>
      </c>
      <c r="C245" s="304" t="s">
        <v>781</v>
      </c>
      <c r="D245" s="297" t="s">
        <v>782</v>
      </c>
      <c r="E245" s="264" t="s">
        <v>783</v>
      </c>
      <c r="F245" s="280" t="s">
        <v>172</v>
      </c>
      <c r="G245" s="273">
        <v>2024</v>
      </c>
      <c r="H245" s="255">
        <v>3397</v>
      </c>
      <c r="I245" s="504">
        <v>6000</v>
      </c>
      <c r="J245" s="286">
        <v>4000</v>
      </c>
      <c r="K245" s="255">
        <v>3397</v>
      </c>
      <c r="L245" s="305">
        <f t="shared" si="17"/>
        <v>84.924999999999997</v>
      </c>
      <c r="M245" s="86"/>
    </row>
    <row r="246" spans="2:14" ht="18" customHeight="1">
      <c r="B246" s="323" t="s">
        <v>199</v>
      </c>
      <c r="C246" s="304" t="s">
        <v>784</v>
      </c>
      <c r="D246" s="297" t="s">
        <v>785</v>
      </c>
      <c r="E246" s="265" t="s">
        <v>786</v>
      </c>
      <c r="F246" s="280" t="s">
        <v>157</v>
      </c>
      <c r="G246" s="267">
        <v>2025</v>
      </c>
      <c r="H246" s="259">
        <v>268</v>
      </c>
      <c r="I246" s="504">
        <v>0</v>
      </c>
      <c r="J246" s="286">
        <v>290.39999999999998</v>
      </c>
      <c r="K246" s="255">
        <v>268</v>
      </c>
      <c r="L246" s="305">
        <f t="shared" si="17"/>
        <v>92.286501377410474</v>
      </c>
      <c r="M246" s="69"/>
    </row>
    <row r="247" spans="2:14" ht="24.75" customHeight="1">
      <c r="B247" s="323" t="s">
        <v>199</v>
      </c>
      <c r="C247" s="304" t="s">
        <v>787</v>
      </c>
      <c r="D247" s="297" t="s">
        <v>788</v>
      </c>
      <c r="E247" s="312" t="s">
        <v>319</v>
      </c>
      <c r="F247" s="133" t="s">
        <v>789</v>
      </c>
      <c r="G247" s="273">
        <v>2024</v>
      </c>
      <c r="H247" s="255">
        <v>0</v>
      </c>
      <c r="I247" s="504">
        <v>0</v>
      </c>
      <c r="J247" s="286">
        <f>I247+22000</f>
        <v>22000</v>
      </c>
      <c r="K247" s="255">
        <v>0</v>
      </c>
      <c r="L247" s="305">
        <f t="shared" si="17"/>
        <v>0</v>
      </c>
      <c r="M247" s="69"/>
    </row>
    <row r="248" spans="2:14" ht="18" customHeight="1">
      <c r="B248" s="323" t="s">
        <v>199</v>
      </c>
      <c r="C248" s="304" t="s">
        <v>320</v>
      </c>
      <c r="D248" s="297" t="s">
        <v>790</v>
      </c>
      <c r="E248" s="264" t="s">
        <v>321</v>
      </c>
      <c r="F248" s="133" t="s">
        <v>789</v>
      </c>
      <c r="G248" s="267">
        <v>2024</v>
      </c>
      <c r="H248" s="255">
        <v>3460</v>
      </c>
      <c r="I248" s="504">
        <v>0</v>
      </c>
      <c r="J248" s="286">
        <v>25000</v>
      </c>
      <c r="K248" s="255">
        <v>3460</v>
      </c>
      <c r="L248" s="305">
        <f t="shared" si="17"/>
        <v>13.84</v>
      </c>
      <c r="M248" s="69"/>
    </row>
    <row r="249" spans="2:14" ht="18" customHeight="1">
      <c r="B249" s="323" t="s">
        <v>199</v>
      </c>
      <c r="C249" s="304" t="s">
        <v>748</v>
      </c>
      <c r="D249" s="297" t="s">
        <v>749</v>
      </c>
      <c r="E249" s="317" t="s">
        <v>791</v>
      </c>
      <c r="F249" s="280" t="s">
        <v>172</v>
      </c>
      <c r="G249" s="273">
        <v>2022</v>
      </c>
      <c r="H249" s="255">
        <v>3216</v>
      </c>
      <c r="I249" s="504">
        <v>15000</v>
      </c>
      <c r="J249" s="286">
        <f>I249+14252</f>
        <v>29252</v>
      </c>
      <c r="K249" s="255">
        <v>925</v>
      </c>
      <c r="L249" s="305">
        <f t="shared" si="17"/>
        <v>3.1621769451661423</v>
      </c>
      <c r="M249" s="69"/>
    </row>
    <row r="250" spans="2:14" s="86" customFormat="1" ht="18" customHeight="1">
      <c r="B250" s="534" t="s">
        <v>199</v>
      </c>
      <c r="C250" s="535" t="s">
        <v>792</v>
      </c>
      <c r="D250" s="536" t="s">
        <v>793</v>
      </c>
      <c r="E250" s="537" t="s">
        <v>255</v>
      </c>
      <c r="F250" s="538" t="s">
        <v>172</v>
      </c>
      <c r="G250" s="539">
        <v>2022</v>
      </c>
      <c r="H250" s="540">
        <v>1064</v>
      </c>
      <c r="I250" s="541">
        <v>10700</v>
      </c>
      <c r="J250" s="542">
        <v>11503.4</v>
      </c>
      <c r="K250" s="543">
        <v>98</v>
      </c>
      <c r="L250" s="544">
        <f t="shared" si="17"/>
        <v>0.8519220404402178</v>
      </c>
      <c r="M250" s="533"/>
      <c r="N250" s="533"/>
    </row>
    <row r="251" spans="2:14" ht="18" customHeight="1">
      <c r="B251" s="532" t="s">
        <v>199</v>
      </c>
      <c r="C251" s="304" t="s">
        <v>794</v>
      </c>
      <c r="D251" s="299" t="s">
        <v>795</v>
      </c>
      <c r="E251" s="264" t="s">
        <v>796</v>
      </c>
      <c r="F251" s="280" t="s">
        <v>172</v>
      </c>
      <c r="G251" s="267">
        <v>2025</v>
      </c>
      <c r="H251" s="259">
        <v>239</v>
      </c>
      <c r="I251" s="504">
        <v>0</v>
      </c>
      <c r="J251" s="286">
        <v>240</v>
      </c>
      <c r="K251" s="255">
        <v>239</v>
      </c>
      <c r="L251" s="305">
        <f t="shared" si="17"/>
        <v>99.583333333333329</v>
      </c>
      <c r="M251" s="69"/>
    </row>
    <row r="252" spans="2:14" ht="18" customHeight="1">
      <c r="B252" s="323" t="s">
        <v>199</v>
      </c>
      <c r="C252" s="304" t="s">
        <v>797</v>
      </c>
      <c r="D252" s="297" t="s">
        <v>798</v>
      </c>
      <c r="E252" s="264" t="s">
        <v>796</v>
      </c>
      <c r="F252" s="280" t="s">
        <v>172</v>
      </c>
      <c r="G252" s="267">
        <v>2024</v>
      </c>
      <c r="H252" s="259">
        <v>6897</v>
      </c>
      <c r="I252" s="504">
        <v>7000</v>
      </c>
      <c r="J252" s="286">
        <f t="shared" ref="J252" si="18">I252</f>
        <v>7000</v>
      </c>
      <c r="K252" s="255">
        <v>6897</v>
      </c>
      <c r="L252" s="305">
        <f t="shared" si="17"/>
        <v>98.528571428571439</v>
      </c>
      <c r="M252" s="69"/>
    </row>
    <row r="253" spans="2:14" ht="18" customHeight="1">
      <c r="B253" s="323" t="s">
        <v>199</v>
      </c>
      <c r="C253" s="304" t="s">
        <v>799</v>
      </c>
      <c r="D253" s="297" t="s">
        <v>800</v>
      </c>
      <c r="E253" s="319" t="s">
        <v>370</v>
      </c>
      <c r="F253" s="280" t="s">
        <v>172</v>
      </c>
      <c r="G253" s="267">
        <v>2024</v>
      </c>
      <c r="H253" s="259">
        <v>2360</v>
      </c>
      <c r="I253" s="504">
        <v>0</v>
      </c>
      <c r="J253" s="286">
        <f>I253+2359.5</f>
        <v>2359.5</v>
      </c>
      <c r="K253" s="255">
        <v>2359</v>
      </c>
      <c r="L253" s="305">
        <f t="shared" si="17"/>
        <v>99.978809069718153</v>
      </c>
      <c r="M253" s="69"/>
    </row>
    <row r="254" spans="2:14" ht="18" customHeight="1">
      <c r="B254" s="322" t="s">
        <v>199</v>
      </c>
      <c r="C254" s="304" t="s">
        <v>801</v>
      </c>
      <c r="D254" s="297" t="s">
        <v>802</v>
      </c>
      <c r="E254" s="264" t="s">
        <v>796</v>
      </c>
      <c r="F254" s="280" t="s">
        <v>172</v>
      </c>
      <c r="G254" s="273">
        <v>2025</v>
      </c>
      <c r="H254" s="255">
        <v>7495</v>
      </c>
      <c r="I254" s="504">
        <v>1000</v>
      </c>
      <c r="J254" s="286">
        <v>7152.4</v>
      </c>
      <c r="K254" s="255">
        <v>7152</v>
      </c>
      <c r="L254" s="305">
        <f t="shared" si="17"/>
        <v>99.994407471617919</v>
      </c>
      <c r="M254" s="69"/>
    </row>
    <row r="255" spans="2:14" ht="18" customHeight="1">
      <c r="B255" s="322" t="s">
        <v>199</v>
      </c>
      <c r="C255" s="304" t="s">
        <v>803</v>
      </c>
      <c r="D255" s="297" t="s">
        <v>804</v>
      </c>
      <c r="E255" s="316" t="s">
        <v>805</v>
      </c>
      <c r="F255" s="280" t="s">
        <v>157</v>
      </c>
      <c r="G255" s="273">
        <v>2024</v>
      </c>
      <c r="H255" s="255">
        <v>0</v>
      </c>
      <c r="I255" s="504">
        <v>6800</v>
      </c>
      <c r="J255" s="286">
        <v>0</v>
      </c>
      <c r="K255" s="255">
        <v>0</v>
      </c>
      <c r="L255" s="305" t="s">
        <v>122</v>
      </c>
      <c r="M255" s="69"/>
    </row>
    <row r="256" spans="2:14" ht="18" customHeight="1">
      <c r="B256" s="323" t="s">
        <v>199</v>
      </c>
      <c r="C256" s="304" t="s">
        <v>322</v>
      </c>
      <c r="D256" s="297" t="s">
        <v>806</v>
      </c>
      <c r="E256" s="316" t="s">
        <v>323</v>
      </c>
      <c r="F256" s="280" t="s">
        <v>157</v>
      </c>
      <c r="G256" s="273">
        <v>2025</v>
      </c>
      <c r="H256" s="255">
        <v>472</v>
      </c>
      <c r="I256" s="504">
        <v>1000</v>
      </c>
      <c r="J256" s="286">
        <v>110</v>
      </c>
      <c r="K256" s="255">
        <v>0</v>
      </c>
      <c r="L256" s="305">
        <f t="shared" si="17"/>
        <v>0</v>
      </c>
      <c r="M256" s="69"/>
    </row>
    <row r="257" spans="2:14" ht="18" customHeight="1">
      <c r="B257" s="322" t="s">
        <v>199</v>
      </c>
      <c r="C257" s="304" t="s">
        <v>807</v>
      </c>
      <c r="D257" s="297" t="s">
        <v>808</v>
      </c>
      <c r="E257" s="316" t="s">
        <v>809</v>
      </c>
      <c r="F257" s="280" t="s">
        <v>157</v>
      </c>
      <c r="G257" s="273">
        <v>2024</v>
      </c>
      <c r="H257" s="255">
        <v>10252</v>
      </c>
      <c r="I257" s="504">
        <v>0</v>
      </c>
      <c r="J257" s="286">
        <v>11000</v>
      </c>
      <c r="K257" s="255">
        <v>10252</v>
      </c>
      <c r="L257" s="305">
        <f t="shared" si="17"/>
        <v>93.2</v>
      </c>
      <c r="M257" s="69"/>
    </row>
    <row r="258" spans="2:14" ht="18" customHeight="1">
      <c r="B258" s="323" t="s">
        <v>199</v>
      </c>
      <c r="C258" s="304" t="s">
        <v>324</v>
      </c>
      <c r="D258" s="297" t="s">
        <v>810</v>
      </c>
      <c r="E258" s="316" t="s">
        <v>325</v>
      </c>
      <c r="F258" s="280" t="s">
        <v>157</v>
      </c>
      <c r="G258" s="273">
        <v>2025</v>
      </c>
      <c r="H258" s="255">
        <v>554</v>
      </c>
      <c r="I258" s="504">
        <v>1500</v>
      </c>
      <c r="J258" s="286">
        <v>112</v>
      </c>
      <c r="K258" s="255">
        <v>82</v>
      </c>
      <c r="L258" s="305">
        <f t="shared" si="17"/>
        <v>73.214285714285708</v>
      </c>
      <c r="M258" s="69"/>
    </row>
    <row r="259" spans="2:14" ht="18" customHeight="1">
      <c r="B259" s="545" t="s">
        <v>199</v>
      </c>
      <c r="C259" s="311" t="s">
        <v>811</v>
      </c>
      <c r="D259" s="403" t="s">
        <v>812</v>
      </c>
      <c r="E259" s="316" t="s">
        <v>321</v>
      </c>
      <c r="F259" s="133" t="s">
        <v>789</v>
      </c>
      <c r="G259" s="273">
        <v>2024</v>
      </c>
      <c r="H259" s="255">
        <v>393</v>
      </c>
      <c r="I259" s="504">
        <v>0</v>
      </c>
      <c r="J259" s="286">
        <v>7809.7</v>
      </c>
      <c r="K259" s="255">
        <v>393</v>
      </c>
      <c r="L259" s="305">
        <f t="shared" si="17"/>
        <v>5.0322035417493627</v>
      </c>
      <c r="M259" s="69"/>
    </row>
    <row r="260" spans="2:14" ht="18.75" customHeight="1">
      <c r="B260" s="323" t="s">
        <v>199</v>
      </c>
      <c r="C260" s="304" t="s">
        <v>326</v>
      </c>
      <c r="D260" s="297" t="s">
        <v>327</v>
      </c>
      <c r="E260" s="317" t="s">
        <v>813</v>
      </c>
      <c r="F260" s="133" t="s">
        <v>157</v>
      </c>
      <c r="G260" s="273">
        <v>2024</v>
      </c>
      <c r="H260" s="255">
        <v>0</v>
      </c>
      <c r="I260" s="504">
        <v>1000</v>
      </c>
      <c r="J260" s="284">
        <v>0</v>
      </c>
      <c r="K260" s="255">
        <v>0</v>
      </c>
      <c r="L260" s="305" t="s">
        <v>122</v>
      </c>
      <c r="M260" s="69"/>
    </row>
    <row r="261" spans="2:14" ht="18.75" customHeight="1">
      <c r="B261" s="532" t="s">
        <v>199</v>
      </c>
      <c r="C261" s="311" t="s">
        <v>814</v>
      </c>
      <c r="D261" s="403" t="s">
        <v>815</v>
      </c>
      <c r="E261" s="546" t="s">
        <v>319</v>
      </c>
      <c r="F261" s="133" t="s">
        <v>789</v>
      </c>
      <c r="G261" s="267">
        <v>2025</v>
      </c>
      <c r="H261" s="259">
        <v>9782</v>
      </c>
      <c r="I261" s="259">
        <v>0</v>
      </c>
      <c r="J261" s="286">
        <f>I261+27000</f>
        <v>27000</v>
      </c>
      <c r="K261" s="259">
        <v>9782</v>
      </c>
      <c r="L261" s="298">
        <f t="shared" ref="L261:L287" si="19">K261/J261*100</f>
        <v>36.229629629629628</v>
      </c>
      <c r="M261" s="69"/>
    </row>
    <row r="262" spans="2:14" ht="18.75" customHeight="1">
      <c r="B262" s="532" t="s">
        <v>199</v>
      </c>
      <c r="C262" s="311" t="s">
        <v>816</v>
      </c>
      <c r="D262" s="403" t="s">
        <v>817</v>
      </c>
      <c r="E262" s="546" t="s">
        <v>818</v>
      </c>
      <c r="F262" s="133" t="s">
        <v>789</v>
      </c>
      <c r="G262" s="267">
        <v>2025</v>
      </c>
      <c r="H262" s="259">
        <v>157</v>
      </c>
      <c r="I262" s="255">
        <v>0</v>
      </c>
      <c r="J262" s="286">
        <f>I262+10000</f>
        <v>10000</v>
      </c>
      <c r="K262" s="259">
        <v>157</v>
      </c>
      <c r="L262" s="298">
        <f t="shared" si="19"/>
        <v>1.5699999999999998</v>
      </c>
      <c r="M262" s="69"/>
    </row>
    <row r="263" spans="2:14" ht="18.75" customHeight="1">
      <c r="B263" s="532" t="s">
        <v>199</v>
      </c>
      <c r="C263" s="311" t="s">
        <v>819</v>
      </c>
      <c r="D263" s="403" t="s">
        <v>820</v>
      </c>
      <c r="E263" s="546" t="s">
        <v>821</v>
      </c>
      <c r="F263" s="280" t="s">
        <v>157</v>
      </c>
      <c r="G263" s="267">
        <v>2025</v>
      </c>
      <c r="H263" s="259">
        <v>0</v>
      </c>
      <c r="I263" s="255">
        <v>0</v>
      </c>
      <c r="J263" s="286">
        <f>I263+10000</f>
        <v>10000</v>
      </c>
      <c r="K263" s="259">
        <v>0</v>
      </c>
      <c r="L263" s="298">
        <f t="shared" si="19"/>
        <v>0</v>
      </c>
      <c r="M263" s="69"/>
    </row>
    <row r="264" spans="2:14" ht="18.75" customHeight="1">
      <c r="B264" s="323" t="s">
        <v>199</v>
      </c>
      <c r="C264" s="304" t="s">
        <v>202</v>
      </c>
      <c r="D264" s="297" t="s">
        <v>822</v>
      </c>
      <c r="E264" s="319" t="s">
        <v>160</v>
      </c>
      <c r="F264" s="133" t="s">
        <v>157</v>
      </c>
      <c r="G264" s="273">
        <v>2016</v>
      </c>
      <c r="H264" s="259">
        <v>20704</v>
      </c>
      <c r="I264" s="255">
        <v>3000</v>
      </c>
      <c r="J264" s="286">
        <v>2000</v>
      </c>
      <c r="K264" s="255">
        <v>583</v>
      </c>
      <c r="L264" s="305">
        <f t="shared" si="19"/>
        <v>29.15</v>
      </c>
      <c r="M264" s="69"/>
    </row>
    <row r="265" spans="2:14" ht="18.75" customHeight="1">
      <c r="B265" s="323" t="s">
        <v>199</v>
      </c>
      <c r="C265" s="304" t="s">
        <v>200</v>
      </c>
      <c r="D265" s="297" t="s">
        <v>201</v>
      </c>
      <c r="E265" s="319" t="s">
        <v>160</v>
      </c>
      <c r="F265" s="133" t="s">
        <v>157</v>
      </c>
      <c r="G265" s="273">
        <v>2020</v>
      </c>
      <c r="H265" s="259">
        <v>755</v>
      </c>
      <c r="I265" s="255">
        <v>2000</v>
      </c>
      <c r="J265" s="286">
        <v>1.8</v>
      </c>
      <c r="K265" s="255">
        <v>0</v>
      </c>
      <c r="L265" s="305">
        <f t="shared" si="19"/>
        <v>0</v>
      </c>
      <c r="N265" s="132"/>
    </row>
    <row r="266" spans="2:14" ht="18.75" customHeight="1">
      <c r="B266" s="323" t="s">
        <v>199</v>
      </c>
      <c r="C266" s="304" t="s">
        <v>823</v>
      </c>
      <c r="D266" s="299" t="s">
        <v>824</v>
      </c>
      <c r="E266" s="319" t="s">
        <v>321</v>
      </c>
      <c r="F266" s="133" t="s">
        <v>157</v>
      </c>
      <c r="G266" s="273">
        <v>2025</v>
      </c>
      <c r="H266" s="259">
        <v>1185</v>
      </c>
      <c r="I266" s="255">
        <v>0</v>
      </c>
      <c r="J266" s="286">
        <v>1400</v>
      </c>
      <c r="K266" s="255">
        <v>1185</v>
      </c>
      <c r="L266" s="298">
        <f t="shared" si="19"/>
        <v>84.642857142857139</v>
      </c>
      <c r="N266" s="132"/>
    </row>
    <row r="267" spans="2:14" ht="18.75" customHeight="1">
      <c r="B267" s="323" t="s">
        <v>199</v>
      </c>
      <c r="C267" s="304" t="s">
        <v>825</v>
      </c>
      <c r="D267" s="299" t="s">
        <v>826</v>
      </c>
      <c r="E267" s="264" t="s">
        <v>796</v>
      </c>
      <c r="F267" s="133" t="s">
        <v>157</v>
      </c>
      <c r="G267" s="273">
        <v>2025</v>
      </c>
      <c r="H267" s="259">
        <v>196</v>
      </c>
      <c r="I267" s="255">
        <v>0</v>
      </c>
      <c r="J267" s="286">
        <v>196</v>
      </c>
      <c r="K267" s="255">
        <v>196</v>
      </c>
      <c r="L267" s="298">
        <f t="shared" si="19"/>
        <v>100</v>
      </c>
      <c r="N267" s="132"/>
    </row>
    <row r="268" spans="2:14" ht="18.75" customHeight="1">
      <c r="B268" s="323" t="s">
        <v>199</v>
      </c>
      <c r="C268" s="304" t="s">
        <v>827</v>
      </c>
      <c r="D268" s="299" t="s">
        <v>828</v>
      </c>
      <c r="E268" s="319" t="s">
        <v>829</v>
      </c>
      <c r="F268" s="133" t="s">
        <v>157</v>
      </c>
      <c r="G268" s="273">
        <v>2024</v>
      </c>
      <c r="H268" s="259">
        <v>476</v>
      </c>
      <c r="I268" s="255">
        <v>0</v>
      </c>
      <c r="J268" s="286">
        <v>476.5</v>
      </c>
      <c r="K268" s="255">
        <v>476</v>
      </c>
      <c r="L268" s="298">
        <f t="shared" si="19"/>
        <v>99.89506820566632</v>
      </c>
      <c r="N268" s="132"/>
    </row>
    <row r="269" spans="2:14" ht="18.75" customHeight="1">
      <c r="B269" s="323" t="s">
        <v>199</v>
      </c>
      <c r="C269" s="304" t="s">
        <v>830</v>
      </c>
      <c r="D269" s="299" t="s">
        <v>831</v>
      </c>
      <c r="E269" s="319" t="s">
        <v>832</v>
      </c>
      <c r="F269" s="133" t="s">
        <v>157</v>
      </c>
      <c r="G269" s="273">
        <v>2025</v>
      </c>
      <c r="H269" s="259">
        <v>0</v>
      </c>
      <c r="I269" s="255">
        <v>0</v>
      </c>
      <c r="J269" s="286">
        <v>1890</v>
      </c>
      <c r="K269" s="255">
        <v>0</v>
      </c>
      <c r="L269" s="298">
        <f t="shared" si="19"/>
        <v>0</v>
      </c>
      <c r="N269" s="132"/>
    </row>
    <row r="270" spans="2:14" ht="18.95" customHeight="1">
      <c r="B270" s="532" t="s">
        <v>199</v>
      </c>
      <c r="C270" s="304" t="s">
        <v>833</v>
      </c>
      <c r="D270" s="297" t="s">
        <v>834</v>
      </c>
      <c r="E270" s="319" t="s">
        <v>835</v>
      </c>
      <c r="F270" s="133" t="s">
        <v>789</v>
      </c>
      <c r="G270" s="273">
        <v>2024</v>
      </c>
      <c r="H270" s="259">
        <v>7216</v>
      </c>
      <c r="I270" s="255">
        <v>0</v>
      </c>
      <c r="J270" s="286">
        <f>I276+7650</f>
        <v>7650</v>
      </c>
      <c r="K270" s="255">
        <v>7216</v>
      </c>
      <c r="L270" s="298">
        <f t="shared" si="19"/>
        <v>94.326797385620921</v>
      </c>
      <c r="N270" s="132"/>
    </row>
    <row r="271" spans="2:14" ht="18.95" customHeight="1">
      <c r="B271" s="323" t="s">
        <v>199</v>
      </c>
      <c r="C271" s="304" t="s">
        <v>836</v>
      </c>
      <c r="D271" s="547" t="s">
        <v>837</v>
      </c>
      <c r="E271" s="319" t="s">
        <v>838</v>
      </c>
      <c r="F271" s="280" t="s">
        <v>839</v>
      </c>
      <c r="G271" s="273">
        <v>2025</v>
      </c>
      <c r="H271" s="259">
        <v>22000</v>
      </c>
      <c r="I271" s="255">
        <v>0</v>
      </c>
      <c r="J271" s="286">
        <v>22000</v>
      </c>
      <c r="K271" s="255">
        <v>22000</v>
      </c>
      <c r="L271" s="298">
        <f t="shared" si="19"/>
        <v>100</v>
      </c>
      <c r="N271" s="132"/>
    </row>
    <row r="272" spans="2:14" ht="18.95" customHeight="1" thickBot="1">
      <c r="B272" s="548" t="s">
        <v>199</v>
      </c>
      <c r="C272" s="307" t="s">
        <v>840</v>
      </c>
      <c r="D272" s="549" t="s">
        <v>841</v>
      </c>
      <c r="E272" s="325" t="s">
        <v>842</v>
      </c>
      <c r="F272" s="404" t="s">
        <v>839</v>
      </c>
      <c r="G272" s="289">
        <v>2024</v>
      </c>
      <c r="H272" s="301">
        <v>19750</v>
      </c>
      <c r="I272" s="272">
        <v>0</v>
      </c>
      <c r="J272" s="302">
        <v>19750</v>
      </c>
      <c r="K272" s="272">
        <v>19750</v>
      </c>
      <c r="L272" s="409">
        <f t="shared" si="19"/>
        <v>100</v>
      </c>
      <c r="N272" s="132"/>
    </row>
    <row r="273" spans="2:14" ht="18.95" customHeight="1">
      <c r="B273" s="315"/>
      <c r="C273" s="313"/>
      <c r="D273" s="290"/>
      <c r="E273" s="550"/>
      <c r="F273" s="292"/>
      <c r="G273" s="293"/>
      <c r="H273" s="39"/>
      <c r="K273" s="39"/>
      <c r="L273" s="408"/>
      <c r="N273" s="132"/>
    </row>
    <row r="274" spans="2:14" ht="18.95" customHeight="1" thickBot="1">
      <c r="B274" s="315"/>
      <c r="C274" s="313"/>
      <c r="D274" s="551"/>
      <c r="E274" s="326"/>
      <c r="F274" s="292"/>
      <c r="G274" s="293"/>
      <c r="H274" s="39"/>
      <c r="J274" s="107"/>
      <c r="K274" s="314"/>
      <c r="L274" s="408" t="s">
        <v>377</v>
      </c>
      <c r="N274" s="132"/>
    </row>
    <row r="275" spans="2:14" ht="18.95" customHeight="1" thickBot="1">
      <c r="B275" s="916" t="s">
        <v>198</v>
      </c>
      <c r="C275" s="917"/>
      <c r="D275" s="917"/>
      <c r="E275" s="918"/>
      <c r="F275" s="102"/>
      <c r="G275" s="102"/>
      <c r="H275" s="90"/>
      <c r="I275" s="90">
        <f>SUM(I276:I287)</f>
        <v>0</v>
      </c>
      <c r="J275" s="91">
        <f>SUM(J276:J287)</f>
        <v>36219.5</v>
      </c>
      <c r="K275" s="90">
        <f>SUM(K276:K287)</f>
        <v>27654</v>
      </c>
      <c r="L275" s="105">
        <f>K275/J275*100</f>
        <v>76.351136818564584</v>
      </c>
      <c r="N275" s="132"/>
    </row>
    <row r="276" spans="2:14" ht="18.95" customHeight="1">
      <c r="B276" s="552" t="s">
        <v>199</v>
      </c>
      <c r="C276" s="310" t="s">
        <v>843</v>
      </c>
      <c r="D276" s="553" t="s">
        <v>804</v>
      </c>
      <c r="E276" s="265" t="s">
        <v>805</v>
      </c>
      <c r="F276" s="133" t="s">
        <v>172</v>
      </c>
      <c r="G276" s="273">
        <v>2025</v>
      </c>
      <c r="H276" s="259">
        <v>4223</v>
      </c>
      <c r="I276" s="255">
        <v>0</v>
      </c>
      <c r="J276" s="286">
        <v>4300</v>
      </c>
      <c r="K276" s="255">
        <v>4224</v>
      </c>
      <c r="L276" s="305">
        <f t="shared" si="19"/>
        <v>98.232558139534888</v>
      </c>
      <c r="N276" s="132"/>
    </row>
    <row r="277" spans="2:14" ht="18.95" customHeight="1">
      <c r="B277" s="320" t="s">
        <v>199</v>
      </c>
      <c r="C277" s="304" t="s">
        <v>844</v>
      </c>
      <c r="D277" s="297" t="s">
        <v>372</v>
      </c>
      <c r="E277" s="319" t="s">
        <v>845</v>
      </c>
      <c r="F277" s="133" t="s">
        <v>172</v>
      </c>
      <c r="G277" s="273">
        <v>2016</v>
      </c>
      <c r="H277" s="255">
        <v>1198</v>
      </c>
      <c r="I277" s="255">
        <v>0</v>
      </c>
      <c r="J277" s="286">
        <f>I277+1456.2</f>
        <v>1456.2</v>
      </c>
      <c r="K277" s="255">
        <v>1198</v>
      </c>
      <c r="L277" s="305">
        <f t="shared" si="19"/>
        <v>82.268919104518616</v>
      </c>
      <c r="N277" s="132"/>
    </row>
    <row r="278" spans="2:14" ht="18.95" customHeight="1">
      <c r="B278" s="320" t="s">
        <v>199</v>
      </c>
      <c r="C278" s="304" t="s">
        <v>846</v>
      </c>
      <c r="D278" s="329" t="s">
        <v>847</v>
      </c>
      <c r="E278" s="264" t="s">
        <v>796</v>
      </c>
      <c r="F278" s="133" t="s">
        <v>172</v>
      </c>
      <c r="G278" s="273">
        <v>2025</v>
      </c>
      <c r="H278" s="255">
        <v>452</v>
      </c>
      <c r="I278" s="255">
        <v>0</v>
      </c>
      <c r="J278" s="286">
        <v>453</v>
      </c>
      <c r="K278" s="255">
        <v>452</v>
      </c>
      <c r="L278" s="305">
        <f t="shared" si="19"/>
        <v>99.779249448123622</v>
      </c>
      <c r="N278" s="132"/>
    </row>
    <row r="279" spans="2:14" ht="18.95" customHeight="1">
      <c r="B279" s="320" t="s">
        <v>199</v>
      </c>
      <c r="C279" s="304" t="s">
        <v>848</v>
      </c>
      <c r="D279" s="329" t="s">
        <v>849</v>
      </c>
      <c r="E279" s="264" t="s">
        <v>796</v>
      </c>
      <c r="F279" s="133" t="s">
        <v>172</v>
      </c>
      <c r="G279" s="273">
        <v>2025</v>
      </c>
      <c r="H279" s="255">
        <v>5635</v>
      </c>
      <c r="I279" s="255">
        <v>0</v>
      </c>
      <c r="J279" s="286">
        <v>5950</v>
      </c>
      <c r="K279" s="255">
        <v>5635</v>
      </c>
      <c r="L279" s="305">
        <f t="shared" si="19"/>
        <v>94.705882352941174</v>
      </c>
      <c r="N279" s="132"/>
    </row>
    <row r="280" spans="2:14" ht="18.95" customHeight="1">
      <c r="B280" s="320" t="s">
        <v>199</v>
      </c>
      <c r="C280" s="304" t="s">
        <v>850</v>
      </c>
      <c r="D280" s="299" t="s">
        <v>831</v>
      </c>
      <c r="E280" s="319" t="s">
        <v>832</v>
      </c>
      <c r="F280" s="133" t="s">
        <v>172</v>
      </c>
      <c r="G280" s="273">
        <v>2025</v>
      </c>
      <c r="H280" s="255">
        <v>0</v>
      </c>
      <c r="I280" s="255">
        <v>0</v>
      </c>
      <c r="J280" s="286">
        <v>140</v>
      </c>
      <c r="K280" s="255">
        <v>0</v>
      </c>
      <c r="L280" s="305">
        <f t="shared" si="19"/>
        <v>0</v>
      </c>
      <c r="N280" s="132"/>
    </row>
    <row r="281" spans="2:14" ht="18" customHeight="1">
      <c r="B281" s="320" t="s">
        <v>199</v>
      </c>
      <c r="C281" s="304" t="s">
        <v>851</v>
      </c>
      <c r="D281" s="297" t="s">
        <v>373</v>
      </c>
      <c r="E281" s="316" t="s">
        <v>374</v>
      </c>
      <c r="F281" s="133" t="s">
        <v>172</v>
      </c>
      <c r="G281" s="273">
        <v>2024</v>
      </c>
      <c r="H281" s="255">
        <v>0</v>
      </c>
      <c r="I281" s="255">
        <v>0</v>
      </c>
      <c r="J281" s="286">
        <f>I281+110</f>
        <v>110</v>
      </c>
      <c r="K281" s="255">
        <v>0</v>
      </c>
      <c r="L281" s="305">
        <f t="shared" si="19"/>
        <v>0</v>
      </c>
      <c r="N281" s="132"/>
    </row>
    <row r="282" spans="2:14" ht="19.5" customHeight="1">
      <c r="B282" s="320" t="s">
        <v>199</v>
      </c>
      <c r="C282" s="304" t="s">
        <v>852</v>
      </c>
      <c r="D282" s="297" t="s">
        <v>375</v>
      </c>
      <c r="E282" s="316" t="s">
        <v>376</v>
      </c>
      <c r="F282" s="133" t="s">
        <v>172</v>
      </c>
      <c r="G282" s="273">
        <v>2024</v>
      </c>
      <c r="H282" s="255">
        <v>244</v>
      </c>
      <c r="I282" s="255">
        <v>0</v>
      </c>
      <c r="J282" s="286">
        <f>I282+61.1</f>
        <v>61.1</v>
      </c>
      <c r="K282" s="255">
        <v>61</v>
      </c>
      <c r="L282" s="305">
        <f t="shared" si="19"/>
        <v>99.836333878887075</v>
      </c>
      <c r="N282" s="132"/>
    </row>
    <row r="283" spans="2:14" ht="18.95" customHeight="1">
      <c r="B283" s="320" t="s">
        <v>199</v>
      </c>
      <c r="C283" s="304" t="s">
        <v>853</v>
      </c>
      <c r="D283" s="554" t="s">
        <v>854</v>
      </c>
      <c r="E283" s="264" t="s">
        <v>160</v>
      </c>
      <c r="F283" s="133" t="s">
        <v>172</v>
      </c>
      <c r="G283" s="273">
        <v>2025</v>
      </c>
      <c r="H283" s="255">
        <v>14144</v>
      </c>
      <c r="I283" s="255">
        <v>0</v>
      </c>
      <c r="J283" s="286">
        <v>21805</v>
      </c>
      <c r="K283" s="255">
        <v>14144</v>
      </c>
      <c r="L283" s="305">
        <f t="shared" si="19"/>
        <v>64.865856454941522</v>
      </c>
      <c r="N283" s="132"/>
    </row>
    <row r="284" spans="2:14" ht="18.95" customHeight="1">
      <c r="B284" s="320" t="s">
        <v>199</v>
      </c>
      <c r="C284" s="555" t="s">
        <v>855</v>
      </c>
      <c r="D284" s="556" t="s">
        <v>856</v>
      </c>
      <c r="E284" s="264" t="s">
        <v>796</v>
      </c>
      <c r="F284" s="133" t="s">
        <v>157</v>
      </c>
      <c r="G284" s="273">
        <v>2025</v>
      </c>
      <c r="H284" s="255">
        <v>55</v>
      </c>
      <c r="I284" s="255">
        <v>0</v>
      </c>
      <c r="J284" s="286">
        <v>55.7</v>
      </c>
      <c r="K284" s="255">
        <v>55</v>
      </c>
      <c r="L284" s="305">
        <f t="shared" si="19"/>
        <v>98.74326750448833</v>
      </c>
      <c r="N284" s="132"/>
    </row>
    <row r="285" spans="2:14" ht="18.95" customHeight="1">
      <c r="B285" s="320" t="s">
        <v>199</v>
      </c>
      <c r="C285" s="304" t="s">
        <v>857</v>
      </c>
      <c r="D285" s="297" t="s">
        <v>858</v>
      </c>
      <c r="E285" s="264" t="s">
        <v>796</v>
      </c>
      <c r="F285" s="133" t="s">
        <v>172</v>
      </c>
      <c r="G285" s="273">
        <v>2025</v>
      </c>
      <c r="H285" s="255">
        <v>44</v>
      </c>
      <c r="I285" s="255">
        <v>0</v>
      </c>
      <c r="J285" s="286">
        <v>46.2</v>
      </c>
      <c r="K285" s="255">
        <v>44</v>
      </c>
      <c r="L285" s="305">
        <f t="shared" si="19"/>
        <v>95.238095238095227</v>
      </c>
      <c r="N285" s="132"/>
    </row>
    <row r="286" spans="2:14" ht="18.95" customHeight="1">
      <c r="B286" s="320" t="s">
        <v>199</v>
      </c>
      <c r="C286" s="304" t="s">
        <v>859</v>
      </c>
      <c r="D286" s="297" t="s">
        <v>860</v>
      </c>
      <c r="E286" s="264" t="s">
        <v>796</v>
      </c>
      <c r="F286" s="133" t="s">
        <v>172</v>
      </c>
      <c r="G286" s="273">
        <v>2025</v>
      </c>
      <c r="H286" s="255">
        <v>51</v>
      </c>
      <c r="I286" s="255">
        <v>0</v>
      </c>
      <c r="J286" s="286">
        <v>52</v>
      </c>
      <c r="K286" s="255">
        <v>51</v>
      </c>
      <c r="L286" s="305">
        <f t="shared" si="19"/>
        <v>98.076923076923066</v>
      </c>
      <c r="N286" s="132"/>
    </row>
    <row r="287" spans="2:14" ht="18.95" customHeight="1" thickBot="1">
      <c r="B287" s="324" t="s">
        <v>199</v>
      </c>
      <c r="C287" s="557" t="s">
        <v>861</v>
      </c>
      <c r="D287" s="558" t="s">
        <v>862</v>
      </c>
      <c r="E287" s="316" t="s">
        <v>321</v>
      </c>
      <c r="F287" s="133" t="s">
        <v>789</v>
      </c>
      <c r="G287" s="273">
        <v>2025</v>
      </c>
      <c r="H287" s="255">
        <v>1790</v>
      </c>
      <c r="I287" s="255">
        <v>0</v>
      </c>
      <c r="J287" s="286">
        <v>1790.3</v>
      </c>
      <c r="K287" s="255">
        <v>1790</v>
      </c>
      <c r="L287" s="305">
        <f t="shared" si="19"/>
        <v>99.983243031894091</v>
      </c>
      <c r="N287" s="132"/>
    </row>
    <row r="288" spans="2:14" ht="39.75" customHeight="1" thickBot="1">
      <c r="B288" s="913" t="s">
        <v>204</v>
      </c>
      <c r="C288" s="914"/>
      <c r="D288" s="914"/>
      <c r="E288" s="915"/>
      <c r="F288" s="109"/>
      <c r="G288" s="109"/>
      <c r="H288" s="127"/>
      <c r="I288" s="128">
        <f>I289+I291+I293</f>
        <v>17700</v>
      </c>
      <c r="J288" s="309">
        <f>J289+J291+J293</f>
        <v>20530.3</v>
      </c>
      <c r="K288" s="128">
        <f>K289+K291+K293</f>
        <v>11986</v>
      </c>
      <c r="L288" s="85">
        <f>K288/J288*100</f>
        <v>58.382001237195759</v>
      </c>
      <c r="M288" s="114"/>
    </row>
    <row r="289" spans="2:13" ht="20.100000000000001" customHeight="1" thickBot="1">
      <c r="B289" s="910" t="s">
        <v>205</v>
      </c>
      <c r="C289" s="911"/>
      <c r="D289" s="911"/>
      <c r="E289" s="912"/>
      <c r="F289" s="102"/>
      <c r="G289" s="102"/>
      <c r="H289" s="90"/>
      <c r="I289" s="90">
        <f>SUM(I290:I290)</f>
        <v>0</v>
      </c>
      <c r="J289" s="131">
        <f>SUM(J290:J290)</f>
        <v>0</v>
      </c>
      <c r="K289" s="90">
        <f>SUM(K290:K290)</f>
        <v>0</v>
      </c>
      <c r="L289" s="105" t="s">
        <v>122</v>
      </c>
      <c r="M289" s="23"/>
    </row>
    <row r="290" spans="2:13" ht="18.95" customHeight="1" thickBot="1">
      <c r="B290" s="310"/>
      <c r="C290" s="36"/>
      <c r="D290" s="264"/>
      <c r="E290" s="262"/>
      <c r="F290" s="294"/>
      <c r="G290" s="266"/>
      <c r="H290" s="254"/>
      <c r="I290" s="255"/>
      <c r="J290" s="284"/>
      <c r="K290" s="285"/>
      <c r="L290" s="305"/>
    </row>
    <row r="291" spans="2:13" ht="18.95" customHeight="1" thickBot="1">
      <c r="B291" s="919" t="s">
        <v>378</v>
      </c>
      <c r="C291" s="920"/>
      <c r="D291" s="920"/>
      <c r="E291" s="921"/>
      <c r="F291" s="102"/>
      <c r="G291" s="102"/>
      <c r="H291" s="90"/>
      <c r="I291" s="89">
        <f>SUM(I292:I292)</f>
        <v>400</v>
      </c>
      <c r="J291" s="131">
        <f>SUM(J292:J292)</f>
        <v>400</v>
      </c>
      <c r="K291" s="131">
        <f>SUM(K292:K292)</f>
        <v>0</v>
      </c>
      <c r="L291" s="105">
        <f>K291/J291*100</f>
        <v>0</v>
      </c>
    </row>
    <row r="292" spans="2:13" ht="18.95" customHeight="1" thickBot="1">
      <c r="B292" s="97" t="s">
        <v>863</v>
      </c>
      <c r="C292" s="559" t="s">
        <v>864</v>
      </c>
      <c r="D292" s="262" t="s">
        <v>865</v>
      </c>
      <c r="E292" s="262" t="s">
        <v>160</v>
      </c>
      <c r="F292" s="263" t="s">
        <v>157</v>
      </c>
      <c r="G292" s="327">
        <v>2025</v>
      </c>
      <c r="H292" s="328">
        <v>0</v>
      </c>
      <c r="I292" s="255">
        <v>400</v>
      </c>
      <c r="J292" s="286">
        <v>400</v>
      </c>
      <c r="K292" s="255">
        <v>0</v>
      </c>
      <c r="L292" s="305">
        <f t="shared" ref="L292" si="20">K292/J292*100</f>
        <v>0</v>
      </c>
    </row>
    <row r="293" spans="2:13" ht="18.95" customHeight="1" thickBot="1">
      <c r="B293" s="910" t="s">
        <v>209</v>
      </c>
      <c r="C293" s="911"/>
      <c r="D293" s="911"/>
      <c r="E293" s="912"/>
      <c r="F293" s="102"/>
      <c r="G293" s="102"/>
      <c r="H293" s="90"/>
      <c r="I293" s="89">
        <f>SUM(I294:I302)</f>
        <v>17300</v>
      </c>
      <c r="J293" s="131">
        <f>SUM(J294:J302)</f>
        <v>20130.3</v>
      </c>
      <c r="K293" s="89">
        <f>SUM(K294:K302)</f>
        <v>11986</v>
      </c>
      <c r="L293" s="105">
        <f>K293/J293*100</f>
        <v>59.542083327123798</v>
      </c>
    </row>
    <row r="294" spans="2:13" ht="18.95" customHeight="1">
      <c r="B294" s="311" t="s">
        <v>210</v>
      </c>
      <c r="C294" s="560" t="s">
        <v>331</v>
      </c>
      <c r="D294" s="561" t="s">
        <v>866</v>
      </c>
      <c r="E294" s="262" t="s">
        <v>160</v>
      </c>
      <c r="F294" s="294" t="s">
        <v>157</v>
      </c>
      <c r="G294" s="562">
        <v>2024</v>
      </c>
      <c r="H294" s="259">
        <v>0</v>
      </c>
      <c r="I294" s="255">
        <v>2400</v>
      </c>
      <c r="J294" s="286">
        <v>2400</v>
      </c>
      <c r="K294" s="255">
        <v>0</v>
      </c>
      <c r="L294" s="305">
        <f t="shared" ref="L294:L311" si="21">K294/J294*100</f>
        <v>0</v>
      </c>
    </row>
    <row r="295" spans="2:13" ht="18.95" customHeight="1">
      <c r="B295" s="311" t="s">
        <v>210</v>
      </c>
      <c r="C295" s="560" t="s">
        <v>867</v>
      </c>
      <c r="D295" s="561" t="s">
        <v>868</v>
      </c>
      <c r="E295" s="264" t="s">
        <v>160</v>
      </c>
      <c r="F295" s="133" t="s">
        <v>157</v>
      </c>
      <c r="G295" s="281">
        <v>2025</v>
      </c>
      <c r="H295" s="259">
        <v>0</v>
      </c>
      <c r="I295" s="255">
        <v>0</v>
      </c>
      <c r="J295" s="286">
        <v>157.5</v>
      </c>
      <c r="K295" s="255">
        <v>0</v>
      </c>
      <c r="L295" s="305">
        <f t="shared" si="21"/>
        <v>0</v>
      </c>
    </row>
    <row r="296" spans="2:13" ht="18.95" customHeight="1">
      <c r="B296" s="304" t="s">
        <v>210</v>
      </c>
      <c r="C296" s="560" t="s">
        <v>869</v>
      </c>
      <c r="D296" s="561" t="s">
        <v>870</v>
      </c>
      <c r="E296" s="264" t="s">
        <v>160</v>
      </c>
      <c r="F296" s="133" t="s">
        <v>157</v>
      </c>
      <c r="G296" s="505">
        <v>2025</v>
      </c>
      <c r="H296" s="255">
        <v>100</v>
      </c>
      <c r="I296" s="255">
        <v>0</v>
      </c>
      <c r="J296" s="286">
        <v>99.6</v>
      </c>
      <c r="K296" s="255">
        <v>99</v>
      </c>
      <c r="L296" s="305">
        <f t="shared" si="21"/>
        <v>99.397590361445793</v>
      </c>
    </row>
    <row r="297" spans="2:13" ht="18.95" customHeight="1">
      <c r="B297" s="304" t="s">
        <v>210</v>
      </c>
      <c r="C297" s="560" t="s">
        <v>871</v>
      </c>
      <c r="D297" s="561" t="s">
        <v>872</v>
      </c>
      <c r="E297" s="264" t="s">
        <v>160</v>
      </c>
      <c r="F297" s="133" t="s">
        <v>157</v>
      </c>
      <c r="G297" s="505">
        <v>2025</v>
      </c>
      <c r="H297" s="255">
        <v>108</v>
      </c>
      <c r="I297" s="255">
        <v>0</v>
      </c>
      <c r="J297" s="286">
        <v>108.2</v>
      </c>
      <c r="K297" s="255">
        <v>108</v>
      </c>
      <c r="L297" s="305">
        <f t="shared" si="21"/>
        <v>99.815157116451019</v>
      </c>
    </row>
    <row r="298" spans="2:13" ht="18.95" customHeight="1">
      <c r="B298" s="304" t="s">
        <v>210</v>
      </c>
      <c r="C298" s="560" t="s">
        <v>873</v>
      </c>
      <c r="D298" s="561" t="s">
        <v>874</v>
      </c>
      <c r="E298" s="264" t="s">
        <v>160</v>
      </c>
      <c r="F298" s="133" t="s">
        <v>157</v>
      </c>
      <c r="G298" s="505">
        <v>2025</v>
      </c>
      <c r="H298" s="255">
        <v>0</v>
      </c>
      <c r="I298" s="255">
        <v>0</v>
      </c>
      <c r="J298" s="286">
        <v>2061</v>
      </c>
      <c r="K298" s="255">
        <v>0</v>
      </c>
      <c r="L298" s="305">
        <f t="shared" si="21"/>
        <v>0</v>
      </c>
    </row>
    <row r="299" spans="2:13" ht="18.95" customHeight="1">
      <c r="B299" s="304" t="s">
        <v>210</v>
      </c>
      <c r="C299" s="560" t="s">
        <v>875</v>
      </c>
      <c r="D299" s="561" t="s">
        <v>876</v>
      </c>
      <c r="E299" s="264" t="s">
        <v>160</v>
      </c>
      <c r="F299" s="133" t="s">
        <v>157</v>
      </c>
      <c r="G299" s="505">
        <v>2025</v>
      </c>
      <c r="H299" s="255">
        <v>404</v>
      </c>
      <c r="I299" s="255">
        <v>0</v>
      </c>
      <c r="J299" s="286">
        <v>404</v>
      </c>
      <c r="K299" s="255">
        <v>404</v>
      </c>
      <c r="L299" s="305">
        <f t="shared" si="21"/>
        <v>100</v>
      </c>
    </row>
    <row r="300" spans="2:13" ht="18.95" customHeight="1">
      <c r="B300" s="304" t="s">
        <v>210</v>
      </c>
      <c r="C300" s="560" t="s">
        <v>877</v>
      </c>
      <c r="D300" s="561" t="s">
        <v>878</v>
      </c>
      <c r="E300" s="264" t="s">
        <v>160</v>
      </c>
      <c r="F300" s="133" t="s">
        <v>157</v>
      </c>
      <c r="G300" s="505">
        <v>2025</v>
      </c>
      <c r="H300" s="255">
        <v>0</v>
      </c>
      <c r="I300" s="255">
        <v>0</v>
      </c>
      <c r="J300" s="286">
        <v>350</v>
      </c>
      <c r="K300" s="255">
        <v>0</v>
      </c>
      <c r="L300" s="305">
        <f t="shared" si="21"/>
        <v>0</v>
      </c>
    </row>
    <row r="301" spans="2:13" ht="18.95" customHeight="1">
      <c r="B301" s="304" t="s">
        <v>210</v>
      </c>
      <c r="C301" s="560" t="s">
        <v>879</v>
      </c>
      <c r="D301" s="561" t="s">
        <v>328</v>
      </c>
      <c r="E301" s="264" t="s">
        <v>160</v>
      </c>
      <c r="F301" s="133" t="s">
        <v>157</v>
      </c>
      <c r="G301" s="505">
        <v>2024</v>
      </c>
      <c r="H301" s="255">
        <v>11375</v>
      </c>
      <c r="I301" s="255">
        <v>12500</v>
      </c>
      <c r="J301" s="286">
        <v>12150</v>
      </c>
      <c r="K301" s="255">
        <v>11375</v>
      </c>
      <c r="L301" s="305">
        <f t="shared" si="21"/>
        <v>93.621399176954739</v>
      </c>
    </row>
    <row r="302" spans="2:13" ht="18.95" customHeight="1" thickBot="1">
      <c r="B302" s="307" t="s">
        <v>210</v>
      </c>
      <c r="C302" s="563" t="s">
        <v>329</v>
      </c>
      <c r="D302" s="564" t="s">
        <v>330</v>
      </c>
      <c r="E302" s="269" t="s">
        <v>160</v>
      </c>
      <c r="F302" s="270" t="s">
        <v>157</v>
      </c>
      <c r="G302" s="565">
        <v>2024</v>
      </c>
      <c r="H302" s="272">
        <v>4800</v>
      </c>
      <c r="I302" s="272">
        <v>2400</v>
      </c>
      <c r="J302" s="302">
        <v>2400</v>
      </c>
      <c r="K302" s="272">
        <v>0</v>
      </c>
      <c r="L302" s="409">
        <f t="shared" si="21"/>
        <v>0</v>
      </c>
    </row>
    <row r="303" spans="2:13" ht="39.75" customHeight="1" thickBot="1">
      <c r="B303" s="913" t="s">
        <v>211</v>
      </c>
      <c r="C303" s="914"/>
      <c r="D303" s="914"/>
      <c r="E303" s="915"/>
      <c r="F303" s="109"/>
      <c r="G303" s="109"/>
      <c r="H303" s="118"/>
      <c r="I303" s="83">
        <f>I304</f>
        <v>0</v>
      </c>
      <c r="J303" s="130">
        <f>J304</f>
        <v>28985.9</v>
      </c>
      <c r="K303" s="83">
        <f>K304</f>
        <v>28082</v>
      </c>
      <c r="L303" s="85">
        <f t="shared" si="21"/>
        <v>96.8815872544927</v>
      </c>
      <c r="M303" s="114"/>
    </row>
    <row r="304" spans="2:13" ht="20.100000000000001" customHeight="1" thickBot="1">
      <c r="B304" s="910" t="s">
        <v>212</v>
      </c>
      <c r="C304" s="911"/>
      <c r="D304" s="911"/>
      <c r="E304" s="912"/>
      <c r="F304" s="102"/>
      <c r="G304" s="102"/>
      <c r="H304" s="90"/>
      <c r="I304" s="90">
        <f>SUM(I305:I311)</f>
        <v>0</v>
      </c>
      <c r="J304" s="91">
        <f>SUM(J305:J311)</f>
        <v>28985.9</v>
      </c>
      <c r="K304" s="90">
        <f>SUM(K305:K311)</f>
        <v>28082</v>
      </c>
      <c r="L304" s="105">
        <f t="shared" si="21"/>
        <v>96.8815872544927</v>
      </c>
      <c r="M304" s="23"/>
    </row>
    <row r="305" spans="2:13" ht="20.100000000000001" customHeight="1">
      <c r="B305" s="310" t="s">
        <v>213</v>
      </c>
      <c r="C305" s="524" t="s">
        <v>122</v>
      </c>
      <c r="D305" s="566" t="s">
        <v>880</v>
      </c>
      <c r="E305" s="312" t="s">
        <v>160</v>
      </c>
      <c r="F305" s="280" t="s">
        <v>172</v>
      </c>
      <c r="G305" s="330" t="s">
        <v>122</v>
      </c>
      <c r="H305" s="266" t="s">
        <v>122</v>
      </c>
      <c r="I305" s="254">
        <v>0</v>
      </c>
      <c r="J305" s="295">
        <v>3172.8</v>
      </c>
      <c r="K305" s="254">
        <v>3173</v>
      </c>
      <c r="L305" s="298">
        <f t="shared" si="21"/>
        <v>100.00630358043368</v>
      </c>
    </row>
    <row r="306" spans="2:13" ht="20.100000000000001" customHeight="1">
      <c r="B306" s="304" t="s">
        <v>213</v>
      </c>
      <c r="C306" s="306" t="s">
        <v>122</v>
      </c>
      <c r="D306" s="567" t="s">
        <v>881</v>
      </c>
      <c r="E306" s="312" t="s">
        <v>160</v>
      </c>
      <c r="F306" s="280" t="s">
        <v>172</v>
      </c>
      <c r="G306" s="253" t="s">
        <v>122</v>
      </c>
      <c r="H306" s="267" t="s">
        <v>122</v>
      </c>
      <c r="I306" s="255">
        <v>0</v>
      </c>
      <c r="J306" s="286">
        <v>1258.9000000000001</v>
      </c>
      <c r="K306" s="255">
        <v>1259</v>
      </c>
      <c r="L306" s="298">
        <f t="shared" si="21"/>
        <v>100.00794344268806</v>
      </c>
    </row>
    <row r="307" spans="2:13" ht="18.75" customHeight="1">
      <c r="B307" s="311" t="s">
        <v>213</v>
      </c>
      <c r="C307" s="568" t="s">
        <v>882</v>
      </c>
      <c r="D307" s="321" t="s">
        <v>332</v>
      </c>
      <c r="E307" s="312" t="s">
        <v>160</v>
      </c>
      <c r="F307" s="280" t="s">
        <v>172</v>
      </c>
      <c r="G307" s="281">
        <v>2025</v>
      </c>
      <c r="H307" s="259">
        <v>904</v>
      </c>
      <c r="I307" s="255">
        <v>0</v>
      </c>
      <c r="J307" s="286">
        <v>904.1</v>
      </c>
      <c r="K307" s="259">
        <v>0</v>
      </c>
      <c r="L307" s="298">
        <f t="shared" si="21"/>
        <v>0</v>
      </c>
    </row>
    <row r="308" spans="2:13" ht="18.95" customHeight="1">
      <c r="B308" s="304" t="s">
        <v>213</v>
      </c>
      <c r="C308" s="306" t="s">
        <v>707</v>
      </c>
      <c r="D308" s="277" t="s">
        <v>883</v>
      </c>
      <c r="E308" s="312" t="s">
        <v>364</v>
      </c>
      <c r="F308" s="280" t="s">
        <v>172</v>
      </c>
      <c r="G308" s="253">
        <v>2017</v>
      </c>
      <c r="H308" s="255">
        <v>1844</v>
      </c>
      <c r="I308" s="255">
        <v>0</v>
      </c>
      <c r="J308" s="286">
        <v>1844.2</v>
      </c>
      <c r="K308" s="255">
        <v>1844</v>
      </c>
      <c r="L308" s="305">
        <f t="shared" si="21"/>
        <v>99.989155189241941</v>
      </c>
    </row>
    <row r="309" spans="2:13" ht="18.95" customHeight="1">
      <c r="B309" s="318" t="s">
        <v>213</v>
      </c>
      <c r="C309" s="306" t="s">
        <v>884</v>
      </c>
      <c r="D309" s="277" t="s">
        <v>885</v>
      </c>
      <c r="E309" s="264" t="s">
        <v>160</v>
      </c>
      <c r="F309" s="280" t="s">
        <v>172</v>
      </c>
      <c r="G309" s="278">
        <v>2020</v>
      </c>
      <c r="H309" s="279">
        <v>7332</v>
      </c>
      <c r="I309" s="255">
        <v>0</v>
      </c>
      <c r="J309" s="286">
        <v>7332</v>
      </c>
      <c r="K309" s="255">
        <v>7332</v>
      </c>
      <c r="L309" s="305">
        <f t="shared" si="21"/>
        <v>100</v>
      </c>
    </row>
    <row r="310" spans="2:13" ht="18.95" customHeight="1">
      <c r="B310" s="318" t="s">
        <v>213</v>
      </c>
      <c r="C310" s="306" t="s">
        <v>886</v>
      </c>
      <c r="D310" s="277" t="s">
        <v>279</v>
      </c>
      <c r="E310" s="569" t="s">
        <v>170</v>
      </c>
      <c r="F310" s="280" t="s">
        <v>172</v>
      </c>
      <c r="G310" s="278">
        <v>2022</v>
      </c>
      <c r="H310" s="279">
        <v>5000</v>
      </c>
      <c r="I310" s="255">
        <v>0</v>
      </c>
      <c r="J310" s="286">
        <v>5000</v>
      </c>
      <c r="K310" s="255">
        <v>5000</v>
      </c>
      <c r="L310" s="305">
        <f t="shared" si="21"/>
        <v>100</v>
      </c>
    </row>
    <row r="311" spans="2:13" ht="21" customHeight="1" thickBot="1">
      <c r="B311" s="307" t="s">
        <v>213</v>
      </c>
      <c r="C311" s="308" t="s">
        <v>887</v>
      </c>
      <c r="D311" s="410" t="s">
        <v>888</v>
      </c>
      <c r="E311" s="269" t="s">
        <v>889</v>
      </c>
      <c r="F311" s="404" t="s">
        <v>172</v>
      </c>
      <c r="G311" s="300">
        <v>2022</v>
      </c>
      <c r="H311" s="272">
        <v>9474</v>
      </c>
      <c r="I311" s="272">
        <v>0</v>
      </c>
      <c r="J311" s="302">
        <v>9473.9</v>
      </c>
      <c r="K311" s="272">
        <v>9474</v>
      </c>
      <c r="L311" s="409">
        <f t="shared" si="21"/>
        <v>100.0010555315129</v>
      </c>
      <c r="M311" s="134"/>
    </row>
  </sheetData>
  <mergeCells count="27">
    <mergeCell ref="B10:E10"/>
    <mergeCell ref="J2:L2"/>
    <mergeCell ref="B3:E3"/>
    <mergeCell ref="B4:E4"/>
    <mergeCell ref="B7:E7"/>
    <mergeCell ref="B8:E8"/>
    <mergeCell ref="B224:E224"/>
    <mergeCell ref="B21:E21"/>
    <mergeCell ref="B22:E22"/>
    <mergeCell ref="B45:E45"/>
    <mergeCell ref="B46:E46"/>
    <mergeCell ref="B62:E62"/>
    <mergeCell ref="B63:E63"/>
    <mergeCell ref="B89:E89"/>
    <mergeCell ref="B136:E136"/>
    <mergeCell ref="B185:E185"/>
    <mergeCell ref="B218:E218"/>
    <mergeCell ref="B223:E223"/>
    <mergeCell ref="B293:E293"/>
    <mergeCell ref="B303:E303"/>
    <mergeCell ref="B304:E304"/>
    <mergeCell ref="B235:E235"/>
    <mergeCell ref="B236:E236"/>
    <mergeCell ref="B275:E275"/>
    <mergeCell ref="B288:E288"/>
    <mergeCell ref="B289:E289"/>
    <mergeCell ref="B291:E291"/>
  </mergeCells>
  <printOptions horizontalCentered="1"/>
  <pageMargins left="0.23622047244094491" right="0.23622047244094491" top="0.55118110236220474" bottom="0.55118110236220474" header="0.31496062992125984" footer="0.31496062992125984"/>
  <pageSetup paperSize="9" scale="60" fitToHeight="0" orientation="landscape" r:id="rId1"/>
  <headerFooter scaleWithDoc="0"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5E14D-455B-41B9-AAA5-1399CB7DF6A2}">
  <dimension ref="F1"/>
  <sheetViews>
    <sheetView tabSelected="1" zoomScaleNormal="100" workbookViewId="0">
      <selection activeCell="M16" sqref="M16"/>
    </sheetView>
  </sheetViews>
  <sheetFormatPr defaultRowHeight="15"/>
  <sheetData>
    <row r="1" spans="6:6">
      <c r="F1" t="s">
        <v>381</v>
      </c>
    </row>
  </sheetData>
  <pageMargins left="0.7" right="0.7" top="0.78740157499999996" bottom="0.78740157499999996" header="0.3" footer="0.3"/>
  <pageSetup paperSize="9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6664A-17D0-4849-B871-2B51368C571E}">
  <dimension ref="F1"/>
  <sheetViews>
    <sheetView workbookViewId="0">
      <selection activeCell="Q184" sqref="Q184"/>
    </sheetView>
  </sheetViews>
  <sheetFormatPr defaultRowHeight="15"/>
  <sheetData>
    <row r="1" spans="6:6">
      <c r="F1" t="s">
        <v>382</v>
      </c>
    </row>
  </sheetData>
  <pageMargins left="0.7" right="0.7" top="0.78740157499999996" bottom="0.78740157499999996" header="0.3" footer="0.3"/>
  <pageSetup paperSize="9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B3E42-855E-4EEA-B2A9-DB1F26DC33CE}">
  <dimension ref="A1:J200"/>
  <sheetViews>
    <sheetView zoomScaleNormal="100" workbookViewId="0">
      <selection activeCell="R20" sqref="R20"/>
    </sheetView>
  </sheetViews>
  <sheetFormatPr defaultRowHeight="15"/>
  <sheetData>
    <row r="1" spans="1:9">
      <c r="A1" s="15"/>
      <c r="B1" s="15"/>
      <c r="C1" s="15"/>
      <c r="D1" s="15"/>
      <c r="E1" s="15"/>
      <c r="F1" s="15" t="s">
        <v>383</v>
      </c>
      <c r="G1" s="15"/>
      <c r="H1" s="15"/>
      <c r="I1" s="15"/>
    </row>
    <row r="2" spans="1:9">
      <c r="A2" s="15"/>
      <c r="B2" s="15"/>
      <c r="C2" s="15"/>
      <c r="D2" s="15"/>
      <c r="E2" s="15"/>
      <c r="F2" s="15"/>
      <c r="G2" s="15"/>
      <c r="H2" s="15"/>
      <c r="I2" s="15"/>
    </row>
    <row r="3" spans="1:9">
      <c r="A3" s="15"/>
      <c r="B3" s="15" t="s">
        <v>385</v>
      </c>
      <c r="C3" s="15"/>
      <c r="D3" s="15"/>
      <c r="E3" s="15"/>
      <c r="F3" s="15"/>
      <c r="G3" s="15"/>
      <c r="H3" s="15"/>
      <c r="I3" s="15"/>
    </row>
    <row r="4" spans="1:9">
      <c r="A4" s="15"/>
      <c r="B4" s="15"/>
      <c r="C4" s="15"/>
      <c r="D4" s="15"/>
      <c r="E4" s="15"/>
      <c r="F4" s="15"/>
      <c r="G4" s="15"/>
      <c r="H4" s="15"/>
      <c r="I4" s="15"/>
    </row>
    <row r="5" spans="1:9">
      <c r="A5" s="15"/>
      <c r="B5" s="15"/>
      <c r="C5" s="15"/>
      <c r="D5" s="15"/>
      <c r="E5" s="15"/>
      <c r="F5" s="15"/>
      <c r="G5" s="15"/>
      <c r="H5" s="15"/>
      <c r="I5" s="15"/>
    </row>
    <row r="6" spans="1:9">
      <c r="A6" s="15"/>
      <c r="B6" s="15"/>
      <c r="C6" s="15"/>
      <c r="D6" s="15"/>
      <c r="E6" s="15"/>
      <c r="F6" s="15"/>
      <c r="G6" s="15"/>
      <c r="H6" s="15"/>
      <c r="I6" s="15"/>
    </row>
    <row r="7" spans="1:9">
      <c r="A7" s="15"/>
      <c r="B7" s="15"/>
      <c r="C7" s="15"/>
      <c r="D7" s="15"/>
      <c r="E7" s="15"/>
      <c r="F7" s="15"/>
      <c r="G7" s="15"/>
      <c r="H7" s="15"/>
      <c r="I7" s="15"/>
    </row>
    <row r="8" spans="1:9">
      <c r="A8" s="15"/>
      <c r="B8" s="15"/>
      <c r="C8" s="15"/>
      <c r="D8" s="15"/>
      <c r="E8" s="15"/>
      <c r="F8" s="15"/>
      <c r="G8" s="15"/>
      <c r="H8" s="15"/>
      <c r="I8" s="15"/>
    </row>
    <row r="9" spans="1:9">
      <c r="A9" s="15"/>
      <c r="B9" s="15"/>
      <c r="C9" s="15"/>
      <c r="D9" s="15"/>
      <c r="E9" s="15"/>
      <c r="F9" s="15"/>
      <c r="G9" s="15"/>
      <c r="H9" s="15"/>
      <c r="I9" s="15"/>
    </row>
    <row r="10" spans="1:9">
      <c r="A10" s="15"/>
      <c r="B10" s="15"/>
      <c r="C10" s="15"/>
      <c r="D10" s="15"/>
      <c r="E10" s="15"/>
      <c r="F10" s="15"/>
      <c r="G10" s="15"/>
      <c r="H10" s="15"/>
      <c r="I10" s="15"/>
    </row>
    <row r="11" spans="1:9">
      <c r="A11" s="15"/>
      <c r="B11" s="15"/>
      <c r="C11" s="15"/>
      <c r="D11" s="15"/>
      <c r="E11" s="15"/>
      <c r="F11" s="15"/>
      <c r="G11" s="15"/>
      <c r="H11" s="15"/>
      <c r="I11" s="15"/>
    </row>
    <row r="12" spans="1:9">
      <c r="A12" s="15"/>
      <c r="B12" s="15"/>
      <c r="C12" s="15"/>
      <c r="D12" s="15"/>
      <c r="E12" s="15"/>
      <c r="F12" s="15"/>
      <c r="G12" s="15"/>
      <c r="H12" s="15"/>
      <c r="I12" s="15"/>
    </row>
    <row r="13" spans="1:9">
      <c r="A13" s="15"/>
      <c r="B13" s="15"/>
      <c r="C13" s="15"/>
      <c r="D13" s="15"/>
      <c r="E13" s="15"/>
      <c r="F13" s="15"/>
      <c r="G13" s="15"/>
      <c r="H13" s="15"/>
      <c r="I13" s="15"/>
    </row>
    <row r="14" spans="1:9">
      <c r="A14" s="15"/>
      <c r="B14" s="15"/>
      <c r="C14" s="15"/>
      <c r="D14" s="15"/>
      <c r="E14" s="15"/>
      <c r="F14" s="15"/>
      <c r="G14" s="15"/>
      <c r="H14" s="15"/>
      <c r="I14" s="15"/>
    </row>
    <row r="15" spans="1:9">
      <c r="A15" s="15"/>
      <c r="B15" s="15"/>
      <c r="C15" s="15"/>
      <c r="D15" s="15"/>
      <c r="E15" s="15"/>
      <c r="F15" s="15"/>
      <c r="G15" s="15"/>
      <c r="H15" s="15"/>
      <c r="I15" s="15"/>
    </row>
    <row r="16" spans="1:9">
      <c r="A16" s="15"/>
      <c r="B16" s="15"/>
      <c r="C16" s="15"/>
      <c r="D16" s="15"/>
      <c r="E16" s="15"/>
      <c r="F16" s="15"/>
      <c r="G16" s="15"/>
      <c r="H16" s="15"/>
      <c r="I16" s="15"/>
    </row>
    <row r="17" spans="1:9">
      <c r="A17" s="15"/>
      <c r="B17" s="15"/>
      <c r="C17" s="15"/>
      <c r="D17" s="15"/>
      <c r="E17" s="15"/>
      <c r="F17" s="15"/>
      <c r="G17" s="15"/>
      <c r="H17" s="15"/>
      <c r="I17" s="15"/>
    </row>
    <row r="18" spans="1:9">
      <c r="A18" s="15"/>
      <c r="B18" s="15"/>
      <c r="C18" s="15"/>
      <c r="D18" s="15"/>
      <c r="E18" s="15"/>
      <c r="F18" s="15"/>
      <c r="G18" s="15"/>
      <c r="H18" s="15"/>
      <c r="I18" s="15"/>
    </row>
    <row r="19" spans="1:9">
      <c r="A19" s="15"/>
      <c r="B19" s="15"/>
      <c r="C19" s="15"/>
      <c r="D19" s="15"/>
      <c r="E19" s="15"/>
      <c r="F19" s="15"/>
      <c r="G19" s="15"/>
      <c r="H19" s="15"/>
      <c r="I19" s="15"/>
    </row>
    <row r="20" spans="1:9">
      <c r="A20" s="15"/>
      <c r="B20" s="15"/>
      <c r="C20" s="15"/>
      <c r="D20" s="15"/>
      <c r="E20" s="15"/>
      <c r="F20" s="15"/>
      <c r="G20" s="15"/>
      <c r="H20" s="15"/>
      <c r="I20" s="15"/>
    </row>
    <row r="21" spans="1:9">
      <c r="A21" s="15"/>
      <c r="B21" s="15"/>
      <c r="C21" s="15"/>
      <c r="D21" s="15"/>
      <c r="E21" s="15"/>
      <c r="F21" s="15"/>
      <c r="G21" s="15"/>
      <c r="H21" s="15"/>
      <c r="I21" s="15"/>
    </row>
    <row r="22" spans="1:9">
      <c r="A22" s="15"/>
      <c r="B22" s="15"/>
      <c r="C22" s="15"/>
      <c r="D22" s="15"/>
      <c r="E22" s="15"/>
      <c r="F22" s="15"/>
      <c r="G22" s="15"/>
      <c r="H22" s="15"/>
      <c r="I22" s="15"/>
    </row>
    <row r="23" spans="1:9">
      <c r="A23" s="15"/>
      <c r="B23" s="15"/>
      <c r="C23" s="15"/>
      <c r="D23" s="15"/>
      <c r="E23" s="15"/>
      <c r="F23" s="15"/>
      <c r="G23" s="15"/>
      <c r="H23" s="15"/>
      <c r="I23" s="15"/>
    </row>
    <row r="24" spans="1:9">
      <c r="A24" s="15"/>
      <c r="B24" s="15"/>
      <c r="C24" s="15"/>
      <c r="D24" s="15"/>
      <c r="E24" s="15"/>
      <c r="F24" s="15"/>
      <c r="G24" s="15"/>
      <c r="H24" s="15"/>
      <c r="I24" s="15"/>
    </row>
    <row r="25" spans="1:9">
      <c r="A25" s="15"/>
      <c r="B25" s="15"/>
      <c r="C25" s="15"/>
      <c r="D25" s="15"/>
      <c r="E25" s="15"/>
      <c r="F25" s="15"/>
      <c r="G25" s="15"/>
      <c r="H25" s="15"/>
      <c r="I25" s="15"/>
    </row>
    <row r="26" spans="1:9">
      <c r="A26" s="15"/>
      <c r="B26" s="15"/>
      <c r="C26" s="15"/>
      <c r="D26" s="15"/>
      <c r="E26" s="15"/>
      <c r="F26" s="15"/>
      <c r="G26" s="15"/>
      <c r="H26" s="15"/>
      <c r="I26" s="15"/>
    </row>
    <row r="27" spans="1:9">
      <c r="A27" s="15"/>
      <c r="B27" s="15"/>
      <c r="C27" s="15"/>
      <c r="D27" s="15"/>
      <c r="E27" s="15"/>
      <c r="F27" s="15"/>
      <c r="G27" s="15"/>
      <c r="H27" s="15"/>
      <c r="I27" s="15"/>
    </row>
    <row r="28" spans="1:9">
      <c r="A28" s="15"/>
      <c r="B28" s="15"/>
      <c r="C28" s="15"/>
      <c r="D28" s="15"/>
      <c r="E28" s="15"/>
      <c r="F28" s="15"/>
      <c r="G28" s="15"/>
      <c r="H28" s="15"/>
      <c r="I28" s="15"/>
    </row>
    <row r="29" spans="1:9">
      <c r="A29" s="15"/>
      <c r="B29" s="15"/>
      <c r="C29" s="15"/>
      <c r="D29" s="15"/>
      <c r="E29" s="15"/>
      <c r="F29" s="15"/>
      <c r="G29" s="15"/>
      <c r="H29" s="15"/>
      <c r="I29" s="15"/>
    </row>
    <row r="30" spans="1:9">
      <c r="A30" s="15"/>
      <c r="B30" s="15"/>
      <c r="C30" s="15"/>
      <c r="D30" s="15"/>
      <c r="E30" s="15"/>
      <c r="F30" s="15"/>
      <c r="G30" s="15"/>
      <c r="H30" s="15"/>
      <c r="I30" s="15"/>
    </row>
    <row r="31" spans="1:9">
      <c r="A31" s="15"/>
      <c r="B31" s="15"/>
      <c r="C31" s="15"/>
      <c r="D31" s="15"/>
      <c r="E31" s="15"/>
      <c r="F31" s="15"/>
      <c r="G31" s="15"/>
      <c r="H31" s="15"/>
      <c r="I31" s="15"/>
    </row>
    <row r="32" spans="1:9">
      <c r="A32" s="15"/>
      <c r="B32" s="15"/>
      <c r="C32" s="15"/>
      <c r="D32" s="15"/>
      <c r="E32" s="15"/>
      <c r="F32" s="15"/>
      <c r="G32" s="15"/>
      <c r="H32" s="15"/>
      <c r="I32" s="15"/>
    </row>
    <row r="33" spans="1:9">
      <c r="A33" s="15"/>
      <c r="B33" s="15"/>
      <c r="C33" s="15"/>
      <c r="D33" s="15"/>
      <c r="E33" s="15"/>
      <c r="F33" s="15"/>
      <c r="G33" s="15"/>
      <c r="H33" s="15"/>
      <c r="I33" s="15"/>
    </row>
    <row r="34" spans="1:9">
      <c r="A34" s="15"/>
      <c r="B34" s="15"/>
      <c r="C34" s="15"/>
      <c r="D34" s="15"/>
      <c r="E34" s="15"/>
      <c r="F34" s="15"/>
      <c r="G34" s="15"/>
      <c r="H34" s="15"/>
      <c r="I34" s="15"/>
    </row>
    <row r="35" spans="1:9">
      <c r="A35" s="15"/>
      <c r="B35" s="15"/>
      <c r="C35" s="15"/>
      <c r="D35" s="15"/>
      <c r="E35" s="15"/>
      <c r="F35" s="15"/>
      <c r="G35" s="15"/>
      <c r="H35" s="15"/>
      <c r="I35" s="15"/>
    </row>
    <row r="36" spans="1:9">
      <c r="A36" s="15"/>
      <c r="B36" s="15"/>
      <c r="C36" s="15"/>
      <c r="D36" s="15"/>
      <c r="E36" s="15"/>
      <c r="F36" s="15"/>
      <c r="G36" s="15"/>
      <c r="H36" s="15"/>
      <c r="I36" s="15"/>
    </row>
    <row r="37" spans="1:9">
      <c r="A37" s="15"/>
      <c r="B37" s="15"/>
      <c r="C37" s="15"/>
      <c r="D37" s="15"/>
      <c r="E37" s="15"/>
      <c r="F37" s="15"/>
      <c r="G37" s="15"/>
      <c r="H37" s="15"/>
      <c r="I37" s="15"/>
    </row>
    <row r="38" spans="1:9">
      <c r="A38" s="15"/>
      <c r="B38" s="15"/>
      <c r="C38" s="15"/>
      <c r="D38" s="15"/>
      <c r="E38" s="15"/>
      <c r="F38" s="15"/>
      <c r="G38" s="15"/>
      <c r="H38" s="15"/>
      <c r="I38" s="15"/>
    </row>
    <row r="39" spans="1:9">
      <c r="A39" s="15"/>
      <c r="B39" s="15"/>
      <c r="C39" s="15"/>
      <c r="D39" s="15"/>
      <c r="E39" s="15"/>
      <c r="F39" s="15"/>
      <c r="G39" s="15"/>
      <c r="H39" s="15"/>
      <c r="I39" s="15"/>
    </row>
    <row r="40" spans="1:9">
      <c r="A40" s="15"/>
      <c r="B40" s="15"/>
      <c r="C40" s="15"/>
      <c r="D40" s="15"/>
      <c r="E40" s="15"/>
      <c r="F40" s="15"/>
      <c r="G40" s="15"/>
      <c r="H40" s="15"/>
      <c r="I40" s="15"/>
    </row>
    <row r="41" spans="1:9">
      <c r="A41" s="15"/>
      <c r="B41" s="15"/>
      <c r="C41" s="15"/>
      <c r="D41" s="15"/>
      <c r="E41" s="15"/>
      <c r="F41" s="15"/>
      <c r="G41" s="15"/>
      <c r="H41" s="15"/>
      <c r="I41" s="15"/>
    </row>
    <row r="42" spans="1:9">
      <c r="A42" s="15"/>
      <c r="B42" s="15"/>
      <c r="C42" s="15"/>
      <c r="D42" s="15"/>
      <c r="E42" s="15"/>
      <c r="F42" s="15"/>
      <c r="G42" s="15"/>
      <c r="H42" s="15"/>
      <c r="I42" s="15"/>
    </row>
    <row r="43" spans="1:9">
      <c r="A43" s="15"/>
      <c r="B43" s="15"/>
      <c r="C43" s="15"/>
      <c r="D43" s="15"/>
      <c r="E43" s="15"/>
      <c r="F43" s="15"/>
      <c r="G43" s="15"/>
      <c r="H43" s="15"/>
      <c r="I43" s="15"/>
    </row>
    <row r="44" spans="1:9">
      <c r="A44" s="15"/>
      <c r="B44" s="15"/>
      <c r="C44" s="15"/>
      <c r="D44" s="15"/>
      <c r="E44" s="15"/>
      <c r="F44" s="15"/>
      <c r="G44" s="15"/>
      <c r="H44" s="15"/>
      <c r="I44" s="15"/>
    </row>
    <row r="45" spans="1:9">
      <c r="A45" s="15"/>
      <c r="B45" s="15"/>
      <c r="C45" s="15"/>
      <c r="D45" s="15"/>
      <c r="E45" s="15"/>
      <c r="F45" s="15"/>
      <c r="G45" s="15"/>
      <c r="H45" s="15"/>
      <c r="I45" s="15"/>
    </row>
    <row r="46" spans="1:9">
      <c r="A46" s="15"/>
      <c r="B46" s="15"/>
      <c r="C46" s="15"/>
      <c r="D46" s="15"/>
      <c r="E46" s="15"/>
      <c r="F46" s="15"/>
      <c r="G46" s="15"/>
      <c r="H46" s="15"/>
      <c r="I46" s="15"/>
    </row>
    <row r="47" spans="1:9">
      <c r="A47" s="15"/>
      <c r="B47" s="15"/>
      <c r="C47" s="15"/>
      <c r="D47" s="15"/>
      <c r="E47" s="15"/>
      <c r="F47" s="15"/>
      <c r="G47" s="15"/>
      <c r="H47" s="15"/>
      <c r="I47" s="15"/>
    </row>
    <row r="48" spans="1:9">
      <c r="A48" s="15"/>
      <c r="B48" s="15"/>
      <c r="C48" s="15"/>
      <c r="D48" s="15"/>
      <c r="E48" s="15"/>
      <c r="F48" s="15"/>
      <c r="G48" s="15"/>
      <c r="H48" s="15"/>
      <c r="I48" s="15"/>
    </row>
    <row r="49" spans="1:10">
      <c r="A49" s="15"/>
      <c r="B49" s="15"/>
      <c r="C49" s="15"/>
      <c r="D49" s="15"/>
      <c r="E49" s="15"/>
      <c r="F49" s="15"/>
      <c r="G49" s="15"/>
      <c r="H49" s="15"/>
      <c r="I49" s="15"/>
    </row>
    <row r="50" spans="1:10">
      <c r="A50" s="15"/>
      <c r="B50" s="15"/>
      <c r="C50" s="15"/>
      <c r="D50" s="15"/>
      <c r="E50" s="15"/>
      <c r="F50" s="15"/>
      <c r="G50" s="15"/>
      <c r="H50" s="15"/>
      <c r="I50" s="15"/>
    </row>
    <row r="51" spans="1:10">
      <c r="A51" s="15"/>
      <c r="B51" s="15"/>
      <c r="C51" s="15"/>
      <c r="D51" s="15"/>
      <c r="E51" s="15"/>
      <c r="F51" s="15"/>
      <c r="G51" s="15"/>
      <c r="H51" s="15"/>
      <c r="I51" s="15"/>
    </row>
    <row r="52" spans="1:10">
      <c r="A52" s="15"/>
      <c r="B52" s="15"/>
      <c r="C52" s="15"/>
      <c r="D52" s="15"/>
      <c r="E52" s="15"/>
      <c r="F52" s="15"/>
      <c r="G52" s="15"/>
      <c r="H52" s="15"/>
      <c r="I52" s="15"/>
    </row>
    <row r="53" spans="1:10">
      <c r="A53" s="15"/>
      <c r="B53" s="15" t="str">
        <f>B3</f>
        <v>Osmá správa majetku a služeb, a.s.</v>
      </c>
      <c r="C53" s="15"/>
      <c r="D53" s="15"/>
      <c r="E53" s="15"/>
      <c r="F53" s="15"/>
      <c r="G53" s="15"/>
      <c r="H53" s="15"/>
      <c r="I53" s="15"/>
    </row>
    <row r="54" spans="1:10">
      <c r="A54" s="15"/>
      <c r="B54" s="15"/>
      <c r="C54" s="15"/>
      <c r="D54" s="15"/>
      <c r="E54" s="15"/>
      <c r="F54" s="15"/>
      <c r="G54" s="15"/>
      <c r="H54" s="15"/>
      <c r="I54" s="15"/>
    </row>
    <row r="55" spans="1:10">
      <c r="A55" s="15"/>
      <c r="B55" s="15"/>
      <c r="C55" s="15"/>
      <c r="D55" s="15"/>
      <c r="E55" s="15"/>
      <c r="F55" s="15"/>
      <c r="G55" s="15"/>
      <c r="H55" s="15"/>
      <c r="I55" s="15"/>
    </row>
    <row r="56" spans="1:10">
      <c r="A56" s="15"/>
      <c r="B56" s="15"/>
      <c r="C56" s="15"/>
      <c r="D56" s="15"/>
      <c r="E56" s="15"/>
      <c r="F56" s="15"/>
      <c r="G56" s="15"/>
      <c r="H56" s="15"/>
      <c r="I56" s="15"/>
      <c r="J56" t="e" vm="1">
        <v>#VALUE!</v>
      </c>
    </row>
    <row r="57" spans="1:10">
      <c r="A57" s="15"/>
      <c r="B57" s="15"/>
      <c r="C57" s="15"/>
      <c r="D57" s="15"/>
      <c r="E57" s="15"/>
      <c r="F57" s="15"/>
      <c r="G57" s="15"/>
      <c r="H57" s="15"/>
      <c r="I57" s="15"/>
    </row>
    <row r="58" spans="1:10">
      <c r="A58" s="15"/>
      <c r="B58" s="15"/>
      <c r="C58" s="15"/>
      <c r="D58" s="15"/>
      <c r="E58" s="15"/>
      <c r="F58" s="15"/>
      <c r="G58" s="15"/>
      <c r="H58" s="15"/>
      <c r="I58" s="15"/>
    </row>
    <row r="59" spans="1:10">
      <c r="A59" s="15"/>
      <c r="B59" s="15"/>
      <c r="C59" s="15"/>
      <c r="D59" s="15"/>
      <c r="E59" s="15"/>
      <c r="F59" s="15"/>
      <c r="G59" s="15"/>
      <c r="H59" s="15"/>
      <c r="I59" s="15"/>
    </row>
    <row r="60" spans="1:10">
      <c r="A60" s="15"/>
      <c r="B60" s="15"/>
      <c r="C60" s="15"/>
      <c r="D60" s="15"/>
      <c r="E60" s="15"/>
      <c r="F60" s="15"/>
      <c r="G60" s="15"/>
      <c r="H60" s="15"/>
      <c r="I60" s="15"/>
    </row>
    <row r="61" spans="1:10">
      <c r="A61" s="15"/>
      <c r="B61" s="15"/>
      <c r="C61" s="15"/>
      <c r="D61" s="15"/>
      <c r="E61" s="15"/>
      <c r="F61" s="15"/>
      <c r="G61" s="15"/>
      <c r="H61" s="15"/>
      <c r="I61" s="15"/>
    </row>
    <row r="62" spans="1:10">
      <c r="A62" s="15"/>
      <c r="B62" s="15"/>
      <c r="C62" s="15"/>
      <c r="D62" s="15"/>
      <c r="E62" s="15"/>
      <c r="F62" s="15"/>
      <c r="G62" s="15"/>
      <c r="H62" s="15"/>
      <c r="I62" s="15"/>
    </row>
    <row r="63" spans="1:10">
      <c r="A63" s="15"/>
      <c r="B63" s="15"/>
      <c r="C63" s="15"/>
      <c r="D63" s="15"/>
      <c r="E63" s="15"/>
      <c r="F63" s="15"/>
      <c r="G63" s="15"/>
      <c r="H63" s="15"/>
      <c r="I63" s="15"/>
    </row>
    <row r="64" spans="1:10">
      <c r="A64" s="15"/>
      <c r="B64" s="15"/>
      <c r="C64" s="15"/>
      <c r="D64" s="15"/>
      <c r="E64" s="15"/>
      <c r="F64" s="15"/>
      <c r="G64" s="15"/>
      <c r="H64" s="15"/>
      <c r="I64" s="15"/>
    </row>
    <row r="65" spans="1:9">
      <c r="A65" s="15"/>
      <c r="B65" s="15"/>
      <c r="C65" s="15"/>
      <c r="D65" s="15"/>
      <c r="E65" s="15"/>
      <c r="F65" s="15"/>
      <c r="G65" s="15"/>
      <c r="H65" s="15"/>
      <c r="I65" s="15"/>
    </row>
    <row r="66" spans="1:9">
      <c r="A66" s="15"/>
      <c r="B66" s="15"/>
      <c r="C66" s="15"/>
      <c r="D66" s="15"/>
      <c r="E66" s="15"/>
      <c r="F66" s="15"/>
      <c r="G66" s="15"/>
      <c r="H66" s="15"/>
      <c r="I66" s="15"/>
    </row>
    <row r="67" spans="1:9">
      <c r="A67" s="15"/>
      <c r="B67" s="15"/>
      <c r="C67" s="15"/>
      <c r="D67" s="15"/>
      <c r="E67" s="15"/>
      <c r="F67" s="15"/>
      <c r="G67" s="15"/>
      <c r="H67" s="15"/>
      <c r="I67" s="15"/>
    </row>
    <row r="68" spans="1:9">
      <c r="A68" s="15"/>
      <c r="B68" s="15"/>
      <c r="C68" s="15"/>
      <c r="D68" s="15"/>
      <c r="E68" s="15"/>
      <c r="F68" s="15"/>
      <c r="G68" s="15"/>
      <c r="H68" s="15"/>
      <c r="I68" s="15"/>
    </row>
    <row r="69" spans="1:9">
      <c r="A69" s="15"/>
      <c r="B69" s="15"/>
      <c r="C69" s="15"/>
      <c r="D69" s="15"/>
      <c r="E69" s="15"/>
      <c r="F69" s="15"/>
      <c r="G69" s="15"/>
      <c r="H69" s="15"/>
      <c r="I69" s="15"/>
    </row>
    <row r="70" spans="1:9">
      <c r="A70" s="15"/>
      <c r="B70" s="15"/>
      <c r="C70" s="15"/>
      <c r="D70" s="15"/>
      <c r="E70" s="15"/>
      <c r="F70" s="15"/>
      <c r="G70" s="15"/>
      <c r="H70" s="15"/>
      <c r="I70" s="15"/>
    </row>
    <row r="71" spans="1:9">
      <c r="A71" s="15"/>
      <c r="B71" s="15"/>
      <c r="C71" s="15"/>
      <c r="D71" s="15"/>
      <c r="E71" s="15"/>
      <c r="F71" s="15"/>
      <c r="G71" s="15"/>
      <c r="H71" s="15"/>
      <c r="I71" s="15"/>
    </row>
    <row r="72" spans="1:9">
      <c r="A72" s="15"/>
      <c r="B72" s="15"/>
      <c r="C72" s="15"/>
      <c r="D72" s="15"/>
      <c r="E72" s="15"/>
      <c r="F72" s="15"/>
      <c r="G72" s="15"/>
      <c r="H72" s="15"/>
      <c r="I72" s="15"/>
    </row>
    <row r="73" spans="1:9">
      <c r="A73" s="15"/>
      <c r="B73" s="15"/>
      <c r="C73" s="15"/>
      <c r="D73" s="15"/>
      <c r="E73" s="15"/>
      <c r="F73" s="15"/>
      <c r="G73" s="15"/>
      <c r="H73" s="15"/>
      <c r="I73" s="15"/>
    </row>
    <row r="74" spans="1:9">
      <c r="A74" s="15"/>
      <c r="B74" s="15"/>
      <c r="C74" s="15"/>
      <c r="D74" s="15"/>
      <c r="E74" s="15"/>
      <c r="F74" s="15"/>
      <c r="G74" s="15"/>
      <c r="H74" s="15"/>
      <c r="I74" s="15"/>
    </row>
    <row r="75" spans="1:9">
      <c r="A75" s="15"/>
      <c r="B75" s="15"/>
      <c r="C75" s="15"/>
      <c r="D75" s="15"/>
      <c r="E75" s="15"/>
      <c r="F75" s="15"/>
      <c r="G75" s="15"/>
      <c r="H75" s="15"/>
      <c r="I75" s="15"/>
    </row>
    <row r="76" spans="1:9">
      <c r="A76" s="15"/>
      <c r="B76" s="15"/>
      <c r="C76" s="15"/>
      <c r="D76" s="15"/>
      <c r="E76" s="15"/>
      <c r="F76" s="15"/>
      <c r="G76" s="15"/>
      <c r="H76" s="15"/>
      <c r="I76" s="15"/>
    </row>
    <row r="77" spans="1:9">
      <c r="A77" s="15"/>
      <c r="B77" s="15"/>
      <c r="C77" s="15"/>
      <c r="D77" s="15"/>
      <c r="E77" s="15"/>
      <c r="F77" s="15"/>
      <c r="G77" s="15"/>
      <c r="H77" s="15"/>
      <c r="I77" s="15"/>
    </row>
    <row r="78" spans="1:9">
      <c r="A78" s="15"/>
      <c r="B78" s="15"/>
      <c r="C78" s="15"/>
      <c r="D78" s="15"/>
      <c r="E78" s="15"/>
      <c r="F78" s="15"/>
      <c r="G78" s="15"/>
      <c r="H78" s="15"/>
      <c r="I78" s="15"/>
    </row>
    <row r="79" spans="1:9">
      <c r="A79" s="15"/>
      <c r="B79" s="15"/>
      <c r="C79" s="15"/>
      <c r="D79" s="15"/>
      <c r="E79" s="15"/>
      <c r="F79" s="15"/>
      <c r="G79" s="15"/>
      <c r="H79" s="15"/>
      <c r="I79" s="15"/>
    </row>
    <row r="80" spans="1:9">
      <c r="A80" s="15"/>
      <c r="B80" s="15"/>
      <c r="C80" s="15"/>
      <c r="D80" s="15"/>
      <c r="E80" s="15"/>
      <c r="F80" s="15"/>
      <c r="G80" s="15"/>
      <c r="H80" s="15"/>
      <c r="I80" s="15"/>
    </row>
    <row r="81" spans="1:9">
      <c r="A81" s="15"/>
      <c r="B81" s="15"/>
      <c r="C81" s="15"/>
      <c r="D81" s="15"/>
      <c r="E81" s="15"/>
      <c r="F81" s="15"/>
      <c r="G81" s="15"/>
      <c r="H81" s="15"/>
      <c r="I81" s="15"/>
    </row>
    <row r="82" spans="1:9">
      <c r="A82" s="15"/>
      <c r="B82" s="15"/>
      <c r="C82" s="15"/>
      <c r="D82" s="15"/>
      <c r="E82" s="15"/>
      <c r="F82" s="15"/>
      <c r="G82" s="15"/>
      <c r="H82" s="15"/>
      <c r="I82" s="15"/>
    </row>
    <row r="83" spans="1:9">
      <c r="A83" s="15"/>
      <c r="B83" s="15"/>
      <c r="C83" s="15"/>
      <c r="D83" s="15"/>
      <c r="E83" s="15"/>
      <c r="F83" s="15"/>
      <c r="G83" s="15"/>
      <c r="H83" s="15"/>
      <c r="I83" s="15"/>
    </row>
    <row r="84" spans="1:9">
      <c r="A84" s="15"/>
      <c r="B84" s="15"/>
      <c r="C84" s="15"/>
      <c r="D84" s="15"/>
      <c r="E84" s="15"/>
      <c r="F84" s="15"/>
      <c r="G84" s="15"/>
      <c r="H84" s="15"/>
      <c r="I84" s="15"/>
    </row>
    <row r="85" spans="1:9">
      <c r="A85" s="15"/>
      <c r="B85" s="15"/>
      <c r="C85" s="15"/>
      <c r="D85" s="15"/>
      <c r="E85" s="15"/>
      <c r="F85" s="15"/>
      <c r="G85" s="15"/>
      <c r="H85" s="15"/>
      <c r="I85" s="15"/>
    </row>
    <row r="86" spans="1:9">
      <c r="A86" s="15"/>
      <c r="B86" s="15"/>
      <c r="C86" s="15"/>
      <c r="D86" s="15"/>
      <c r="E86" s="15"/>
      <c r="F86" s="15"/>
      <c r="G86" s="15"/>
      <c r="H86" s="15"/>
      <c r="I86" s="15"/>
    </row>
    <row r="87" spans="1:9">
      <c r="A87" s="15"/>
      <c r="B87" s="15"/>
      <c r="C87" s="15"/>
      <c r="D87" s="15"/>
      <c r="E87" s="15"/>
      <c r="F87" s="15"/>
      <c r="G87" s="15"/>
      <c r="H87" s="15"/>
      <c r="I87" s="15"/>
    </row>
    <row r="88" spans="1:9">
      <c r="A88" s="15"/>
      <c r="B88" s="15"/>
      <c r="C88" s="15"/>
      <c r="D88" s="15"/>
      <c r="E88" s="15"/>
      <c r="F88" s="15"/>
      <c r="G88" s="15"/>
      <c r="H88" s="15"/>
      <c r="I88" s="15"/>
    </row>
    <row r="89" spans="1:9">
      <c r="A89" s="15"/>
      <c r="B89" s="15"/>
      <c r="C89" s="15"/>
      <c r="D89" s="15"/>
      <c r="E89" s="15"/>
      <c r="F89" s="15"/>
      <c r="G89" s="15"/>
      <c r="H89" s="15"/>
      <c r="I89" s="15"/>
    </row>
    <row r="90" spans="1:9">
      <c r="A90" s="15"/>
      <c r="B90" s="15"/>
      <c r="C90" s="15"/>
      <c r="D90" s="15"/>
      <c r="E90" s="15"/>
      <c r="F90" s="15"/>
      <c r="G90" s="15"/>
      <c r="H90" s="15"/>
      <c r="I90" s="15"/>
    </row>
    <row r="91" spans="1:9">
      <c r="A91" s="15"/>
      <c r="B91" s="15"/>
      <c r="C91" s="15"/>
      <c r="D91" s="15"/>
      <c r="E91" s="15"/>
      <c r="F91" s="15"/>
      <c r="G91" s="15"/>
      <c r="H91" s="15"/>
      <c r="I91" s="15"/>
    </row>
    <row r="92" spans="1:9">
      <c r="A92" s="15"/>
      <c r="B92" s="15"/>
      <c r="C92" s="15"/>
      <c r="D92" s="15"/>
      <c r="E92" s="15"/>
      <c r="F92" s="15"/>
      <c r="G92" s="15"/>
      <c r="H92" s="15"/>
      <c r="I92" s="15"/>
    </row>
    <row r="93" spans="1:9">
      <c r="A93" s="15"/>
      <c r="B93" s="15"/>
      <c r="C93" s="15"/>
      <c r="D93" s="15"/>
      <c r="E93" s="15"/>
      <c r="F93" s="15"/>
      <c r="G93" s="15"/>
      <c r="H93" s="15"/>
      <c r="I93" s="15"/>
    </row>
    <row r="94" spans="1:9">
      <c r="A94" s="15"/>
      <c r="B94" s="15"/>
      <c r="C94" s="15"/>
      <c r="D94" s="15"/>
      <c r="E94" s="15"/>
      <c r="F94" s="15"/>
      <c r="G94" s="15"/>
      <c r="H94" s="15"/>
      <c r="I94" s="15"/>
    </row>
    <row r="95" spans="1:9">
      <c r="A95" s="15"/>
      <c r="B95" s="15"/>
      <c r="C95" s="15"/>
      <c r="D95" s="15"/>
      <c r="E95" s="15"/>
      <c r="F95" s="15"/>
      <c r="G95" s="15"/>
      <c r="H95" s="15"/>
      <c r="I95" s="15"/>
    </row>
    <row r="96" spans="1:9">
      <c r="A96" s="15"/>
      <c r="B96" s="15"/>
      <c r="C96" s="15"/>
      <c r="D96" s="15"/>
      <c r="E96" s="15"/>
      <c r="F96" s="15"/>
      <c r="G96" s="15"/>
      <c r="H96" s="15"/>
      <c r="I96" s="15"/>
    </row>
    <row r="97" spans="1:9">
      <c r="A97" s="15"/>
      <c r="B97" s="15"/>
      <c r="C97" s="15"/>
      <c r="D97" s="15"/>
      <c r="E97" s="15"/>
      <c r="F97" s="15"/>
      <c r="G97" s="15"/>
      <c r="H97" s="15"/>
      <c r="I97" s="15"/>
    </row>
    <row r="98" spans="1:9">
      <c r="A98" s="15"/>
      <c r="B98" s="15"/>
      <c r="C98" s="15"/>
      <c r="D98" s="15"/>
      <c r="E98" s="15"/>
      <c r="F98" s="15"/>
      <c r="G98" s="15"/>
      <c r="H98" s="15"/>
      <c r="I98" s="15"/>
    </row>
    <row r="99" spans="1:9">
      <c r="A99" s="15"/>
      <c r="B99" s="15"/>
      <c r="C99" s="15"/>
      <c r="D99" s="15"/>
      <c r="E99" s="15"/>
      <c r="F99" s="15"/>
      <c r="G99" s="15"/>
      <c r="H99" s="15"/>
      <c r="I99" s="15"/>
    </row>
    <row r="100" spans="1:9">
      <c r="A100" s="15"/>
      <c r="B100" s="15"/>
      <c r="C100" s="15"/>
      <c r="D100" s="15"/>
      <c r="E100" s="15"/>
      <c r="F100" s="15"/>
      <c r="G100" s="15"/>
      <c r="H100" s="15"/>
      <c r="I100" s="15"/>
    </row>
    <row r="101" spans="1:9">
      <c r="A101" s="15"/>
      <c r="B101" s="15"/>
      <c r="C101" s="15"/>
      <c r="D101" s="15"/>
      <c r="E101" s="15"/>
      <c r="F101" s="15"/>
      <c r="G101" s="15"/>
      <c r="H101" s="15"/>
      <c r="I101" s="15"/>
    </row>
    <row r="102" spans="1:9">
      <c r="A102" s="15"/>
      <c r="B102" s="15"/>
      <c r="C102" s="15"/>
      <c r="D102" s="15"/>
      <c r="E102" s="15"/>
      <c r="F102" s="15"/>
      <c r="G102" s="15"/>
      <c r="H102" s="15"/>
      <c r="I102" s="15"/>
    </row>
    <row r="103" spans="1:9">
      <c r="A103" s="15"/>
      <c r="B103" s="15" t="s">
        <v>385</v>
      </c>
      <c r="C103" s="15"/>
      <c r="D103" s="15"/>
      <c r="E103" s="15"/>
      <c r="F103" s="15"/>
      <c r="G103" s="15"/>
      <c r="H103" s="15"/>
      <c r="I103" s="15"/>
    </row>
    <row r="104" spans="1:9">
      <c r="A104" s="15"/>
      <c r="B104" s="15"/>
      <c r="C104" s="15"/>
      <c r="D104" s="15"/>
      <c r="E104" s="15"/>
      <c r="F104" s="15"/>
      <c r="G104" s="15"/>
      <c r="H104" s="15"/>
      <c r="I104" s="15"/>
    </row>
    <row r="105" spans="1:9">
      <c r="A105" s="15"/>
      <c r="B105" s="15"/>
      <c r="C105" s="15"/>
      <c r="D105" s="15"/>
      <c r="E105" s="15"/>
      <c r="F105" s="15"/>
      <c r="G105" s="15"/>
      <c r="H105" s="15"/>
      <c r="I105" s="15"/>
    </row>
    <row r="106" spans="1:9">
      <c r="A106" s="15"/>
      <c r="B106" s="15"/>
      <c r="C106" s="15"/>
      <c r="D106" s="15"/>
      <c r="E106" s="15"/>
      <c r="F106" s="15"/>
      <c r="G106" s="15"/>
      <c r="H106" s="15"/>
      <c r="I106" s="15"/>
    </row>
    <row r="107" spans="1:9">
      <c r="A107" s="15"/>
      <c r="B107" s="15"/>
      <c r="C107" s="15"/>
      <c r="D107" s="15"/>
      <c r="E107" s="15"/>
      <c r="F107" s="15"/>
      <c r="G107" s="15"/>
      <c r="H107" s="15"/>
      <c r="I107" s="15"/>
    </row>
    <row r="108" spans="1:9">
      <c r="A108" s="15"/>
      <c r="B108" s="15"/>
      <c r="C108" s="15"/>
      <c r="D108" s="15"/>
      <c r="E108" s="15"/>
      <c r="F108" s="15"/>
      <c r="G108" s="15"/>
      <c r="H108" s="15"/>
      <c r="I108" s="15"/>
    </row>
    <row r="109" spans="1:9">
      <c r="A109" s="15"/>
      <c r="B109" s="15"/>
      <c r="C109" s="15"/>
      <c r="D109" s="15"/>
      <c r="E109" s="15"/>
      <c r="F109" s="15"/>
      <c r="G109" s="15"/>
      <c r="H109" s="15"/>
      <c r="I109" s="15"/>
    </row>
    <row r="110" spans="1:9">
      <c r="A110" s="15"/>
      <c r="B110" s="15"/>
      <c r="C110" s="15"/>
      <c r="D110" s="15"/>
      <c r="E110" s="15"/>
      <c r="F110" s="15"/>
      <c r="G110" s="15"/>
      <c r="H110" s="15"/>
      <c r="I110" s="15"/>
    </row>
    <row r="111" spans="1:9">
      <c r="A111" s="15"/>
      <c r="B111" s="15"/>
      <c r="C111" s="15"/>
      <c r="D111" s="15"/>
      <c r="E111" s="15"/>
      <c r="F111" s="15"/>
      <c r="G111" s="15"/>
      <c r="H111" s="15"/>
      <c r="I111" s="15"/>
    </row>
    <row r="112" spans="1:9">
      <c r="A112" s="15"/>
      <c r="B112" s="15"/>
      <c r="C112" s="15"/>
      <c r="D112" s="15"/>
      <c r="E112" s="15"/>
      <c r="F112" s="15"/>
      <c r="G112" s="15"/>
      <c r="H112" s="15"/>
      <c r="I112" s="15"/>
    </row>
    <row r="113" spans="1:9">
      <c r="A113" s="15"/>
      <c r="B113" s="15"/>
      <c r="C113" s="15"/>
      <c r="D113" s="15"/>
      <c r="E113" s="15"/>
      <c r="F113" s="15"/>
      <c r="G113" s="15"/>
      <c r="H113" s="15"/>
      <c r="I113" s="15"/>
    </row>
    <row r="114" spans="1:9">
      <c r="A114" s="15"/>
      <c r="B114" s="15"/>
      <c r="C114" s="15"/>
      <c r="D114" s="15"/>
      <c r="E114" s="15"/>
      <c r="F114" s="15"/>
      <c r="G114" s="15"/>
      <c r="H114" s="15"/>
      <c r="I114" s="15"/>
    </row>
    <row r="115" spans="1:9">
      <c r="A115" s="15"/>
      <c r="B115" s="15"/>
      <c r="C115" s="15"/>
      <c r="D115" s="15"/>
      <c r="E115" s="15"/>
      <c r="F115" s="15"/>
      <c r="G115" s="15"/>
      <c r="H115" s="15"/>
      <c r="I115" s="15"/>
    </row>
    <row r="116" spans="1:9">
      <c r="A116" s="15"/>
      <c r="B116" s="15"/>
      <c r="C116" s="15"/>
      <c r="D116" s="15"/>
      <c r="E116" s="15"/>
      <c r="F116" s="15"/>
      <c r="G116" s="15"/>
      <c r="H116" s="15"/>
      <c r="I116" s="15"/>
    </row>
    <row r="117" spans="1:9">
      <c r="A117" s="15"/>
      <c r="B117" s="15"/>
      <c r="C117" s="15"/>
      <c r="D117" s="15"/>
      <c r="E117" s="15"/>
      <c r="F117" s="15"/>
      <c r="G117" s="15"/>
      <c r="H117" s="15"/>
      <c r="I117" s="15"/>
    </row>
    <row r="118" spans="1:9">
      <c r="A118" s="15"/>
      <c r="B118" s="15"/>
      <c r="C118" s="15"/>
      <c r="D118" s="15"/>
      <c r="E118" s="15"/>
      <c r="F118" s="15"/>
      <c r="G118" s="15"/>
      <c r="H118" s="15"/>
      <c r="I118" s="15"/>
    </row>
    <row r="119" spans="1:9">
      <c r="A119" s="15"/>
      <c r="B119" s="15"/>
      <c r="C119" s="15"/>
      <c r="D119" s="15"/>
      <c r="E119" s="15"/>
      <c r="F119" s="15"/>
      <c r="G119" s="15"/>
      <c r="H119" s="15"/>
      <c r="I119" s="15"/>
    </row>
    <row r="120" spans="1:9">
      <c r="A120" s="15"/>
      <c r="B120" s="15"/>
      <c r="C120" s="15"/>
      <c r="D120" s="15"/>
      <c r="E120" s="15"/>
      <c r="F120" s="15"/>
      <c r="G120" s="15"/>
      <c r="H120" s="15"/>
      <c r="I120" s="15"/>
    </row>
    <row r="121" spans="1:9">
      <c r="A121" s="15"/>
      <c r="B121" s="15"/>
      <c r="C121" s="15"/>
      <c r="D121" s="15"/>
      <c r="E121" s="15"/>
      <c r="F121" s="15"/>
      <c r="G121" s="15"/>
      <c r="H121" s="15"/>
      <c r="I121" s="15"/>
    </row>
    <row r="122" spans="1:9">
      <c r="A122" s="15"/>
      <c r="B122" s="15"/>
      <c r="C122" s="15"/>
      <c r="D122" s="15"/>
      <c r="E122" s="15"/>
      <c r="F122" s="15"/>
      <c r="G122" s="15"/>
      <c r="H122" s="15"/>
      <c r="I122" s="15"/>
    </row>
    <row r="123" spans="1:9">
      <c r="A123" s="15"/>
      <c r="B123" s="15"/>
      <c r="C123" s="15"/>
      <c r="D123" s="15"/>
      <c r="E123" s="15"/>
      <c r="F123" s="15"/>
      <c r="G123" s="15"/>
      <c r="H123" s="15"/>
      <c r="I123" s="15"/>
    </row>
    <row r="124" spans="1:9">
      <c r="A124" s="15"/>
      <c r="B124" s="15"/>
      <c r="C124" s="15"/>
      <c r="D124" s="15"/>
      <c r="E124" s="15"/>
      <c r="F124" s="15"/>
      <c r="G124" s="15"/>
      <c r="H124" s="15"/>
      <c r="I124" s="15"/>
    </row>
    <row r="125" spans="1:9">
      <c r="A125" s="15"/>
      <c r="B125" s="15"/>
      <c r="C125" s="15"/>
      <c r="D125" s="15"/>
      <c r="E125" s="15"/>
      <c r="F125" s="15"/>
      <c r="G125" s="15"/>
      <c r="H125" s="15"/>
      <c r="I125" s="15"/>
    </row>
    <row r="126" spans="1:9">
      <c r="A126" s="15"/>
      <c r="B126" s="15"/>
      <c r="C126" s="15"/>
      <c r="D126" s="15"/>
      <c r="E126" s="15"/>
      <c r="F126" s="15"/>
      <c r="G126" s="15"/>
      <c r="H126" s="15"/>
      <c r="I126" s="15"/>
    </row>
    <row r="127" spans="1:9">
      <c r="A127" s="15"/>
      <c r="B127" s="15"/>
      <c r="C127" s="15"/>
      <c r="D127" s="15"/>
      <c r="E127" s="15"/>
      <c r="F127" s="15"/>
      <c r="G127" s="15"/>
      <c r="H127" s="15"/>
      <c r="I127" s="15"/>
    </row>
    <row r="128" spans="1:9">
      <c r="A128" s="15"/>
      <c r="B128" s="15"/>
      <c r="C128" s="15"/>
      <c r="D128" s="15"/>
      <c r="E128" s="15"/>
      <c r="F128" s="15"/>
      <c r="G128" s="15"/>
      <c r="H128" s="15"/>
      <c r="I128" s="15"/>
    </row>
    <row r="129" spans="1:9">
      <c r="A129" s="15"/>
      <c r="B129" s="15"/>
      <c r="C129" s="15"/>
      <c r="D129" s="15"/>
      <c r="E129" s="15"/>
      <c r="F129" s="15"/>
      <c r="G129" s="15"/>
      <c r="H129" s="15"/>
      <c r="I129" s="15"/>
    </row>
    <row r="130" spans="1:9">
      <c r="A130" s="15"/>
      <c r="B130" s="15"/>
      <c r="C130" s="15"/>
      <c r="D130" s="15"/>
      <c r="E130" s="15"/>
      <c r="F130" s="15"/>
      <c r="G130" s="15"/>
      <c r="H130" s="15"/>
      <c r="I130" s="15"/>
    </row>
    <row r="131" spans="1:9">
      <c r="A131" s="15"/>
      <c r="B131" s="15"/>
      <c r="C131" s="15"/>
      <c r="D131" s="15"/>
      <c r="E131" s="15"/>
      <c r="F131" s="15"/>
      <c r="G131" s="15"/>
      <c r="H131" s="15"/>
      <c r="I131" s="15"/>
    </row>
    <row r="132" spans="1:9">
      <c r="A132" s="15"/>
      <c r="B132" s="15"/>
      <c r="C132" s="15"/>
      <c r="D132" s="15"/>
      <c r="E132" s="15"/>
      <c r="F132" s="15"/>
      <c r="G132" s="15"/>
      <c r="H132" s="15"/>
      <c r="I132" s="15"/>
    </row>
    <row r="133" spans="1:9">
      <c r="A133" s="15"/>
      <c r="B133" s="15"/>
      <c r="C133" s="15"/>
      <c r="D133" s="15"/>
      <c r="E133" s="15"/>
      <c r="F133" s="15"/>
      <c r="G133" s="15"/>
      <c r="H133" s="15"/>
      <c r="I133" s="15"/>
    </row>
    <row r="134" spans="1:9">
      <c r="A134" s="15"/>
      <c r="B134" s="15"/>
      <c r="C134" s="15"/>
      <c r="D134" s="15"/>
      <c r="E134" s="15"/>
      <c r="F134" s="15"/>
      <c r="G134" s="15"/>
      <c r="H134" s="15"/>
      <c r="I134" s="15"/>
    </row>
    <row r="135" spans="1:9">
      <c r="A135" s="15"/>
      <c r="B135" s="15"/>
      <c r="C135" s="15"/>
      <c r="D135" s="15"/>
      <c r="E135" s="15"/>
      <c r="F135" s="15"/>
      <c r="G135" s="15"/>
      <c r="H135" s="15"/>
      <c r="I135" s="15"/>
    </row>
    <row r="136" spans="1:9">
      <c r="A136" s="15"/>
      <c r="B136" s="15"/>
      <c r="C136" s="15"/>
      <c r="D136" s="15"/>
      <c r="E136" s="15"/>
      <c r="F136" s="15"/>
      <c r="G136" s="15"/>
      <c r="H136" s="15"/>
      <c r="I136" s="15"/>
    </row>
    <row r="137" spans="1:9">
      <c r="A137" s="15"/>
      <c r="B137" s="15"/>
      <c r="C137" s="15"/>
      <c r="D137" s="15"/>
      <c r="E137" s="15"/>
      <c r="F137" s="15"/>
      <c r="G137" s="15"/>
      <c r="H137" s="15"/>
      <c r="I137" s="15"/>
    </row>
    <row r="138" spans="1:9">
      <c r="A138" s="15"/>
      <c r="B138" s="15"/>
      <c r="C138" s="15"/>
      <c r="D138" s="15"/>
      <c r="E138" s="15"/>
      <c r="F138" s="15"/>
      <c r="G138" s="15"/>
      <c r="H138" s="15"/>
      <c r="I138" s="15"/>
    </row>
    <row r="139" spans="1:9">
      <c r="A139" s="15"/>
      <c r="B139" s="15"/>
      <c r="C139" s="15"/>
      <c r="D139" s="15"/>
      <c r="E139" s="15"/>
      <c r="F139" s="15"/>
      <c r="G139" s="15"/>
      <c r="H139" s="15"/>
      <c r="I139" s="15"/>
    </row>
    <row r="140" spans="1:9">
      <c r="A140" s="15"/>
      <c r="B140" s="15"/>
      <c r="C140" s="15"/>
      <c r="D140" s="15"/>
      <c r="E140" s="15"/>
      <c r="F140" s="15"/>
      <c r="G140" s="15"/>
      <c r="H140" s="15"/>
      <c r="I140" s="15"/>
    </row>
    <row r="141" spans="1:9">
      <c r="A141" s="15"/>
      <c r="B141" s="15"/>
      <c r="C141" s="15"/>
      <c r="D141" s="15"/>
      <c r="E141" s="15"/>
      <c r="F141" s="15"/>
      <c r="G141" s="15"/>
      <c r="H141" s="15"/>
      <c r="I141" s="15"/>
    </row>
    <row r="142" spans="1:9">
      <c r="A142" s="15"/>
      <c r="B142" s="15"/>
      <c r="C142" s="15"/>
      <c r="D142" s="15"/>
      <c r="E142" s="15"/>
      <c r="F142" s="15"/>
      <c r="G142" s="15"/>
      <c r="H142" s="15"/>
      <c r="I142" s="15"/>
    </row>
    <row r="143" spans="1:9">
      <c r="A143" s="15"/>
      <c r="B143" s="15"/>
      <c r="C143" s="15"/>
      <c r="D143" s="15"/>
      <c r="E143" s="15"/>
      <c r="F143" s="15"/>
      <c r="G143" s="15"/>
      <c r="H143" s="15"/>
      <c r="I143" s="15"/>
    </row>
    <row r="144" spans="1:9">
      <c r="A144" s="15"/>
      <c r="B144" s="15"/>
      <c r="C144" s="15"/>
      <c r="D144" s="15"/>
      <c r="E144" s="15"/>
      <c r="F144" s="15"/>
      <c r="G144" s="15"/>
      <c r="H144" s="15"/>
      <c r="I144" s="15"/>
    </row>
    <row r="145" spans="1:9">
      <c r="A145" s="15"/>
      <c r="B145" s="15"/>
      <c r="C145" s="15"/>
      <c r="D145" s="15"/>
      <c r="E145" s="15"/>
      <c r="F145" s="15"/>
      <c r="G145" s="15"/>
      <c r="H145" s="15"/>
      <c r="I145" s="15"/>
    </row>
    <row r="146" spans="1:9">
      <c r="A146" s="15"/>
      <c r="B146" s="15"/>
      <c r="C146" s="15"/>
      <c r="D146" s="15"/>
      <c r="E146" s="15"/>
      <c r="F146" s="15"/>
      <c r="G146" s="15"/>
      <c r="H146" s="15"/>
      <c r="I146" s="15"/>
    </row>
    <row r="147" spans="1:9">
      <c r="A147" s="15"/>
      <c r="B147" s="15"/>
      <c r="C147" s="15"/>
      <c r="D147" s="15"/>
      <c r="E147" s="15"/>
      <c r="F147" s="15"/>
      <c r="G147" s="15"/>
      <c r="H147" s="15"/>
      <c r="I147" s="15"/>
    </row>
    <row r="148" spans="1:9">
      <c r="A148" s="15"/>
      <c r="B148" s="15"/>
      <c r="C148" s="15"/>
      <c r="D148" s="15"/>
      <c r="E148" s="15"/>
      <c r="F148" s="15"/>
      <c r="G148" s="15"/>
      <c r="H148" s="15"/>
      <c r="I148" s="15"/>
    </row>
    <row r="149" spans="1:9">
      <c r="A149" s="15"/>
      <c r="B149" s="15"/>
      <c r="C149" s="15"/>
      <c r="D149" s="15"/>
      <c r="E149" s="15"/>
      <c r="F149" s="15"/>
      <c r="G149" s="15"/>
      <c r="H149" s="15"/>
      <c r="I149" s="15"/>
    </row>
    <row r="150" spans="1:9">
      <c r="A150" s="15"/>
      <c r="B150" s="15"/>
      <c r="C150" s="15"/>
      <c r="D150" s="15"/>
      <c r="E150" s="15"/>
      <c r="F150" s="15"/>
      <c r="G150" s="15"/>
      <c r="H150" s="15"/>
      <c r="I150" s="15"/>
    </row>
    <row r="151" spans="1:9">
      <c r="A151" s="15"/>
      <c r="B151" s="15"/>
      <c r="C151" s="15"/>
      <c r="D151" s="15"/>
      <c r="E151" s="15"/>
      <c r="F151" s="15"/>
      <c r="G151" s="15"/>
      <c r="H151" s="15"/>
      <c r="I151" s="15"/>
    </row>
    <row r="152" spans="1:9">
      <c r="A152" s="15"/>
      <c r="B152" s="15"/>
      <c r="C152" s="15"/>
      <c r="D152" s="15"/>
      <c r="E152" s="15"/>
      <c r="F152" s="15"/>
      <c r="G152" s="15"/>
      <c r="H152" s="15"/>
      <c r="I152" s="15"/>
    </row>
    <row r="153" spans="1:9">
      <c r="A153" s="15"/>
      <c r="B153" s="15" t="s">
        <v>385</v>
      </c>
      <c r="C153" s="15"/>
      <c r="D153" s="15"/>
      <c r="E153" s="15"/>
      <c r="F153" s="15"/>
      <c r="G153" s="15"/>
      <c r="H153" s="15"/>
      <c r="I153" s="15"/>
    </row>
    <row r="154" spans="1:9">
      <c r="A154" s="15"/>
      <c r="B154" s="15"/>
      <c r="C154" s="15"/>
      <c r="D154" s="15"/>
      <c r="E154" s="15"/>
      <c r="F154" s="15"/>
      <c r="G154" s="15"/>
      <c r="H154" s="15"/>
      <c r="I154" s="15"/>
    </row>
    <row r="155" spans="1:9">
      <c r="A155" s="15"/>
      <c r="B155" s="15"/>
      <c r="C155" s="15"/>
      <c r="D155" s="15"/>
      <c r="E155" s="15"/>
      <c r="F155" s="15"/>
      <c r="G155" s="15"/>
      <c r="H155" s="15"/>
      <c r="I155" s="15"/>
    </row>
    <row r="156" spans="1:9">
      <c r="A156" s="15"/>
      <c r="B156" s="15"/>
      <c r="C156" s="15"/>
      <c r="D156" s="15"/>
      <c r="E156" s="15"/>
      <c r="F156" s="15"/>
      <c r="G156" s="15"/>
      <c r="H156" s="15"/>
      <c r="I156" s="15"/>
    </row>
    <row r="157" spans="1:9">
      <c r="A157" s="15"/>
      <c r="B157" s="15"/>
      <c r="C157" s="15"/>
      <c r="D157" s="15"/>
      <c r="E157" s="15"/>
      <c r="F157" s="15"/>
      <c r="G157" s="15"/>
      <c r="H157" s="15"/>
      <c r="I157" s="15"/>
    </row>
    <row r="158" spans="1:9">
      <c r="A158" s="15"/>
      <c r="B158" s="15"/>
      <c r="C158" s="15"/>
      <c r="D158" s="15"/>
      <c r="E158" s="15"/>
      <c r="F158" s="15"/>
      <c r="G158" s="15"/>
      <c r="H158" s="15"/>
      <c r="I158" s="15"/>
    </row>
    <row r="159" spans="1:9">
      <c r="A159" s="15"/>
      <c r="B159" s="15"/>
      <c r="C159" s="15"/>
      <c r="D159" s="15"/>
      <c r="E159" s="15"/>
      <c r="F159" s="15"/>
      <c r="G159" s="15"/>
      <c r="H159" s="15"/>
      <c r="I159" s="15"/>
    </row>
    <row r="160" spans="1:9">
      <c r="A160" s="15"/>
      <c r="B160" s="15"/>
      <c r="C160" s="15"/>
      <c r="D160" s="15"/>
      <c r="E160" s="15"/>
      <c r="F160" s="15"/>
      <c r="G160" s="15"/>
      <c r="H160" s="15"/>
      <c r="I160" s="15"/>
    </row>
    <row r="161" spans="1:9">
      <c r="A161" s="15"/>
      <c r="B161" s="15"/>
      <c r="C161" s="15"/>
      <c r="D161" s="15"/>
      <c r="E161" s="15"/>
      <c r="F161" s="15"/>
      <c r="G161" s="15"/>
      <c r="H161" s="15"/>
      <c r="I161" s="15"/>
    </row>
    <row r="162" spans="1:9">
      <c r="A162" s="15"/>
      <c r="B162" s="15"/>
      <c r="C162" s="15"/>
      <c r="D162" s="15"/>
      <c r="E162" s="15"/>
      <c r="F162" s="15"/>
      <c r="G162" s="15"/>
      <c r="H162" s="15"/>
      <c r="I162" s="15"/>
    </row>
    <row r="163" spans="1:9">
      <c r="A163" s="15"/>
      <c r="B163" s="15"/>
      <c r="C163" s="15"/>
      <c r="D163" s="15"/>
      <c r="E163" s="15"/>
      <c r="F163" s="15"/>
      <c r="G163" s="15"/>
      <c r="H163" s="15"/>
      <c r="I163" s="15"/>
    </row>
    <row r="164" spans="1:9">
      <c r="A164" s="15"/>
      <c r="B164" s="15"/>
      <c r="C164" s="15"/>
      <c r="D164" s="15"/>
      <c r="E164" s="15"/>
      <c r="F164" s="15"/>
      <c r="G164" s="15"/>
      <c r="H164" s="15"/>
      <c r="I164" s="15"/>
    </row>
    <row r="165" spans="1:9">
      <c r="A165" s="15"/>
      <c r="B165" s="15"/>
      <c r="C165" s="15"/>
      <c r="D165" s="15"/>
      <c r="E165" s="15"/>
      <c r="F165" s="15"/>
      <c r="G165" s="15"/>
      <c r="H165" s="15"/>
      <c r="I165" s="15"/>
    </row>
    <row r="166" spans="1:9">
      <c r="A166" s="15"/>
      <c r="B166" s="15"/>
      <c r="C166" s="15"/>
      <c r="D166" s="15"/>
      <c r="E166" s="15"/>
      <c r="F166" s="15"/>
      <c r="G166" s="15"/>
      <c r="H166" s="15"/>
      <c r="I166" s="15"/>
    </row>
    <row r="167" spans="1:9">
      <c r="A167" s="15"/>
      <c r="B167" s="15"/>
      <c r="C167" s="15"/>
      <c r="D167" s="15"/>
      <c r="E167" s="15"/>
      <c r="F167" s="15"/>
      <c r="G167" s="15"/>
      <c r="H167" s="15"/>
      <c r="I167" s="15"/>
    </row>
    <row r="168" spans="1:9">
      <c r="A168" s="15"/>
      <c r="B168" s="15"/>
      <c r="C168" s="15"/>
      <c r="D168" s="15"/>
      <c r="E168" s="15"/>
      <c r="F168" s="15"/>
      <c r="G168" s="15"/>
      <c r="H168" s="15"/>
      <c r="I168" s="15"/>
    </row>
    <row r="169" spans="1:9">
      <c r="A169" s="15"/>
      <c r="B169" s="15"/>
      <c r="C169" s="15"/>
      <c r="D169" s="15"/>
      <c r="E169" s="15"/>
      <c r="F169" s="15"/>
      <c r="G169" s="15"/>
      <c r="H169" s="15"/>
      <c r="I169" s="15"/>
    </row>
    <row r="170" spans="1:9">
      <c r="A170" s="15"/>
      <c r="B170" s="15"/>
      <c r="C170" s="15"/>
      <c r="D170" s="15"/>
      <c r="E170" s="15"/>
      <c r="F170" s="15"/>
      <c r="G170" s="15"/>
      <c r="H170" s="15"/>
      <c r="I170" s="15"/>
    </row>
    <row r="171" spans="1:9">
      <c r="A171" s="15"/>
      <c r="B171" s="15"/>
      <c r="C171" s="15"/>
      <c r="D171" s="15"/>
      <c r="E171" s="15"/>
      <c r="F171" s="15"/>
      <c r="G171" s="15"/>
      <c r="H171" s="15"/>
      <c r="I171" s="15"/>
    </row>
    <row r="172" spans="1:9">
      <c r="A172" s="15"/>
      <c r="B172" s="15"/>
      <c r="C172" s="15"/>
      <c r="D172" s="15"/>
      <c r="E172" s="15"/>
      <c r="F172" s="15"/>
      <c r="G172" s="15"/>
      <c r="H172" s="15"/>
      <c r="I172" s="15"/>
    </row>
    <row r="173" spans="1:9">
      <c r="A173" s="15"/>
      <c r="B173" s="15"/>
      <c r="C173" s="15"/>
      <c r="D173" s="15"/>
      <c r="E173" s="15"/>
      <c r="F173" s="15"/>
      <c r="G173" s="15"/>
      <c r="H173" s="15"/>
      <c r="I173" s="15"/>
    </row>
    <row r="174" spans="1:9">
      <c r="A174" s="15"/>
      <c r="B174" s="15"/>
      <c r="C174" s="15"/>
      <c r="D174" s="15"/>
      <c r="E174" s="15"/>
      <c r="F174" s="15"/>
      <c r="G174" s="15"/>
      <c r="H174" s="15"/>
      <c r="I174" s="15"/>
    </row>
    <row r="175" spans="1:9">
      <c r="A175" s="15"/>
      <c r="B175" s="15"/>
      <c r="C175" s="15"/>
      <c r="D175" s="15"/>
      <c r="E175" s="15"/>
      <c r="F175" s="15"/>
      <c r="G175" s="15"/>
      <c r="H175" s="15"/>
      <c r="I175" s="15"/>
    </row>
    <row r="176" spans="1:9">
      <c r="A176" s="15"/>
      <c r="B176" s="15"/>
      <c r="C176" s="15"/>
      <c r="D176" s="15"/>
      <c r="E176" s="15"/>
      <c r="F176" s="15"/>
      <c r="G176" s="15"/>
      <c r="H176" s="15"/>
      <c r="I176" s="15"/>
    </row>
    <row r="177" spans="1:9">
      <c r="A177" s="15"/>
      <c r="B177" s="15"/>
      <c r="C177" s="15"/>
      <c r="D177" s="15"/>
      <c r="E177" s="15"/>
      <c r="F177" s="15"/>
      <c r="G177" s="15"/>
      <c r="H177" s="15"/>
      <c r="I177" s="15"/>
    </row>
    <row r="178" spans="1:9">
      <c r="A178" s="15"/>
      <c r="B178" s="15"/>
      <c r="C178" s="15"/>
      <c r="D178" s="15"/>
      <c r="E178" s="15"/>
      <c r="F178" s="15"/>
      <c r="G178" s="15"/>
      <c r="H178" s="15"/>
      <c r="I178" s="15"/>
    </row>
    <row r="179" spans="1:9">
      <c r="A179" s="15"/>
      <c r="B179" s="15"/>
      <c r="C179" s="15"/>
      <c r="D179" s="15"/>
      <c r="E179" s="15"/>
      <c r="F179" s="15"/>
      <c r="G179" s="15"/>
      <c r="H179" s="15"/>
      <c r="I179" s="15"/>
    </row>
    <row r="180" spans="1:9">
      <c r="A180" s="15"/>
      <c r="B180" s="15"/>
      <c r="C180" s="15"/>
      <c r="D180" s="15"/>
      <c r="E180" s="15"/>
      <c r="F180" s="15"/>
      <c r="G180" s="15"/>
      <c r="H180" s="15"/>
      <c r="I180" s="15"/>
    </row>
    <row r="181" spans="1:9">
      <c r="A181" s="15"/>
      <c r="B181" s="15"/>
      <c r="C181" s="15"/>
      <c r="D181" s="15"/>
      <c r="E181" s="15"/>
      <c r="F181" s="15"/>
      <c r="G181" s="15"/>
      <c r="H181" s="15"/>
      <c r="I181" s="15"/>
    </row>
    <row r="182" spans="1:9">
      <c r="A182" s="15"/>
      <c r="B182" s="15"/>
      <c r="C182" s="15"/>
      <c r="D182" s="15"/>
      <c r="E182" s="15"/>
      <c r="F182" s="15"/>
      <c r="G182" s="15"/>
      <c r="H182" s="15"/>
      <c r="I182" s="15"/>
    </row>
    <row r="183" spans="1:9">
      <c r="A183" s="15"/>
      <c r="B183" s="15"/>
      <c r="C183" s="15"/>
      <c r="D183" s="15"/>
      <c r="E183" s="15"/>
      <c r="F183" s="15"/>
      <c r="G183" s="15"/>
      <c r="H183" s="15"/>
      <c r="I183" s="15"/>
    </row>
    <row r="184" spans="1:9">
      <c r="A184" s="15"/>
      <c r="B184" s="15"/>
      <c r="C184" s="15"/>
      <c r="D184" s="15"/>
      <c r="E184" s="15"/>
      <c r="F184" s="15"/>
      <c r="G184" s="15"/>
      <c r="H184" s="15"/>
      <c r="I184" s="15"/>
    </row>
    <row r="185" spans="1:9">
      <c r="A185" s="15"/>
      <c r="B185" s="15"/>
      <c r="C185" s="15"/>
      <c r="D185" s="15"/>
      <c r="E185" s="15"/>
      <c r="F185" s="15"/>
      <c r="G185" s="15"/>
      <c r="H185" s="15"/>
      <c r="I185" s="15"/>
    </row>
    <row r="186" spans="1:9">
      <c r="A186" s="15"/>
      <c r="B186" s="15"/>
      <c r="C186" s="15"/>
      <c r="D186" s="15"/>
      <c r="E186" s="15"/>
      <c r="F186" s="15"/>
      <c r="G186" s="15"/>
      <c r="H186" s="15"/>
      <c r="I186" s="15"/>
    </row>
    <row r="187" spans="1:9">
      <c r="A187" s="15"/>
      <c r="B187" s="15"/>
      <c r="C187" s="15"/>
      <c r="D187" s="15"/>
      <c r="E187" s="15"/>
      <c r="F187" s="15"/>
      <c r="G187" s="15"/>
      <c r="H187" s="15"/>
      <c r="I187" s="15"/>
    </row>
    <row r="188" spans="1:9">
      <c r="A188" s="15"/>
      <c r="B188" s="15"/>
      <c r="C188" s="15"/>
      <c r="D188" s="15"/>
      <c r="E188" s="15"/>
      <c r="F188" s="15"/>
      <c r="G188" s="15"/>
      <c r="H188" s="15"/>
      <c r="I188" s="15"/>
    </row>
    <row r="189" spans="1:9">
      <c r="A189" s="15"/>
      <c r="B189" s="15"/>
      <c r="C189" s="15"/>
      <c r="D189" s="15"/>
      <c r="E189" s="15"/>
      <c r="F189" s="15"/>
      <c r="G189" s="15"/>
      <c r="H189" s="15"/>
      <c r="I189" s="15"/>
    </row>
    <row r="190" spans="1:9">
      <c r="A190" s="15"/>
      <c r="B190" s="15"/>
      <c r="C190" s="15"/>
      <c r="D190" s="15"/>
      <c r="E190" s="15"/>
      <c r="F190" s="15"/>
      <c r="G190" s="15"/>
      <c r="H190" s="15"/>
      <c r="I190" s="15"/>
    </row>
    <row r="191" spans="1:9">
      <c r="A191" s="15"/>
      <c r="B191" s="15"/>
      <c r="C191" s="15"/>
      <c r="D191" s="15"/>
      <c r="E191" s="15"/>
      <c r="F191" s="15"/>
      <c r="G191" s="15"/>
      <c r="H191" s="15"/>
      <c r="I191" s="15"/>
    </row>
    <row r="192" spans="1:9">
      <c r="A192" s="15"/>
      <c r="B192" s="15"/>
      <c r="C192" s="15"/>
      <c r="D192" s="15"/>
      <c r="E192" s="15"/>
      <c r="F192" s="15"/>
      <c r="G192" s="15"/>
      <c r="H192" s="15"/>
      <c r="I192" s="15"/>
    </row>
    <row r="193" spans="1:9">
      <c r="A193" s="15"/>
      <c r="B193" s="15"/>
      <c r="C193" s="15"/>
      <c r="D193" s="15"/>
      <c r="E193" s="15"/>
      <c r="F193" s="15"/>
      <c r="G193" s="15"/>
      <c r="H193" s="15"/>
      <c r="I193" s="15"/>
    </row>
    <row r="194" spans="1:9">
      <c r="A194" s="15"/>
      <c r="B194" s="15"/>
      <c r="C194" s="15"/>
      <c r="D194" s="15"/>
      <c r="E194" s="15"/>
      <c r="F194" s="15"/>
      <c r="G194" s="15"/>
      <c r="H194" s="15"/>
      <c r="I194" s="15"/>
    </row>
    <row r="195" spans="1:9">
      <c r="A195" s="15"/>
      <c r="B195" s="15"/>
      <c r="C195" s="15"/>
      <c r="D195" s="15"/>
      <c r="E195" s="15"/>
      <c r="F195" s="15"/>
      <c r="G195" s="15"/>
      <c r="H195" s="15"/>
      <c r="I195" s="15"/>
    </row>
    <row r="196" spans="1:9">
      <c r="A196" s="15"/>
      <c r="B196" s="15"/>
      <c r="C196" s="15"/>
      <c r="D196" s="15"/>
      <c r="E196" s="15"/>
      <c r="F196" s="15"/>
      <c r="G196" s="15"/>
      <c r="H196" s="15"/>
      <c r="I196" s="15"/>
    </row>
    <row r="197" spans="1:9">
      <c r="A197" s="15"/>
      <c r="B197" s="15"/>
      <c r="C197" s="15"/>
      <c r="D197" s="15"/>
      <c r="E197" s="15"/>
      <c r="F197" s="15"/>
      <c r="G197" s="15"/>
      <c r="H197" s="15"/>
      <c r="I197" s="15"/>
    </row>
    <row r="198" spans="1:9">
      <c r="A198" s="15"/>
      <c r="B198" s="15"/>
      <c r="C198" s="15"/>
      <c r="D198" s="15"/>
      <c r="E198" s="15"/>
      <c r="F198" s="15"/>
      <c r="G198" s="15"/>
      <c r="H198" s="15"/>
      <c r="I198" s="15"/>
    </row>
    <row r="199" spans="1:9">
      <c r="A199" s="15"/>
      <c r="B199" s="15"/>
      <c r="C199" s="15"/>
      <c r="D199" s="15"/>
      <c r="E199" s="15"/>
      <c r="F199" s="15"/>
      <c r="G199" s="15"/>
      <c r="H199" s="15"/>
      <c r="I199" s="15"/>
    </row>
    <row r="200" spans="1:9">
      <c r="A200" s="15"/>
      <c r="B200" s="15"/>
      <c r="C200" s="15"/>
      <c r="D200" s="15"/>
      <c r="E200" s="15"/>
      <c r="F200" s="15"/>
      <c r="G200" s="15"/>
      <c r="H200" s="15"/>
      <c r="I200" s="15"/>
    </row>
  </sheetData>
  <pageMargins left="0.7" right="0.7" top="0.78740157499999996" bottom="0.78740157499999996" header="0.3" footer="0.3"/>
  <pageSetup paperSize="9" orientation="portrait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AB2D4-8D80-4ADF-88D8-DC2864DCE403}">
  <dimension ref="F1"/>
  <sheetViews>
    <sheetView workbookViewId="0">
      <selection activeCell="A2" sqref="A2"/>
    </sheetView>
  </sheetViews>
  <sheetFormatPr defaultRowHeight="15"/>
  <sheetData>
    <row r="1" spans="6:6">
      <c r="F1" t="s">
        <v>384</v>
      </c>
    </row>
  </sheetData>
  <pageMargins left="0.7" right="0.7" top="0.78740157499999996" bottom="0.78740157499999996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12</vt:i4>
      </vt:variant>
      <vt:variant>
        <vt:lpstr>Pojmenované oblasti</vt:lpstr>
      </vt:variant>
      <vt:variant>
        <vt:i4>7</vt:i4>
      </vt:variant>
    </vt:vector>
  </HeadingPairs>
  <TitlesOfParts>
    <vt:vector size="19" baseType="lpstr">
      <vt:lpstr>Příloha č. 1 - MŠ, ZŠ</vt:lpstr>
      <vt:lpstr>Příloha č. 2 - SeS</vt:lpstr>
      <vt:lpstr>Příloha č. 3 - GC</vt:lpstr>
      <vt:lpstr>Příloha č. 4 - SOS</vt:lpstr>
      <vt:lpstr>Příloha č. 5 - Osmička pro rodi</vt:lpstr>
      <vt:lpstr>Příloha č. 6  - platy str.1</vt:lpstr>
      <vt:lpstr>Příloha č. 6 - OOV str. 2</vt:lpstr>
      <vt:lpstr>Příloha č. 7 - KV</vt:lpstr>
      <vt:lpstr>Příloha č. 8 - OSMS</vt:lpstr>
      <vt:lpstr>Příloha č. 9 - Správa tep. hos.</vt:lpstr>
      <vt:lpstr>Příloha č. 10 - Osmá servisní</vt:lpstr>
      <vt:lpstr>Příloha č. 11 - IPODEC</vt:lpstr>
      <vt:lpstr>'Příloha č. 1 - MŠ, ZŠ'!Oblast_tisku</vt:lpstr>
      <vt:lpstr>'Příloha č. 10 - Osmá servisní'!Oblast_tisku</vt:lpstr>
      <vt:lpstr>'Příloha č. 4 - SOS'!Oblast_tisku</vt:lpstr>
      <vt:lpstr>'Příloha č. 5 - Osmička pro rodi'!Oblast_tisku</vt:lpstr>
      <vt:lpstr>'Příloha č. 6  - platy str.1'!Oblast_tisku</vt:lpstr>
      <vt:lpstr>'Příloha č. 6 - OOV str. 2'!Oblast_tisku</vt:lpstr>
      <vt:lpstr>'Příloha č. 7 - KV'!Oblast_tisku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Ivana.Simmerova</dc:creator>
  <cp:lastModifiedBy>Spáčilová Marcela PhDr. MBA (P8)</cp:lastModifiedBy>
  <cp:lastPrinted>2026-05-20T09:13:31Z</cp:lastPrinted>
  <dcterms:created xsi:type="dcterms:W3CDTF">2014-08-04T06:13:08Z</dcterms:created>
  <dcterms:modified xsi:type="dcterms:W3CDTF">2026-05-20T09:17:16Z</dcterms:modified>
</cp:coreProperties>
</file>