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19\Rozbory 2019\Celorok 2019\ZMC - ZÚ\"/>
    </mc:Choice>
  </mc:AlternateContent>
  <xr:revisionPtr revIDLastSave="0" documentId="13_ncr:1_{6ABD0974-5D6B-4610-A1C6-11C973FADBA9}" xr6:coauthVersionLast="45" xr6:coauthVersionMax="45" xr10:uidLastSave="{00000000-0000-0000-0000-000000000000}"/>
  <bookViews>
    <workbookView xWindow="-120" yWindow="-120" windowWidth="29040" windowHeight="17640" tabRatio="659" xr2:uid="{00000000-000D-0000-FFFF-FFFF00000000}"/>
  </bookViews>
  <sheets>
    <sheet name="Příloha č. 1 - MŠ + ZŠ" sheetId="182" r:id="rId1"/>
    <sheet name="Příloha č. 2 - SeS" sheetId="180" r:id="rId2"/>
    <sheet name="Příloha č. 3 - Osmička pro rod." sheetId="181" r:id="rId3"/>
    <sheet name="Příloha č. 4 - GC" sheetId="171" r:id="rId4"/>
    <sheet name="Příloha č. 5 - SOS" sheetId="173" r:id="rId5"/>
    <sheet name="Příloha č. 6 - Platy (tab.č.1)" sheetId="164" r:id="rId6"/>
    <sheet name="Příloha č. 6 - OOV (tab. č. 2)" sheetId="166" r:id="rId7"/>
    <sheet name="Příloha č. 7 - KV" sheetId="168" r:id="rId8"/>
    <sheet name="Příloha č. 8 - Osmá správa maje" sheetId="179" r:id="rId9"/>
    <sheet name="Příloha č. 9 -Správa tep. hos." sheetId="153" r:id="rId10"/>
    <sheet name="Příloha č. 10 - Cen.Palmovka" sheetId="174" r:id="rId11"/>
    <sheet name="Příloha č.11 - IPODEC" sheetId="184" r:id="rId12"/>
  </sheets>
  <definedNames>
    <definedName name="_xlnm._FilterDatabase" localSheetId="7" hidden="1">'Příloha č. 7 - KV'!$I$1:$I$461</definedName>
    <definedName name="_xlnm.Print_Area" localSheetId="3">'Příloha č. 4 - GC'!$A$1:$F$53</definedName>
    <definedName name="_xlnm.Print_Area" localSheetId="6">'Příloha č. 6 - OOV (tab. č. 2)'!$A$1:$G$44</definedName>
    <definedName name="_xlnm.Print_Area" localSheetId="5">'Příloha č. 6 - Platy (tab.č.1)'!$A$1:$M$33</definedName>
    <definedName name="_xlnm.Print_Area" localSheetId="7">'Příloha č. 7 - KV'!$A$1:$K$187</definedName>
    <definedName name="_xlnm.Print_Area" localSheetId="9">'Příloha č. 9 -Správa tep. hos.'!$A$1:$P$580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173" l="1"/>
  <c r="E40" i="173"/>
  <c r="E17" i="166" l="1"/>
  <c r="E18" i="166"/>
  <c r="G14" i="166"/>
  <c r="F14" i="166"/>
  <c r="E14" i="166"/>
  <c r="D14" i="166"/>
  <c r="C14" i="166"/>
  <c r="G174" i="168" l="1"/>
  <c r="J132" i="168"/>
  <c r="G132" i="168"/>
  <c r="K185" i="168" l="1"/>
  <c r="K184" i="168"/>
  <c r="K183" i="168"/>
  <c r="K182" i="168"/>
  <c r="G182" i="168"/>
  <c r="K181" i="168"/>
  <c r="J180" i="168"/>
  <c r="I180" i="168"/>
  <c r="H180" i="168"/>
  <c r="K179" i="168"/>
  <c r="G179" i="168"/>
  <c r="K178" i="168"/>
  <c r="G178" i="168"/>
  <c r="K177" i="168"/>
  <c r="J176" i="168"/>
  <c r="I176" i="168"/>
  <c r="H176" i="168"/>
  <c r="K164" i="168"/>
  <c r="G164" i="168"/>
  <c r="K163" i="168"/>
  <c r="G163" i="168"/>
  <c r="K162" i="168"/>
  <c r="G162" i="168"/>
  <c r="K161" i="168"/>
  <c r="K160" i="168"/>
  <c r="K159" i="168"/>
  <c r="K157" i="168"/>
  <c r="K156" i="168"/>
  <c r="K155" i="168"/>
  <c r="K154" i="168"/>
  <c r="K153" i="168"/>
  <c r="K152" i="168"/>
  <c r="K151" i="168"/>
  <c r="K150" i="168"/>
  <c r="G150" i="168"/>
  <c r="K149" i="168"/>
  <c r="J148" i="168"/>
  <c r="I148" i="168"/>
  <c r="I147" i="168" s="1"/>
  <c r="H148" i="168"/>
  <c r="H147" i="168"/>
  <c r="K146" i="168"/>
  <c r="K145" i="168"/>
  <c r="J144" i="168"/>
  <c r="I144" i="168"/>
  <c r="H144" i="168"/>
  <c r="K143" i="168"/>
  <c r="J142" i="168"/>
  <c r="I142" i="168"/>
  <c r="I141" i="168" s="1"/>
  <c r="H142" i="168"/>
  <c r="I140" i="168"/>
  <c r="I139" i="168" s="1"/>
  <c r="I138" i="168" s="1"/>
  <c r="J139" i="168"/>
  <c r="J138" i="168" s="1"/>
  <c r="H139" i="168"/>
  <c r="H138" i="168" s="1"/>
  <c r="K137" i="168"/>
  <c r="J136" i="168"/>
  <c r="I136" i="168"/>
  <c r="H136" i="168"/>
  <c r="K135" i="168"/>
  <c r="J134" i="168"/>
  <c r="I134" i="168"/>
  <c r="H134" i="168"/>
  <c r="K124" i="168"/>
  <c r="K123" i="168"/>
  <c r="K122" i="168"/>
  <c r="I121" i="168"/>
  <c r="K120" i="168"/>
  <c r="K119" i="168"/>
  <c r="K118" i="168"/>
  <c r="K117" i="168"/>
  <c r="K116" i="168"/>
  <c r="K115" i="168"/>
  <c r="K114" i="168"/>
  <c r="K113" i="168"/>
  <c r="J112" i="168"/>
  <c r="I112" i="168"/>
  <c r="K111" i="168"/>
  <c r="K108" i="168"/>
  <c r="K106" i="168"/>
  <c r="K105" i="168"/>
  <c r="K104" i="168"/>
  <c r="K103" i="168"/>
  <c r="K102" i="168"/>
  <c r="K101" i="168"/>
  <c r="K100" i="168"/>
  <c r="K98" i="168"/>
  <c r="K97" i="168"/>
  <c r="K96" i="168"/>
  <c r="K95" i="168"/>
  <c r="K92" i="168"/>
  <c r="K91" i="168"/>
  <c r="K89" i="168"/>
  <c r="H88" i="168"/>
  <c r="I74" i="168"/>
  <c r="I62" i="168" s="1"/>
  <c r="K73" i="168"/>
  <c r="K72" i="168"/>
  <c r="K71" i="168"/>
  <c r="K70" i="168"/>
  <c r="K69" i="168"/>
  <c r="K68" i="168"/>
  <c r="K67" i="168"/>
  <c r="K66" i="168"/>
  <c r="K65" i="168"/>
  <c r="K64" i="168"/>
  <c r="K63" i="168"/>
  <c r="J62" i="168"/>
  <c r="H62" i="168"/>
  <c r="K61" i="168"/>
  <c r="K60" i="168"/>
  <c r="J59" i="168"/>
  <c r="I59" i="168"/>
  <c r="H59" i="168"/>
  <c r="K58" i="168"/>
  <c r="I57" i="168"/>
  <c r="K57" i="168" s="1"/>
  <c r="J56" i="168"/>
  <c r="H56" i="168"/>
  <c r="K54" i="168"/>
  <c r="K53" i="168"/>
  <c r="K52" i="168"/>
  <c r="K51" i="168"/>
  <c r="K50" i="168"/>
  <c r="J49" i="168"/>
  <c r="I49" i="168"/>
  <c r="H49" i="168"/>
  <c r="K48" i="168"/>
  <c r="J47" i="168"/>
  <c r="I47" i="168"/>
  <c r="H47" i="168"/>
  <c r="J45" i="168"/>
  <c r="J87" i="168" s="1"/>
  <c r="G45" i="168"/>
  <c r="G87" i="168" s="1"/>
  <c r="K42" i="168"/>
  <c r="G42" i="168"/>
  <c r="J41" i="168"/>
  <c r="I41" i="168"/>
  <c r="H41" i="168"/>
  <c r="H17" i="168" s="1"/>
  <c r="K40" i="168"/>
  <c r="K39" i="168"/>
  <c r="K38" i="168"/>
  <c r="K37" i="168"/>
  <c r="K36" i="168"/>
  <c r="K35" i="168"/>
  <c r="K34" i="168"/>
  <c r="K33" i="168"/>
  <c r="K32" i="168"/>
  <c r="K31" i="168"/>
  <c r="K30" i="168"/>
  <c r="K29" i="168"/>
  <c r="K28" i="168"/>
  <c r="K27" i="168"/>
  <c r="K26" i="168"/>
  <c r="K25" i="168"/>
  <c r="K24" i="168"/>
  <c r="K23" i="168"/>
  <c r="K22" i="168"/>
  <c r="K21" i="168"/>
  <c r="K20" i="168"/>
  <c r="K19" i="168"/>
  <c r="J18" i="168"/>
  <c r="I18" i="168"/>
  <c r="J15" i="168"/>
  <c r="I15" i="168"/>
  <c r="H15" i="168"/>
  <c r="K14" i="168"/>
  <c r="J13" i="168"/>
  <c r="I13" i="168"/>
  <c r="H13" i="168"/>
  <c r="K12" i="168"/>
  <c r="K11" i="168"/>
  <c r="K10" i="168"/>
  <c r="K9" i="168"/>
  <c r="K8" i="168"/>
  <c r="K7" i="168"/>
  <c r="J6" i="168"/>
  <c r="I6" i="168"/>
  <c r="H6" i="168"/>
  <c r="H5" i="168" l="1"/>
  <c r="I175" i="168"/>
  <c r="K6" i="168"/>
  <c r="H46" i="168"/>
  <c r="J5" i="168"/>
  <c r="K176" i="168"/>
  <c r="K47" i="168"/>
  <c r="K134" i="168"/>
  <c r="K140" i="168"/>
  <c r="K74" i="168"/>
  <c r="J17" i="168"/>
  <c r="K41" i="168"/>
  <c r="J133" i="168"/>
  <c r="J174" i="168" s="1"/>
  <c r="H175" i="168"/>
  <c r="H55" i="168"/>
  <c r="K138" i="168"/>
  <c r="H141" i="168"/>
  <c r="K18" i="168"/>
  <c r="I56" i="168"/>
  <c r="K56" i="168" s="1"/>
  <c r="K59" i="168"/>
  <c r="K148" i="168"/>
  <c r="J175" i="168"/>
  <c r="K175" i="168" s="1"/>
  <c r="K49" i="168"/>
  <c r="K112" i="168"/>
  <c r="K144" i="168"/>
  <c r="H133" i="168"/>
  <c r="I5" i="168"/>
  <c r="I17" i="168"/>
  <c r="I46" i="168"/>
  <c r="I88" i="168"/>
  <c r="I133" i="168"/>
  <c r="J147" i="168"/>
  <c r="K147" i="168" s="1"/>
  <c r="K13" i="168"/>
  <c r="J46" i="168"/>
  <c r="K62" i="168"/>
  <c r="K121" i="168"/>
  <c r="K136" i="168"/>
  <c r="J141" i="168"/>
  <c r="K141" i="168" s="1"/>
  <c r="K180" i="168"/>
  <c r="K139" i="168"/>
  <c r="K142" i="168"/>
  <c r="J88" i="168"/>
  <c r="K133" i="168" l="1"/>
  <c r="K17" i="168"/>
  <c r="K88" i="168"/>
  <c r="K46" i="168"/>
  <c r="K5" i="168"/>
  <c r="H187" i="168"/>
  <c r="J55" i="168"/>
  <c r="J187" i="168" s="1"/>
  <c r="I55" i="168"/>
  <c r="I187" i="168" s="1"/>
  <c r="K187" i="168" l="1"/>
  <c r="K55" i="168"/>
  <c r="G35" i="166" l="1"/>
  <c r="E35" i="166"/>
  <c r="F34" i="166"/>
  <c r="G34" i="166" s="1"/>
  <c r="E34" i="166"/>
  <c r="D34" i="166"/>
  <c r="C34" i="166"/>
  <c r="B34" i="166"/>
  <c r="G32" i="166"/>
  <c r="E32" i="166"/>
  <c r="G31" i="166"/>
  <c r="E31" i="166"/>
  <c r="G29" i="166"/>
  <c r="F29" i="166"/>
  <c r="D29" i="166"/>
  <c r="C29" i="166"/>
  <c r="B29" i="166"/>
  <c r="G26" i="166"/>
  <c r="E26" i="166"/>
  <c r="G24" i="166"/>
  <c r="E24" i="166"/>
  <c r="F22" i="166"/>
  <c r="D22" i="166"/>
  <c r="D37" i="166" s="1"/>
  <c r="C22" i="166"/>
  <c r="C37" i="166" s="1"/>
  <c r="B22" i="166"/>
  <c r="G16" i="166"/>
  <c r="E16" i="166"/>
  <c r="B14" i="166"/>
  <c r="M28" i="164"/>
  <c r="K28" i="164"/>
  <c r="G28" i="164"/>
  <c r="E28" i="164"/>
  <c r="L27" i="164"/>
  <c r="J27" i="164"/>
  <c r="M27" i="164" s="1"/>
  <c r="I27" i="164"/>
  <c r="H27" i="164"/>
  <c r="F27" i="164"/>
  <c r="G27" i="164" s="1"/>
  <c r="E27" i="164"/>
  <c r="C27" i="164"/>
  <c r="B27" i="164"/>
  <c r="M25" i="164"/>
  <c r="K25" i="164"/>
  <c r="G25" i="164"/>
  <c r="E25" i="164"/>
  <c r="M24" i="164"/>
  <c r="K24" i="164"/>
  <c r="G24" i="164"/>
  <c r="E24" i="164"/>
  <c r="L23" i="164"/>
  <c r="J23" i="164"/>
  <c r="K23" i="164" s="1"/>
  <c r="I23" i="164"/>
  <c r="H23" i="164"/>
  <c r="F23" i="164"/>
  <c r="D23" i="164"/>
  <c r="C23" i="164"/>
  <c r="B23" i="164"/>
  <c r="M20" i="164"/>
  <c r="K20" i="164"/>
  <c r="G20" i="164"/>
  <c r="E20" i="164"/>
  <c r="M18" i="164"/>
  <c r="K18" i="164"/>
  <c r="G18" i="164"/>
  <c r="E18" i="164"/>
  <c r="L16" i="164"/>
  <c r="J16" i="164"/>
  <c r="I16" i="164"/>
  <c r="I30" i="164" s="1"/>
  <c r="H16" i="164"/>
  <c r="F16" i="164"/>
  <c r="D16" i="164"/>
  <c r="D30" i="164" s="1"/>
  <c r="C16" i="164"/>
  <c r="C30" i="164" s="1"/>
  <c r="B16" i="164"/>
  <c r="B30" i="164" s="1"/>
  <c r="M12" i="164"/>
  <c r="K12" i="164"/>
  <c r="G12" i="164"/>
  <c r="E12" i="164"/>
  <c r="M11" i="164"/>
  <c r="K11" i="164"/>
  <c r="G11" i="164"/>
  <c r="E11" i="164"/>
  <c r="L10" i="164"/>
  <c r="J10" i="164"/>
  <c r="I10" i="164"/>
  <c r="H10" i="164"/>
  <c r="F10" i="164"/>
  <c r="D10" i="164"/>
  <c r="C10" i="164"/>
  <c r="E10" i="164" s="1"/>
  <c r="B10" i="164"/>
  <c r="B32" i="164" l="1"/>
  <c r="C32" i="164"/>
  <c r="E23" i="164"/>
  <c r="K10" i="164"/>
  <c r="M23" i="164"/>
  <c r="B41" i="166"/>
  <c r="E22" i="166"/>
  <c r="E29" i="166"/>
  <c r="B37" i="166"/>
  <c r="G22" i="166"/>
  <c r="E37" i="166"/>
  <c r="C41" i="166"/>
  <c r="F37" i="166"/>
  <c r="F41" i="166" s="1"/>
  <c r="D41" i="166"/>
  <c r="H32" i="164"/>
  <c r="M10" i="164"/>
  <c r="E16" i="164"/>
  <c r="L30" i="164"/>
  <c r="L32" i="164" s="1"/>
  <c r="G23" i="164"/>
  <c r="K16" i="164"/>
  <c r="H30" i="164"/>
  <c r="M16" i="164"/>
  <c r="D32" i="164"/>
  <c r="E30" i="164"/>
  <c r="I32" i="164"/>
  <c r="F30" i="164"/>
  <c r="F32" i="164" s="1"/>
  <c r="K27" i="164"/>
  <c r="G10" i="164"/>
  <c r="G16" i="164"/>
  <c r="J30" i="164"/>
  <c r="E41" i="166" l="1"/>
  <c r="G41" i="166"/>
  <c r="G37" i="166"/>
  <c r="G30" i="164"/>
  <c r="M30" i="164"/>
  <c r="J32" i="164"/>
  <c r="K30" i="164"/>
  <c r="E32" i="164"/>
  <c r="G32" i="164"/>
  <c r="M32" i="164" l="1"/>
  <c r="K32" i="164"/>
  <c r="D48" i="173" l="1"/>
  <c r="C48" i="173"/>
  <c r="B48" i="173"/>
  <c r="F46" i="173"/>
  <c r="F45" i="173"/>
  <c r="E45" i="173"/>
  <c r="F43" i="173"/>
  <c r="E43" i="173"/>
  <c r="F42" i="173"/>
  <c r="E42" i="173"/>
  <c r="F41" i="173"/>
  <c r="E41" i="173"/>
  <c r="F39" i="173"/>
  <c r="E39" i="173"/>
  <c r="F38" i="173"/>
  <c r="E38" i="173"/>
  <c r="F37" i="173"/>
  <c r="E37" i="173"/>
  <c r="D36" i="173"/>
  <c r="E36" i="173" s="1"/>
  <c r="C36" i="173"/>
  <c r="F35" i="173"/>
  <c r="E35" i="173"/>
  <c r="F34" i="173"/>
  <c r="E34" i="173"/>
  <c r="F32" i="173"/>
  <c r="F31" i="173"/>
  <c r="E31" i="173"/>
  <c r="C29" i="173"/>
  <c r="B29" i="173"/>
  <c r="F28" i="173"/>
  <c r="E28" i="173"/>
  <c r="F27" i="173"/>
  <c r="E27" i="173"/>
  <c r="F26" i="173"/>
  <c r="E26" i="173"/>
  <c r="F25" i="173"/>
  <c r="E25" i="173"/>
  <c r="F24" i="173"/>
  <c r="E24" i="173"/>
  <c r="F23" i="173"/>
  <c r="E23" i="173"/>
  <c r="D21" i="173"/>
  <c r="C21" i="173"/>
  <c r="B21" i="173"/>
  <c r="F19" i="173"/>
  <c r="E19" i="173"/>
  <c r="F18" i="173"/>
  <c r="E18" i="173"/>
  <c r="F17" i="173"/>
  <c r="E17" i="173"/>
  <c r="F16" i="173"/>
  <c r="E16" i="173"/>
  <c r="F15" i="173"/>
  <c r="E15" i="173"/>
  <c r="F14" i="173"/>
  <c r="E14" i="173"/>
  <c r="F13" i="173"/>
  <c r="E13" i="173"/>
  <c r="F12" i="173"/>
  <c r="E12" i="173"/>
  <c r="F11" i="173"/>
  <c r="E11" i="173"/>
  <c r="D9" i="173"/>
  <c r="C9" i="173"/>
  <c r="B9" i="173"/>
  <c r="B20" i="173" l="1"/>
  <c r="B44" i="173" s="1"/>
  <c r="B49" i="173" s="1"/>
  <c r="C20" i="173"/>
  <c r="C44" i="173" s="1"/>
  <c r="C49" i="173" s="1"/>
  <c r="E9" i="173"/>
  <c r="F48" i="173"/>
  <c r="E48" i="173"/>
  <c r="E21" i="173"/>
  <c r="F9" i="173"/>
  <c r="F21" i="173"/>
  <c r="F36" i="173"/>
  <c r="D8" i="173"/>
  <c r="D29" i="173"/>
  <c r="F29" i="173" l="1"/>
  <c r="E29" i="173"/>
  <c r="D44" i="173"/>
  <c r="F8" i="173"/>
  <c r="E8" i="173"/>
  <c r="D20" i="173"/>
  <c r="D49" i="173" l="1"/>
  <c r="F44" i="173"/>
  <c r="E44" i="173"/>
  <c r="F20" i="173"/>
  <c r="E20" i="173"/>
  <c r="D52" i="171"/>
  <c r="C52" i="171"/>
  <c r="F52" i="171" s="1"/>
  <c r="B52" i="171"/>
  <c r="E52" i="171" s="1"/>
  <c r="F51" i="171"/>
  <c r="F50" i="171"/>
  <c r="F49" i="171"/>
  <c r="F47" i="171"/>
  <c r="E47" i="171"/>
  <c r="F45" i="171"/>
  <c r="E45" i="171"/>
  <c r="F44" i="171"/>
  <c r="E44" i="171"/>
  <c r="F43" i="171"/>
  <c r="E43" i="171"/>
  <c r="F42" i="171"/>
  <c r="E42" i="171"/>
  <c r="F41" i="171"/>
  <c r="E41" i="171"/>
  <c r="F40" i="171"/>
  <c r="E40" i="171"/>
  <c r="F39" i="171"/>
  <c r="E39" i="171"/>
  <c r="D38" i="171"/>
  <c r="F38" i="171" s="1"/>
  <c r="C38" i="171"/>
  <c r="B38" i="171"/>
  <c r="F36" i="171"/>
  <c r="E36" i="171"/>
  <c r="F34" i="171"/>
  <c r="E34" i="171"/>
  <c r="F33" i="171"/>
  <c r="E33" i="171"/>
  <c r="F32" i="171"/>
  <c r="E32" i="171"/>
  <c r="F30" i="171"/>
  <c r="E30" i="171"/>
  <c r="F29" i="171"/>
  <c r="E29" i="171"/>
  <c r="F28" i="171"/>
  <c r="E28" i="171"/>
  <c r="F27" i="171"/>
  <c r="E27" i="171"/>
  <c r="D26" i="171"/>
  <c r="C26" i="171"/>
  <c r="B26" i="171"/>
  <c r="F24" i="171"/>
  <c r="E24" i="171"/>
  <c r="F23" i="171"/>
  <c r="E23" i="171"/>
  <c r="F22" i="171"/>
  <c r="E22" i="171"/>
  <c r="F21" i="171"/>
  <c r="E21" i="171"/>
  <c r="F20" i="171"/>
  <c r="E20" i="171"/>
  <c r="D19" i="171"/>
  <c r="F19" i="171" s="1"/>
  <c r="C19" i="171"/>
  <c r="B19" i="171"/>
  <c r="F16" i="171"/>
  <c r="E16" i="171"/>
  <c r="F15" i="171"/>
  <c r="E15" i="171"/>
  <c r="F14" i="171"/>
  <c r="E14" i="171"/>
  <c r="F13" i="171"/>
  <c r="E13" i="171"/>
  <c r="D12" i="171"/>
  <c r="C12" i="171"/>
  <c r="B12" i="171"/>
  <c r="F10" i="171"/>
  <c r="E10" i="171"/>
  <c r="F12" i="171" l="1"/>
  <c r="E12" i="171"/>
  <c r="D17" i="171"/>
  <c r="F26" i="171"/>
  <c r="B17" i="171"/>
  <c r="B46" i="171" s="1"/>
  <c r="B53" i="171" s="1"/>
  <c r="C17" i="171"/>
  <c r="C46" i="171" s="1"/>
  <c r="C53" i="171" s="1"/>
  <c r="D46" i="171"/>
  <c r="E26" i="171"/>
  <c r="E19" i="171"/>
  <c r="E38" i="171"/>
  <c r="E17" i="171" l="1"/>
  <c r="F17" i="171"/>
  <c r="D53" i="171"/>
  <c r="F46" i="171"/>
  <c r="E46" i="171"/>
  <c r="G57" i="182" l="1"/>
  <c r="F57" i="182"/>
  <c r="G56" i="182"/>
  <c r="G55" i="182"/>
  <c r="G53" i="182"/>
  <c r="G52" i="182"/>
  <c r="G51" i="182"/>
  <c r="G50" i="182"/>
  <c r="G49" i="182"/>
  <c r="G48" i="182"/>
  <c r="G46" i="182"/>
  <c r="G45" i="182"/>
  <c r="G44" i="182"/>
  <c r="F44" i="182"/>
  <c r="G43" i="182"/>
  <c r="F43" i="182"/>
  <c r="G42" i="182"/>
  <c r="F42" i="182"/>
  <c r="G41" i="182"/>
  <c r="F41" i="182"/>
  <c r="G40" i="182"/>
  <c r="F40" i="182"/>
  <c r="E39" i="182"/>
  <c r="D39" i="182"/>
  <c r="C39" i="182"/>
  <c r="G38" i="182"/>
  <c r="F38" i="182"/>
  <c r="G37" i="182"/>
  <c r="F37" i="182"/>
  <c r="E36" i="182"/>
  <c r="D36" i="182"/>
  <c r="C36" i="182"/>
  <c r="E35" i="182"/>
  <c r="G35" i="182" s="1"/>
  <c r="D35" i="182"/>
  <c r="D15" i="182" s="1"/>
  <c r="D54" i="182" s="1"/>
  <c r="D58" i="182" s="1"/>
  <c r="C35" i="182"/>
  <c r="G34" i="182"/>
  <c r="F34" i="182"/>
  <c r="G33" i="182"/>
  <c r="F33" i="182"/>
  <c r="G32" i="182"/>
  <c r="F32" i="182"/>
  <c r="G31" i="182"/>
  <c r="F31" i="182"/>
  <c r="G30" i="182"/>
  <c r="F30" i="182"/>
  <c r="G29" i="182"/>
  <c r="F29" i="182"/>
  <c r="G28" i="182"/>
  <c r="F28" i="182"/>
  <c r="G27" i="182"/>
  <c r="F27" i="182"/>
  <c r="E26" i="182"/>
  <c r="D26" i="182"/>
  <c r="G26" i="182" s="1"/>
  <c r="C26" i="182"/>
  <c r="G25" i="182"/>
  <c r="F25" i="182"/>
  <c r="G24" i="182"/>
  <c r="F24" i="182"/>
  <c r="G23" i="182"/>
  <c r="F23" i="182"/>
  <c r="G22" i="182"/>
  <c r="F22" i="182"/>
  <c r="G21" i="182"/>
  <c r="F21" i="182"/>
  <c r="G20" i="182"/>
  <c r="F20" i="182"/>
  <c r="G19" i="182"/>
  <c r="F19" i="182"/>
  <c r="G18" i="182"/>
  <c r="F18" i="182"/>
  <c r="G17" i="182"/>
  <c r="F17" i="182"/>
  <c r="E16" i="182"/>
  <c r="G16" i="182" s="1"/>
  <c r="D16" i="182"/>
  <c r="C16" i="182"/>
  <c r="G14" i="182"/>
  <c r="F14" i="182"/>
  <c r="G13" i="182"/>
  <c r="F13" i="182"/>
  <c r="G12" i="182"/>
  <c r="F12" i="182"/>
  <c r="G11" i="182"/>
  <c r="F11" i="182"/>
  <c r="G10" i="182"/>
  <c r="F10" i="182"/>
  <c r="E9" i="182"/>
  <c r="G9" i="182" s="1"/>
  <c r="D9" i="182"/>
  <c r="C9" i="182"/>
  <c r="G36" i="182" l="1"/>
  <c r="G39" i="182"/>
  <c r="F16" i="182"/>
  <c r="F26" i="182"/>
  <c r="F36" i="182"/>
  <c r="F9" i="182"/>
  <c r="F35" i="182"/>
  <c r="E15" i="182"/>
  <c r="F39" i="182"/>
  <c r="C15" i="182"/>
  <c r="C54" i="182" s="1"/>
  <c r="C58" i="182" s="1"/>
  <c r="F34" i="181"/>
  <c r="G32" i="181"/>
  <c r="E30" i="181"/>
  <c r="D30" i="181"/>
  <c r="C30" i="181"/>
  <c r="E28" i="181"/>
  <c r="D28" i="181"/>
  <c r="C28" i="181"/>
  <c r="G27" i="181"/>
  <c r="F27" i="181"/>
  <c r="D25" i="181"/>
  <c r="G25" i="181" s="1"/>
  <c r="C25" i="181"/>
  <c r="F25" i="181" s="1"/>
  <c r="G23" i="181"/>
  <c r="G22" i="181"/>
  <c r="F22" i="181"/>
  <c r="E21" i="181"/>
  <c r="D21" i="181"/>
  <c r="C21" i="181"/>
  <c r="C20" i="181"/>
  <c r="G19" i="181"/>
  <c r="F19" i="181"/>
  <c r="G18" i="181"/>
  <c r="E15" i="181"/>
  <c r="D15" i="181"/>
  <c r="C15" i="181"/>
  <c r="G14" i="181"/>
  <c r="G13" i="181"/>
  <c r="E12" i="181"/>
  <c r="D12" i="181"/>
  <c r="C12" i="181"/>
  <c r="G9" i="181"/>
  <c r="E8" i="181"/>
  <c r="G8" i="181" s="1"/>
  <c r="D8" i="181"/>
  <c r="C8" i="181"/>
  <c r="D20" i="181" l="1"/>
  <c r="D11" i="181" s="1"/>
  <c r="G12" i="181"/>
  <c r="G21" i="181"/>
  <c r="C11" i="181"/>
  <c r="C35" i="181" s="1"/>
  <c r="C36" i="181" s="1"/>
  <c r="F36" i="181" s="1"/>
  <c r="E20" i="181"/>
  <c r="G20" i="181" s="1"/>
  <c r="E11" i="181"/>
  <c r="G30" i="181"/>
  <c r="E54" i="182"/>
  <c r="G15" i="182"/>
  <c r="F15" i="182"/>
  <c r="D35" i="181"/>
  <c r="F15" i="181"/>
  <c r="F20" i="181"/>
  <c r="G15" i="181"/>
  <c r="F21" i="181"/>
  <c r="F11" i="181" l="1"/>
  <c r="E35" i="181"/>
  <c r="E37" i="181" s="1"/>
  <c r="G11" i="181"/>
  <c r="E58" i="182"/>
  <c r="F54" i="182"/>
  <c r="G54" i="182"/>
  <c r="D36" i="181"/>
  <c r="G36" i="181" s="1"/>
  <c r="G35" i="181"/>
  <c r="F35" i="181"/>
  <c r="C37" i="181"/>
  <c r="D37" i="181" l="1"/>
  <c r="G33" i="180" l="1"/>
  <c r="F33" i="180"/>
  <c r="G31" i="180"/>
  <c r="F31" i="180"/>
  <c r="G30" i="180"/>
  <c r="F30" i="180"/>
  <c r="G29" i="180"/>
  <c r="F29" i="180"/>
  <c r="G28" i="180"/>
  <c r="F28" i="180"/>
  <c r="G27" i="180"/>
  <c r="F27" i="180"/>
  <c r="G26" i="180"/>
  <c r="F26" i="180"/>
  <c r="G25" i="180"/>
  <c r="F25" i="180"/>
  <c r="E24" i="180"/>
  <c r="D24" i="180"/>
  <c r="C24" i="180"/>
  <c r="G23" i="180"/>
  <c r="F23" i="180"/>
  <c r="G22" i="180"/>
  <c r="F22" i="180"/>
  <c r="G21" i="180"/>
  <c r="F21" i="180"/>
  <c r="G20" i="180"/>
  <c r="F20" i="180"/>
  <c r="G19" i="180"/>
  <c r="F19" i="180"/>
  <c r="G18" i="180"/>
  <c r="F18" i="180"/>
  <c r="G17" i="180"/>
  <c r="F17" i="180"/>
  <c r="G16" i="180"/>
  <c r="F16" i="180"/>
  <c r="E15" i="180"/>
  <c r="G15" i="180" s="1"/>
  <c r="D15" i="180"/>
  <c r="C15" i="180"/>
  <c r="G14" i="180"/>
  <c r="F14" i="180"/>
  <c r="G13" i="180"/>
  <c r="F13" i="180"/>
  <c r="G12" i="180"/>
  <c r="F12" i="180"/>
  <c r="E11" i="180"/>
  <c r="D11" i="180"/>
  <c r="D10" i="180" s="1"/>
  <c r="C11" i="180"/>
  <c r="C10" i="180" s="1"/>
  <c r="C32" i="180" s="1"/>
  <c r="C34" i="180" s="1"/>
  <c r="E10" i="180"/>
  <c r="G10" i="180" s="1"/>
  <c r="G9" i="180"/>
  <c r="F9" i="180"/>
  <c r="E8" i="180"/>
  <c r="G8" i="180" s="1"/>
  <c r="D8" i="180"/>
  <c r="C8" i="180"/>
  <c r="G11" i="180" l="1"/>
  <c r="G24" i="180"/>
  <c r="D32" i="180"/>
  <c r="D34" i="180" s="1"/>
  <c r="E32" i="180"/>
  <c r="F10" i="180"/>
  <c r="F15" i="180"/>
  <c r="F8" i="180"/>
  <c r="F11" i="180"/>
  <c r="F24" i="180"/>
  <c r="E34" i="180" l="1"/>
  <c r="G32" i="180"/>
  <c r="F32" i="180"/>
</calcChain>
</file>

<file path=xl/sharedStrings.xml><?xml version="1.0" encoding="utf-8"?>
<sst xmlns="http://schemas.openxmlformats.org/spreadsheetml/2006/main" count="1192" uniqueCount="611">
  <si>
    <t>upravený</t>
  </si>
  <si>
    <t>%</t>
  </si>
  <si>
    <t>rozpočet</t>
  </si>
  <si>
    <t>VÝNOSY celkem</t>
  </si>
  <si>
    <t>VZP, ZP a léč. činnost</t>
  </si>
  <si>
    <t>NÁKLADY celkem</t>
  </si>
  <si>
    <t>Spotřebované nákupy</t>
  </si>
  <si>
    <t>spotřeba energie</t>
  </si>
  <si>
    <t>Služby</t>
  </si>
  <si>
    <t>opravy a udržování</t>
  </si>
  <si>
    <t>náklady na  reprezentaci</t>
  </si>
  <si>
    <t>ostatní služby   z toho:</t>
  </si>
  <si>
    <t>Osobní náklady</t>
  </si>
  <si>
    <t>ostatní osobní náklady</t>
  </si>
  <si>
    <t>zákon. sociální náklady</t>
  </si>
  <si>
    <t>Odpisy budov a zařízení</t>
  </si>
  <si>
    <t>ROZDÍL</t>
  </si>
  <si>
    <t>HOSPODÁŘSKÝ VÝSLEDEK</t>
  </si>
  <si>
    <t>Daně a poplatky, ost. náklady</t>
  </si>
  <si>
    <t>spotřeba ostatní</t>
  </si>
  <si>
    <t>ostatní</t>
  </si>
  <si>
    <t>spotřeba materiálu ošetřovatelského</t>
  </si>
  <si>
    <t>spotřeba materiálu zdravotnického</t>
  </si>
  <si>
    <t>nemateriální služby - stálé (účet.apod.)</t>
  </si>
  <si>
    <t xml:space="preserve">ostatní služby  </t>
  </si>
  <si>
    <t>Daně a poplatky</t>
  </si>
  <si>
    <t>Ostatní náklady</t>
  </si>
  <si>
    <t>(v tis. Kč)</t>
  </si>
  <si>
    <t>stanovený</t>
  </si>
  <si>
    <t>skuteč.</t>
  </si>
  <si>
    <t>skutečn.</t>
  </si>
  <si>
    <t>O d v ě t v í</t>
  </si>
  <si>
    <t>plnění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</si>
  <si>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</si>
  <si>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</si>
  <si>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</si>
  <si>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</si>
  <si>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</si>
  <si>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t>(%)</t>
  </si>
  <si>
    <t>Státní správa a úz.samospráva</t>
  </si>
  <si>
    <t xml:space="preserve">Zdravot. a sociál. oblast </t>
  </si>
  <si>
    <t>Příspěv. org. celkem</t>
  </si>
  <si>
    <t>Text</t>
  </si>
  <si>
    <t>potraviny</t>
  </si>
  <si>
    <t>plyn</t>
  </si>
  <si>
    <t>mzdové náklady</t>
  </si>
  <si>
    <t>Příloha důvodové zprávy č. 4</t>
  </si>
  <si>
    <t xml:space="preserve">vodné </t>
  </si>
  <si>
    <t>Ostatní platby za provedené práce (v tis. Kč)</t>
  </si>
  <si>
    <t>na rok</t>
  </si>
  <si>
    <t>Úřad MČ Praha 8</t>
  </si>
  <si>
    <t>Gerontologické centrum Praha 8</t>
  </si>
  <si>
    <t xml:space="preserve">     Průměrný evid. počet zaměstnanců (přep. osoby)</t>
  </si>
  <si>
    <t xml:space="preserve">   Prostředky na platy  (tis.Kč)</t>
  </si>
  <si>
    <t>limit</t>
  </si>
  <si>
    <t>garanční prohlídky aut</t>
  </si>
  <si>
    <t>počet na</t>
  </si>
  <si>
    <t>(k RZ)</t>
  </si>
  <si>
    <t>po změnách</t>
  </si>
  <si>
    <t>z toho: tržby za PS</t>
  </si>
  <si>
    <t>Tabulka č. 1</t>
  </si>
  <si>
    <t>Tabulka č. 2</t>
  </si>
  <si>
    <t>ZŠ Burešova</t>
  </si>
  <si>
    <t>SeS MČ Praha 8 - hlavní činnost</t>
  </si>
  <si>
    <t>SeS MČ Praha 8 - doplňková činnost</t>
  </si>
  <si>
    <t>výplaty nemocenské 1%</t>
  </si>
  <si>
    <t>pokrytí z RF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</si>
  <si>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</si>
  <si>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skuteč-</t>
  </si>
  <si>
    <t>nost</t>
  </si>
  <si>
    <t>Příloha důvodové zprávy č. 5</t>
  </si>
  <si>
    <t>MŠ Korycanská</t>
  </si>
  <si>
    <t>NEINVESTIČNÍ PŘÍSPĚVEK</t>
  </si>
  <si>
    <t>ZŠ Žernosecká</t>
  </si>
  <si>
    <t>MŠ U Sluncové</t>
  </si>
  <si>
    <t>pokrytí z IF (opravy a údržba)</t>
  </si>
  <si>
    <t>spotřeba poh. hmot</t>
  </si>
  <si>
    <t>PŘÍSPĚVKY A DOTACE CELKEM</t>
  </si>
  <si>
    <t>0202</t>
  </si>
  <si>
    <t>0414</t>
  </si>
  <si>
    <t>ZŠ Palmovka</t>
  </si>
  <si>
    <t>ZŠ B. Hrabala</t>
  </si>
  <si>
    <t>KD Ládví</t>
  </si>
  <si>
    <t>ZŠ Glowackého</t>
  </si>
  <si>
    <t>ZŠ Hovorčovická</t>
  </si>
  <si>
    <t>0804</t>
  </si>
  <si>
    <t>2015/2015</t>
  </si>
  <si>
    <t>0931</t>
  </si>
  <si>
    <t xml:space="preserve">stravné </t>
  </si>
  <si>
    <t xml:space="preserve">školné </t>
  </si>
  <si>
    <t>rodiče - platby</t>
  </si>
  <si>
    <t>ostatní + fondy</t>
  </si>
  <si>
    <t xml:space="preserve">spotřební materiál </t>
  </si>
  <si>
    <t xml:space="preserve">drobný hmotný majetek </t>
  </si>
  <si>
    <t xml:space="preserve">elektřina </t>
  </si>
  <si>
    <t xml:space="preserve">teplo </t>
  </si>
  <si>
    <t xml:space="preserve">ostatní </t>
  </si>
  <si>
    <t xml:space="preserve">výkony spojů </t>
  </si>
  <si>
    <t xml:space="preserve">nájemné a služby </t>
  </si>
  <si>
    <t xml:space="preserve">úklid </t>
  </si>
  <si>
    <t xml:space="preserve">opravy a udržování </t>
  </si>
  <si>
    <t xml:space="preserve">cestovné </t>
  </si>
  <si>
    <t xml:space="preserve">náklady na reprezentaci </t>
  </si>
  <si>
    <t xml:space="preserve">odvody </t>
  </si>
  <si>
    <t xml:space="preserve">Odpisy zařízení </t>
  </si>
  <si>
    <t>% plnění k SR</t>
  </si>
  <si>
    <t>% plnění k RZ</t>
  </si>
  <si>
    <t xml:space="preserve"> </t>
  </si>
  <si>
    <t xml:space="preserve">Spotřebované nákupy </t>
  </si>
  <si>
    <t xml:space="preserve">Služby    </t>
  </si>
  <si>
    <t xml:space="preserve">zákonné sociální pojištění </t>
  </si>
  <si>
    <t>jiný drobný dlouhod. hmotný majetek</t>
  </si>
  <si>
    <t>Čerpání rozpočtu příspěvkové organizace Osmička pro rodinu</t>
  </si>
  <si>
    <t>mzdové náklady, z toho:</t>
  </si>
  <si>
    <t xml:space="preserve">spotřeba materiálu </t>
  </si>
  <si>
    <t xml:space="preserve">spotřeba energie </t>
  </si>
  <si>
    <t xml:space="preserve">náklady na  reprezentaci </t>
  </si>
  <si>
    <t xml:space="preserve">prostředky na platy </t>
  </si>
  <si>
    <t xml:space="preserve">výplaty nemocenské </t>
  </si>
  <si>
    <t xml:space="preserve">tržby z vlastní činnosti </t>
  </si>
  <si>
    <t xml:space="preserve">úroky a pod. </t>
  </si>
  <si>
    <t xml:space="preserve">kolky, správní poplatky </t>
  </si>
  <si>
    <t xml:space="preserve">jiné sociální pojištění-Kooperativa </t>
  </si>
  <si>
    <t xml:space="preserve">jiné ostatní náklady </t>
  </si>
  <si>
    <t xml:space="preserve">               Příloha důvodové zprávy č. 3</t>
  </si>
  <si>
    <t>Školství</t>
  </si>
  <si>
    <t>Kultura</t>
  </si>
  <si>
    <t>Osmička pro rodinu</t>
  </si>
  <si>
    <t>dětské jesle</t>
  </si>
  <si>
    <t>pečovatelská služba</t>
  </si>
  <si>
    <t>denní stacionář</t>
  </si>
  <si>
    <t>kluby seniorů</t>
  </si>
  <si>
    <t>Rok zahájení/ ukončení akce</t>
  </si>
  <si>
    <t>MČ Praha 8</t>
  </si>
  <si>
    <t>Kapitola  02 - městská infrastruktura</t>
  </si>
  <si>
    <t>Kapitola  03 - doprava</t>
  </si>
  <si>
    <t>0319</t>
  </si>
  <si>
    <t>Kapitola  04 - školství, mládež a sport</t>
  </si>
  <si>
    <t>0402</t>
  </si>
  <si>
    <t>ZŠ Na Šutce</t>
  </si>
  <si>
    <t>ZŠ Dolákova</t>
  </si>
  <si>
    <t>Investiční akce malého rozsahu</t>
  </si>
  <si>
    <t>Kapitola  05 - zdravotnictví a sociální oblast</t>
  </si>
  <si>
    <t>Kapitola  06 - kultura a cestovní ruch</t>
  </si>
  <si>
    <t>k.ú. Kobylisy</t>
  </si>
  <si>
    <t>Kapitola  07 - bezpečnost</t>
  </si>
  <si>
    <t>Kapitola  08 - hospodářství</t>
  </si>
  <si>
    <t>080916</t>
  </si>
  <si>
    <t>Kapitola  09 - vnitřní správa</t>
  </si>
  <si>
    <t>mzdové náklady prac. v ev. stavu z toho:</t>
  </si>
  <si>
    <t>zákon. SP 25% + zákon. ZP 9% z toho:</t>
  </si>
  <si>
    <t xml:space="preserve">           tržby za dováženou stravu</t>
  </si>
  <si>
    <t>Příloha důvodové zprávy č. 6</t>
  </si>
  <si>
    <t xml:space="preserve">               Příloha důvodové zprávy č. 1</t>
  </si>
  <si>
    <t>UZ 096 - Posílení mzdových prostředků</t>
  </si>
  <si>
    <t>Schválený rozpočet (SR)</t>
  </si>
  <si>
    <t>Rozpočet po změnách (RZ)</t>
  </si>
  <si>
    <t>2017/2018</t>
  </si>
  <si>
    <t>0231</t>
  </si>
  <si>
    <t>0304</t>
  </si>
  <si>
    <t>80531030417</t>
  </si>
  <si>
    <t>80560413617</t>
  </si>
  <si>
    <t>80707021017</t>
  </si>
  <si>
    <t>ZŠ a MŠ P. Strozziho</t>
  </si>
  <si>
    <t>2016/2019</t>
  </si>
  <si>
    <t>MŠ Dolákova</t>
  </si>
  <si>
    <t>2390409413517</t>
  </si>
  <si>
    <t>0504</t>
  </si>
  <si>
    <t>80496050917</t>
  </si>
  <si>
    <t>060110</t>
  </si>
  <si>
    <t>Národní kulturní památka Kobyliská střelnice (z roku 2015)</t>
  </si>
  <si>
    <t>80542070217</t>
  </si>
  <si>
    <t>80630080112</t>
  </si>
  <si>
    <t>Výstavba budovy Nová Palmovka</t>
  </si>
  <si>
    <t>080217</t>
  </si>
  <si>
    <t>Výstavba rodinného centra Kobylisy</t>
  </si>
  <si>
    <t>081417</t>
  </si>
  <si>
    <t>Rekonstrukce divadla Karla Hackera - PD</t>
  </si>
  <si>
    <t>082017</t>
  </si>
  <si>
    <t>zákonné sociální náklady FKSP</t>
  </si>
  <si>
    <t>Příloha důvodové zprávy č. 7</t>
  </si>
  <si>
    <t>Příloha důvodové zprávy č. 9</t>
  </si>
  <si>
    <t>Příloha důvodové zprávy č. 10</t>
  </si>
  <si>
    <t xml:space="preserve"> poštovné</t>
  </si>
  <si>
    <t xml:space="preserve"> údržba prádla</t>
  </si>
  <si>
    <t xml:space="preserve"> likvidace odpadu</t>
  </si>
  <si>
    <t xml:space="preserve"> poplatky za telefon, Internet</t>
  </si>
  <si>
    <t>Příloha důvodové zprávy č. 8</t>
  </si>
  <si>
    <t xml:space="preserve">Tržby    </t>
  </si>
  <si>
    <t xml:space="preserve">z toho:   </t>
  </si>
  <si>
    <t>spotřeba materiálu</t>
  </si>
  <si>
    <t>zákonné sociální pojištění</t>
  </si>
  <si>
    <t>odstupné</t>
  </si>
  <si>
    <t>ostatní sociální  náklady</t>
  </si>
  <si>
    <t>granty MHMP (registrované soc.služby)</t>
  </si>
  <si>
    <t>dotace MHMP (soc.služby)</t>
  </si>
  <si>
    <t>dotace MČ (os.asist.+stacion.)</t>
  </si>
  <si>
    <t>čas.rozlišení transferu z odpisování</t>
  </si>
  <si>
    <t>0105</t>
  </si>
  <si>
    <t>2017/2020</t>
  </si>
  <si>
    <t>2018/2019</t>
  </si>
  <si>
    <t>2018/2020</t>
  </si>
  <si>
    <t>2018/2018</t>
  </si>
  <si>
    <t>Úprava parkovací plochy u polikliniky Mazurská</t>
  </si>
  <si>
    <t>Navýšení kapacity základního vzdělávání za účelem sociální inkluze</t>
  </si>
  <si>
    <t>Přestavba multifunkčního sportoviště u ZŠ Na Korábě</t>
  </si>
  <si>
    <t>Palmovka</t>
  </si>
  <si>
    <t>2017/2019</t>
  </si>
  <si>
    <t>Odbor správy majetku</t>
  </si>
  <si>
    <t>MČ Praha 8, Kobylisy</t>
  </si>
  <si>
    <t>Odbor kancelář starosty</t>
  </si>
  <si>
    <t>MČ Praha 8, Palmovka</t>
  </si>
  <si>
    <t>Rekonstrukce ploch u nebytového prostoru Nekvasilova</t>
  </si>
  <si>
    <t>MČ Praha 8, ul. Nekvasilova</t>
  </si>
  <si>
    <t>080718</t>
  </si>
  <si>
    <t>081718</t>
  </si>
  <si>
    <t>081918</t>
  </si>
  <si>
    <t>082018</t>
  </si>
  <si>
    <t>Bohnice</t>
  </si>
  <si>
    <t>SOS v Praze 8</t>
  </si>
  <si>
    <t>Čerpání rozpočtu základních a mateřských škol zřízených</t>
  </si>
  <si>
    <t>VÝNOSY</t>
  </si>
  <si>
    <t>dotace MHMP (UZ 33 xxx)</t>
  </si>
  <si>
    <t xml:space="preserve"> NÁKLADY</t>
  </si>
  <si>
    <t>Mzdové prostředky (MČ Praha 8 ), z toho :</t>
  </si>
  <si>
    <t>UZ 081 - Agenda 21</t>
  </si>
  <si>
    <t>UZ 115 - Primární prevence</t>
  </si>
  <si>
    <t>UZ 091 - Integrace - asistenti</t>
  </si>
  <si>
    <t>UZ 108 - ČJ jako cizí jazyk</t>
  </si>
  <si>
    <t>Odpisy EU</t>
  </si>
  <si>
    <t>ostatní  - přefakturace</t>
  </si>
  <si>
    <t>spotřební materiál</t>
  </si>
  <si>
    <t xml:space="preserve">úklid chodníků, sekání trávy, praní prádla </t>
  </si>
  <si>
    <t xml:space="preserve">mzdové náklady </t>
  </si>
  <si>
    <t>Daně a poplatky, ostatní náklady</t>
  </si>
  <si>
    <t>HMP</t>
  </si>
  <si>
    <t>MŠ Řešovská</t>
  </si>
  <si>
    <t>MŠ Chabařovická</t>
  </si>
  <si>
    <t>MŠ Šimůnkova</t>
  </si>
  <si>
    <t>Mazurská</t>
  </si>
  <si>
    <t>Plnění počtů zaměstnanců a prostředků na platy za rok 2019</t>
  </si>
  <si>
    <t xml:space="preserve">           Čerpání rozpočtu Sociální a ošetřovatelské služby Praha 8 za rok 2019</t>
  </si>
  <si>
    <t xml:space="preserve">Schválený rozpočet (SR) na rok 2019           </t>
  </si>
  <si>
    <t>Rozpočet po změnách (RZ)  na rok 2019</t>
  </si>
  <si>
    <t>Skutečnost      za rok 2019</t>
  </si>
  <si>
    <t>Čerpání rozpočtu Gerontologického centra v Praze 8  za rok 2019</t>
  </si>
  <si>
    <t>Schválený rozpočet (SR) 
na rok 2019</t>
  </si>
  <si>
    <t>Skutečnost 
za rok 2019</t>
  </si>
  <si>
    <t>za rok 2019</t>
  </si>
  <si>
    <t>Schválený rozpočet (SR) na rok 2019</t>
  </si>
  <si>
    <t>Rozpočet po změnách (RZ) na rok 2019</t>
  </si>
  <si>
    <t>Skutečnost    k 31.12.2019</t>
  </si>
  <si>
    <t xml:space="preserve"> r.2019 (SR)</t>
  </si>
  <si>
    <t>r. 2019 (RZ)</t>
  </si>
  <si>
    <t>19/18</t>
  </si>
  <si>
    <t>na r. 2019</t>
  </si>
  <si>
    <t>Plnění ostatních plateb za provedené práce za rok 2019</t>
  </si>
  <si>
    <t>Příloha důvodové zprávy č. 2</t>
  </si>
  <si>
    <t>Čerpání rozpočtu Servisního střediska pro správu svěř. majetku (SeS) MČ Praha 8</t>
  </si>
  <si>
    <t xml:space="preserve">(v tis. Kč) </t>
  </si>
  <si>
    <t>Schválený rozpočet 2019 (SR)</t>
  </si>
  <si>
    <t xml:space="preserve">Upravený      rozpočet 2019 (RZ)                   </t>
  </si>
  <si>
    <t>Skutečnost k 31.12.2019</t>
  </si>
  <si>
    <t>% k SR</t>
  </si>
  <si>
    <t xml:space="preserve">% k RZ </t>
  </si>
  <si>
    <t>projektová dokumentace, revize</t>
  </si>
  <si>
    <t xml:space="preserve">ostatní osobní náklady </t>
  </si>
  <si>
    <t xml:space="preserve">zákonné sociální náklady </t>
  </si>
  <si>
    <t>Náklady z drob. dlouh.hmot. a nehmot majetku</t>
  </si>
  <si>
    <t>x</t>
  </si>
  <si>
    <t>OON (vč. odstupného)</t>
  </si>
  <si>
    <t>zákonné sociální pojištění -524+527</t>
  </si>
  <si>
    <t>Ostatní sociální náklady zák. pojiš. 525</t>
  </si>
  <si>
    <t>Náklady z drobného …558</t>
  </si>
  <si>
    <t>xxx</t>
  </si>
  <si>
    <t xml:space="preserve">VÝNOSY celkem z toho : </t>
  </si>
  <si>
    <t xml:space="preserve"> NÁKLADY  celkem </t>
  </si>
  <si>
    <t>Spotřebované nákupy z toho :</t>
  </si>
  <si>
    <t xml:space="preserve">Služby  z toho :  </t>
  </si>
  <si>
    <t>Dotace MHMP (z UZ 33 xxx) z ř. 6</t>
  </si>
  <si>
    <r>
      <t xml:space="preserve">Mzdové prostředky </t>
    </r>
    <r>
      <rPr>
        <sz val="10"/>
        <rFont val="Arial"/>
        <family val="2"/>
        <charset val="238"/>
      </rPr>
      <t xml:space="preserve">(ze školného),  </t>
    </r>
    <r>
      <rPr>
        <b/>
        <sz val="10"/>
        <rFont val="Arial"/>
        <family val="2"/>
        <charset val="238"/>
      </rPr>
      <t>z toho :</t>
    </r>
  </si>
  <si>
    <r>
      <t>Mzdové prostředky</t>
    </r>
    <r>
      <rPr>
        <sz val="10"/>
        <color theme="1"/>
        <rFont val="Arial"/>
        <family val="2"/>
        <charset val="238"/>
      </rPr>
      <t xml:space="preserve"> - fond odměn                                      </t>
    </r>
  </si>
  <si>
    <t>UZ 13014 - Obědy pro všechny děti (r. 2019)</t>
  </si>
  <si>
    <t>UZ 33063 - Šablony, Inkluze (r.2019)</t>
  </si>
  <si>
    <t>UZ 17050 OP PPR</t>
  </si>
  <si>
    <t>UZ 104 OP PPR</t>
  </si>
  <si>
    <t>Erasmus</t>
  </si>
  <si>
    <t>neinvestiční příspěvek poskytnutý</t>
  </si>
  <si>
    <t>domácí ošetřovatelská péče - zdravotní výkony</t>
  </si>
  <si>
    <t>dům sociálních služeb</t>
  </si>
  <si>
    <r>
      <rPr>
        <b/>
        <sz val="11"/>
        <rFont val="Arial"/>
        <family val="2"/>
        <charset val="238"/>
      </rPr>
      <t>Ostatní výnosy</t>
    </r>
    <r>
      <rPr>
        <sz val="11"/>
        <rFont val="Arial"/>
        <family val="2"/>
        <charset val="238"/>
      </rPr>
      <t xml:space="preserve"> vč. úroků</t>
    </r>
  </si>
  <si>
    <t>Provozní náklady</t>
  </si>
  <si>
    <t>z toho: nájemné</t>
  </si>
  <si>
    <t xml:space="preserve">           dovážená strava PS, DS a DSS</t>
  </si>
  <si>
    <t>hrubé mzdy</t>
  </si>
  <si>
    <t>hrubé mzdy UZ 13305</t>
  </si>
  <si>
    <t>hrubé mzdy UZ 115</t>
  </si>
  <si>
    <t>OON</t>
  </si>
  <si>
    <t>zákonné zdravotní pojištění</t>
  </si>
  <si>
    <t>zákonné sociální náklady (FKSP)</t>
  </si>
  <si>
    <t>příspěvek na provoz poskytnutý od MČ</t>
  </si>
  <si>
    <t>dotace od MHMP UZ 13305</t>
  </si>
  <si>
    <t>grant od MHMP UZ 115</t>
  </si>
  <si>
    <t>% plnění 
k SR</t>
  </si>
  <si>
    <t>% plnění 
k RZ</t>
  </si>
  <si>
    <t xml:space="preserve">% plnění 
k RZ </t>
  </si>
  <si>
    <t>Rozpočet po změnách (RZ)        
na rok 2019</t>
  </si>
  <si>
    <t>na r.2019</t>
  </si>
  <si>
    <t>Úřad MČ Praha 8 - hlavní činnost</t>
  </si>
  <si>
    <t>Úřad MČ Praha 8 - zdaňovaná činnost</t>
  </si>
  <si>
    <t>Volby do Evropského parlamentu</t>
  </si>
  <si>
    <t>Sčítání lidu, domů a bytů</t>
  </si>
  <si>
    <t>Upravený rozpočet kapitálových výdajů roku 2019 (v tis. Kč)</t>
  </si>
  <si>
    <t>ORJ</t>
  </si>
  <si>
    <t xml:space="preserve">Číslo akce           </t>
  </si>
  <si>
    <t>Název akce</t>
  </si>
  <si>
    <t>Adresa akce</t>
  </si>
  <si>
    <t xml:space="preserve">Zdroj financování </t>
  </si>
  <si>
    <t>Profinanco - váno od počátku akce k 31.12.2019</t>
  </si>
  <si>
    <t>Schválený rozpočet 
(SR)</t>
  </si>
  <si>
    <t>Rozpočet po změnách 
(RZ)</t>
  </si>
  <si>
    <t>Plnění k RZ                v %</t>
  </si>
  <si>
    <t>Kapitola 01 – rozvoj obce</t>
  </si>
  <si>
    <t>Odbor evropských fondů</t>
  </si>
  <si>
    <t>0127</t>
  </si>
  <si>
    <t>010119</t>
  </si>
  <si>
    <t>MŠ Korycanská - snížení energetické náročnosti</t>
  </si>
  <si>
    <t>MŠ Korycanská, Praha 8</t>
  </si>
  <si>
    <t>MČ</t>
  </si>
  <si>
    <t>2019/2019</t>
  </si>
  <si>
    <t>010219</t>
  </si>
  <si>
    <t>MŠ Řešovská - snížení energetické náročnosti</t>
  </si>
  <si>
    <t>MŠ Řešovská, Praha 8</t>
  </si>
  <si>
    <t>010319</t>
  </si>
  <si>
    <t>MŠ Sokolovská - snížení energetické náročnosti</t>
  </si>
  <si>
    <t>MŠ Sokolovská, Praha 8</t>
  </si>
  <si>
    <t>010419</t>
  </si>
  <si>
    <t>MŠ U Školské zahrady - snížení energetické náročnosti</t>
  </si>
  <si>
    <t>MŠ U Školské zahrady, Praha 8</t>
  </si>
  <si>
    <t>010519</t>
  </si>
  <si>
    <t>MŠ U Sluncové - snížení energetické náročnosti</t>
  </si>
  <si>
    <t>MŠ U Sluncové, Praha 8</t>
  </si>
  <si>
    <t>010619</t>
  </si>
  <si>
    <t>MŠ Chabařovická - snížení energetické náročnosti</t>
  </si>
  <si>
    <t>MŠ Chabařovická, Praha 8</t>
  </si>
  <si>
    <t>Odbor územního rozvoje a výstavby (odd. architekta MČ a strategického rozvoje)</t>
  </si>
  <si>
    <t>010719</t>
  </si>
  <si>
    <t>Praha 8</t>
  </si>
  <si>
    <t>2017/2021</t>
  </si>
  <si>
    <t>Odbor kancelář starosty (odd. architekta MČ a strategického rozvoje)</t>
  </si>
  <si>
    <t>Odbor životního prostředí</t>
  </si>
  <si>
    <t>020415</t>
  </si>
  <si>
    <t>Revitalizace nám. Krynická a Pomořanská - studie a PD</t>
  </si>
  <si>
    <t>nám. Krynická a Pomořanská</t>
  </si>
  <si>
    <t>2015/2019</t>
  </si>
  <si>
    <t>020116</t>
  </si>
  <si>
    <t>Výstavba podzemních kontejnerů - II. etapa - PD</t>
  </si>
  <si>
    <t>020916</t>
  </si>
  <si>
    <t>Florenc - revitalizace zelených ploch u metra - studie a PD</t>
  </si>
  <si>
    <t>Florence</t>
  </si>
  <si>
    <t>021216</t>
  </si>
  <si>
    <t>Revitalizace ploch malého rozsahu vč. PD</t>
  </si>
  <si>
    <t>021516</t>
  </si>
  <si>
    <t>Podzemní kontejnery  - I. etapa - spoluúčast</t>
  </si>
  <si>
    <t>020117</t>
  </si>
  <si>
    <t>Revitalizace sídliště Střížkov - PD</t>
  </si>
  <si>
    <t>Střížkov</t>
  </si>
  <si>
    <t>020417</t>
  </si>
  <si>
    <t>Psí louka Rokytka</t>
  </si>
  <si>
    <t>Rokytka</t>
  </si>
  <si>
    <t>020617</t>
  </si>
  <si>
    <t>Rekonstrukce pěších cest Rokytka</t>
  </si>
  <si>
    <t>020717</t>
  </si>
  <si>
    <t>Výstavba hřiště Kaňkovského vč. PD</t>
  </si>
  <si>
    <t>Kaňkovského</t>
  </si>
  <si>
    <t>020817</t>
  </si>
  <si>
    <t>Výstavba parku s volným pohybem psů Karlín</t>
  </si>
  <si>
    <t>Karlín</t>
  </si>
  <si>
    <t>020318</t>
  </si>
  <si>
    <t>Rekonstrukce schodů v parku Pod Korábem</t>
  </si>
  <si>
    <t>Pod Korábem</t>
  </si>
  <si>
    <t>020518</t>
  </si>
  <si>
    <t>Stavební úpravy domovního vstupu – ul. Krynická</t>
  </si>
  <si>
    <t>Krynická</t>
  </si>
  <si>
    <t>020718</t>
  </si>
  <si>
    <t>Výstavba chodníků a rekonstrukce kontejnerových stání Krosenská</t>
  </si>
  <si>
    <t>Krosenská</t>
  </si>
  <si>
    <t>021018</t>
  </si>
  <si>
    <t>Revitalizace prostr. a pozemku na parc. č. 2730/1 a 2730/3, Rokytka</t>
  </si>
  <si>
    <t>021118</t>
  </si>
  <si>
    <t>Skatepark</t>
  </si>
  <si>
    <t>022018</t>
  </si>
  <si>
    <t>Rekonstrukce cestní sítě Střelničná vč. PD</t>
  </si>
  <si>
    <t xml:space="preserve">Střelničná </t>
  </si>
  <si>
    <t>Na Korábě</t>
  </si>
  <si>
    <t>HMP/MČ</t>
  </si>
  <si>
    <t>80760080118</t>
  </si>
  <si>
    <t>Revitalizace veřejných prostor Palmovka</t>
  </si>
  <si>
    <t>2018/2021</t>
  </si>
  <si>
    <t>80512020316</t>
  </si>
  <si>
    <t>Úprava pěších cest v Thomayerových sadech</t>
  </si>
  <si>
    <t>Thomayerovy sady</t>
  </si>
  <si>
    <t>020119</t>
  </si>
  <si>
    <t>Vybudování oplocení v ul. Zhořelecká a Ratibořská</t>
  </si>
  <si>
    <t>Zhořelecká a Ratibořská</t>
  </si>
  <si>
    <t>020219</t>
  </si>
  <si>
    <t>Dodávka a umístění pítka na psí louce v ul. Famfulíkova</t>
  </si>
  <si>
    <t>Famfulíkova</t>
  </si>
  <si>
    <t>020319</t>
  </si>
  <si>
    <t>Umístění hydrantu a rekonstrukce odběrného místa v ul. Famfulíkova</t>
  </si>
  <si>
    <t>80515090316</t>
  </si>
  <si>
    <t>Revitalizace třešňového sadu v ul. Na Truhlářce na Bílé skále</t>
  </si>
  <si>
    <t>Na Truhlářce - Bílá skála</t>
  </si>
  <si>
    <t>2016/2020</t>
  </si>
  <si>
    <t>Mazurská, Troja</t>
  </si>
  <si>
    <t>Odbor dopravy</t>
  </si>
  <si>
    <t>030119</t>
  </si>
  <si>
    <t>PD - úprava bezmotorové komunikace A2 a A26</t>
  </si>
  <si>
    <t>2019/2020</t>
  </si>
  <si>
    <t>030118</t>
  </si>
  <si>
    <t>PD - úprava bezmotorové komunikace A2</t>
  </si>
  <si>
    <t>030219</t>
  </si>
  <si>
    <t>PD - úprava bezmotorové komunikace Šaldova - Negrelliho viadukt</t>
  </si>
  <si>
    <t>Šaldova - Negrelliho viadukt</t>
  </si>
  <si>
    <t>030218</t>
  </si>
  <si>
    <t>PD - vybud. parkovacích stání v ul. Famfulíkova, Eledrova, Řešovská</t>
  </si>
  <si>
    <t>Famfulíkova, Eledrova a Řešovská</t>
  </si>
  <si>
    <t>030319</t>
  </si>
  <si>
    <t>Vybudování bezmotorové komunikace A2 - Lib.most až Šaldova</t>
  </si>
  <si>
    <t>Libeňský most - Šaldova</t>
  </si>
  <si>
    <t>0427</t>
  </si>
  <si>
    <t>ZŠ Lyčkovo náměstí, Pernerova 29</t>
  </si>
  <si>
    <t>EU/HMP/MČ</t>
  </si>
  <si>
    <t>80973413517</t>
  </si>
  <si>
    <t>Vybudování fitparku</t>
  </si>
  <si>
    <t>Odbor školství</t>
  </si>
  <si>
    <t>040119</t>
  </si>
  <si>
    <t>Multifunkční tlaková pánev</t>
  </si>
  <si>
    <t>040219</t>
  </si>
  <si>
    <t>Elektrický kotel 200 l</t>
  </si>
  <si>
    <t>040319</t>
  </si>
  <si>
    <t>Myčka do ŠJ</t>
  </si>
  <si>
    <t>2360483048216</t>
  </si>
  <si>
    <t>Modernizace zařízení a vybavení tříd v ZŠ</t>
  </si>
  <si>
    <t>EU/HMP</t>
  </si>
  <si>
    <t>2360418048916</t>
  </si>
  <si>
    <t>ZŠ Bohumila Hrabala</t>
  </si>
  <si>
    <t>2360485048416</t>
  </si>
  <si>
    <t>2541066041819</t>
  </si>
  <si>
    <t>II. etapa modernizace zařízení a vybavení tříd</t>
  </si>
  <si>
    <t>2541103041919</t>
  </si>
  <si>
    <t>2541106042019</t>
  </si>
  <si>
    <t>ZŠ P. Strozziho</t>
  </si>
  <si>
    <t>2541108042119</t>
  </si>
  <si>
    <t>042619</t>
  </si>
  <si>
    <t>Zabezpečovací systém</t>
  </si>
  <si>
    <t>042719</t>
  </si>
  <si>
    <t>Vybavení objektu Pernerova</t>
  </si>
  <si>
    <t>ZŠ Lyčkovo náměstí , Pernerova 29</t>
  </si>
  <si>
    <t>Servisní středisko (SeS) pro správu svěř. majetku MČ Praha 8</t>
  </si>
  <si>
    <t>80372043117</t>
  </si>
  <si>
    <t>Výstavba tělocvičny, ŠK a ŠJ</t>
  </si>
  <si>
    <t>ZŠ a MŠ Lyčkovo náměstí</t>
  </si>
  <si>
    <t>2018/2022</t>
  </si>
  <si>
    <t>040419</t>
  </si>
  <si>
    <t>Rekonstrukce objektu - TDI</t>
  </si>
  <si>
    <t>415017</t>
  </si>
  <si>
    <t>Snížení energetické náročnosti</t>
  </si>
  <si>
    <t>040519</t>
  </si>
  <si>
    <t>Rekonstrukce tělocvičny a zázemí vč. PD a TDI</t>
  </si>
  <si>
    <t>040619</t>
  </si>
  <si>
    <t>Rekonstr. sociální zařízení a kanalizace v prostorech u tělocvičny vč. PD</t>
  </si>
  <si>
    <t>043218</t>
  </si>
  <si>
    <t>Rekonstrukce prostor po PPP</t>
  </si>
  <si>
    <t>040719</t>
  </si>
  <si>
    <t>Doplnění záchodových mís do WC vč. PD - požadavek hygieny</t>
  </si>
  <si>
    <t>040819</t>
  </si>
  <si>
    <t>Rekonstrukce vstupního schodiště</t>
  </si>
  <si>
    <t>MŠ Libčická</t>
  </si>
  <si>
    <t>040919</t>
  </si>
  <si>
    <t>PD výměna kotlů dle nové vyhlášky platné od 1.1.2020</t>
  </si>
  <si>
    <t>MŠ a ZŠ</t>
  </si>
  <si>
    <t>043418</t>
  </si>
  <si>
    <t>Úprava vnitřních rozvodů ÚT a vodovodu</t>
  </si>
  <si>
    <t>MŠ Pozňanská</t>
  </si>
  <si>
    <t>041019</t>
  </si>
  <si>
    <t>Rekonstrukce rozvodů ÚT a TÚV u školních pavilónů č. 1 a 2</t>
  </si>
  <si>
    <t>MŠ Bojasova</t>
  </si>
  <si>
    <t>041119</t>
  </si>
  <si>
    <t>Projektová příprava pro IV vč. TDI</t>
  </si>
  <si>
    <t>041219</t>
  </si>
  <si>
    <t>041319</t>
  </si>
  <si>
    <t>Rekonstrukce protipožárních dvěří v prostorách tělocvičen</t>
  </si>
  <si>
    <t>041517</t>
  </si>
  <si>
    <t>ZŠ Pernerova</t>
  </si>
  <si>
    <t>047917</t>
  </si>
  <si>
    <t xml:space="preserve">PD na klubovnu a zázemí </t>
  </si>
  <si>
    <t>041618</t>
  </si>
  <si>
    <t>PD - Stadion mládeže Palmovka</t>
  </si>
  <si>
    <t>042718</t>
  </si>
  <si>
    <t>DSP ZŠ (zkapacitnění)</t>
  </si>
  <si>
    <t>10919412517</t>
  </si>
  <si>
    <t>10415045517</t>
  </si>
  <si>
    <t>ZŠ B. Hrabala - snížení energetické náročnosti</t>
  </si>
  <si>
    <t>10416045617</t>
  </si>
  <si>
    <t>10417045717</t>
  </si>
  <si>
    <t>MŠ Šimůnkova - snížení energetické náročnosti</t>
  </si>
  <si>
    <t>041419</t>
  </si>
  <si>
    <t>Rekonstrukce šaten a haly</t>
  </si>
  <si>
    <t>80942040818</t>
  </si>
  <si>
    <t>Přestavba sauny na skautskou klubovnu</t>
  </si>
  <si>
    <t>10973418517</t>
  </si>
  <si>
    <t>EU - MŠ Korycanská - snížení energetické náročnosti</t>
  </si>
  <si>
    <t>15202415017</t>
  </si>
  <si>
    <t>EU - MŠ Pernerova - snížení energetické náročnosti</t>
  </si>
  <si>
    <t>10967418617</t>
  </si>
  <si>
    <t>EU - MŠ Řešovská - snížení energetické náročnosti</t>
  </si>
  <si>
    <t>041519</t>
  </si>
  <si>
    <t>KD Ládví - infostánek se skladem v prostorách foyer</t>
  </si>
  <si>
    <t>041619</t>
  </si>
  <si>
    <t>Stavební úpravy pro instalaci myčky na nádobí vč. pořízení myčky</t>
  </si>
  <si>
    <t>042219</t>
  </si>
  <si>
    <t>Odstranění objektu sauny u MŠ Dolákova</t>
  </si>
  <si>
    <t>81014042319</t>
  </si>
  <si>
    <t>Výměna sítí a povrchů hřišť</t>
  </si>
  <si>
    <t>81038042419</t>
  </si>
  <si>
    <t>ZŠ Glowackého - nové učebny</t>
  </si>
  <si>
    <t>042519</t>
  </si>
  <si>
    <t>Stavební úpravy učeben v pavilonu D</t>
  </si>
  <si>
    <t>042819</t>
  </si>
  <si>
    <t>Proložka kabelu trakčního vedení</t>
  </si>
  <si>
    <t>042919</t>
  </si>
  <si>
    <t>Rekontrukce oken I. etapa</t>
  </si>
  <si>
    <t>ZŠ B. Hrabala, Na Korábě</t>
  </si>
  <si>
    <t>043019</t>
  </si>
  <si>
    <t>Stavební úpravy spojené s novým vybavením gastroprovozu</t>
  </si>
  <si>
    <t xml:space="preserve">ZŠ Glowackého </t>
  </si>
  <si>
    <t>Pořízení PD na zkapacitnění a reko. obj. Poliklinika Mazurská …</t>
  </si>
  <si>
    <t>Poliklinika Mazurská</t>
  </si>
  <si>
    <t>Odbor zdravotnictví a sociálních služeb</t>
  </si>
  <si>
    <t>0525</t>
  </si>
  <si>
    <t>050119</t>
  </si>
  <si>
    <t>Pořízení mobilního zázemí pro terenní sociální službu</t>
  </si>
  <si>
    <t>Selesiánské středisko mládeže</t>
  </si>
  <si>
    <t>0627</t>
  </si>
  <si>
    <t>Odbor informatiky</t>
  </si>
  <si>
    <t>0711</t>
  </si>
  <si>
    <t>Rozvoj MKS, Integrace LKS do MKS</t>
  </si>
  <si>
    <t>Odbor bezpečnosti a krizového řízení</t>
  </si>
  <si>
    <t>0726</t>
  </si>
  <si>
    <t>81121070119</t>
  </si>
  <si>
    <t>Činnost jednotky SDH - 4 dýchací přístroje</t>
  </si>
  <si>
    <t>81129070219</t>
  </si>
  <si>
    <t>Rekonstrukce služebny MP, Ďáblická 339/14</t>
  </si>
  <si>
    <t>PD na rekonstrukci vnitrobloku Kolpingova domu (dofakturace dle SoD)</t>
  </si>
  <si>
    <t>MČ Praha 8, Bohnická 3/32</t>
  </si>
  <si>
    <t>Klapkova</t>
  </si>
  <si>
    <t>rekonstrukce NP z lékárny na ordinace</t>
  </si>
  <si>
    <t>Dr. V. Holého</t>
  </si>
  <si>
    <t xml:space="preserve">stavení úpravy NP </t>
  </si>
  <si>
    <t>Karlínské nám 22/14</t>
  </si>
  <si>
    <t>rekonstrukce NP  č.505</t>
  </si>
  <si>
    <t>Sokolovská 46/51</t>
  </si>
  <si>
    <t>rekonstrukce NP č. 504</t>
  </si>
  <si>
    <t>080119</t>
  </si>
  <si>
    <t xml:space="preserve">Rekonstrukce horizontální kanalizace Mazurská </t>
  </si>
  <si>
    <t>080710</t>
  </si>
  <si>
    <t>Peněžitý příplatek mimo základní kapitál Centrum Palmovka</t>
  </si>
  <si>
    <t>080219</t>
  </si>
  <si>
    <t>Pořízení nového kotle do NP č. 501</t>
  </si>
  <si>
    <t>Sokolovská 99/101</t>
  </si>
  <si>
    <t>080319</t>
  </si>
  <si>
    <t>Technické zhodnocení NP č. 108</t>
  </si>
  <si>
    <t>Čimická 780/61</t>
  </si>
  <si>
    <t>080419</t>
  </si>
  <si>
    <t>Rekonstrukce podlah v poliklinice Mazurská</t>
  </si>
  <si>
    <t>080519</t>
  </si>
  <si>
    <t>Centrum hygienické péče Burešova 12</t>
  </si>
  <si>
    <t>Burešova 12</t>
  </si>
  <si>
    <t>080619</t>
  </si>
  <si>
    <t>Poření oplocení budovy Nová Palmovka</t>
  </si>
  <si>
    <t>0911</t>
  </si>
  <si>
    <t>090119</t>
  </si>
  <si>
    <t>Obnova síťové infrastruktury</t>
  </si>
  <si>
    <t>090219</t>
  </si>
  <si>
    <t>Programové vybavení včetně implementace</t>
  </si>
  <si>
    <t>090319</t>
  </si>
  <si>
    <t>Zřízení kamerového systému Pernerova 29a</t>
  </si>
  <si>
    <t xml:space="preserve">Odbor kancelář starosty                                                                            </t>
  </si>
  <si>
    <t>010115</t>
  </si>
  <si>
    <t xml:space="preserve">Revitalizace náměstí u KD Ládví - studie a PD </t>
  </si>
  <si>
    <t>nám. Ládví</t>
  </si>
  <si>
    <t>090216</t>
  </si>
  <si>
    <t>Revitalizace náměstí a parku u KD Krakov</t>
  </si>
  <si>
    <t>Krakov</t>
  </si>
  <si>
    <t>091416</t>
  </si>
  <si>
    <t xml:space="preserve">PD - Revitalizace parku Dlážděnka (naučná stezka) </t>
  </si>
  <si>
    <t>Dlážděnka</t>
  </si>
  <si>
    <t>81161090318</t>
  </si>
  <si>
    <t xml:space="preserve">Revitalizace parku Dlážděnka </t>
  </si>
  <si>
    <t>2019/2021</t>
  </si>
  <si>
    <t>090318</t>
  </si>
  <si>
    <t>Revitalizace parku Dlážděnka - I. etapa</t>
  </si>
  <si>
    <t>Skutečnost čerpání/      odeslaný příspěvek 
k 31.12.2019</t>
  </si>
  <si>
    <t>str. 5/5</t>
  </si>
  <si>
    <t>str. 4/5</t>
  </si>
  <si>
    <t>str. 3/5</t>
  </si>
  <si>
    <t>str. 2/5</t>
  </si>
  <si>
    <t>str. 1/5</t>
  </si>
  <si>
    <t>Příloha důvodové zprávy č. 11</t>
  </si>
  <si>
    <t>městskou částí Praha 8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</si>
</sst>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.0"/>
  </numFmts>
  <fonts count="9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sz val="1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name val="Arial CE"/>
      <charset val="238"/>
    </font>
    <font>
      <i/>
      <sz val="10"/>
      <name val="Arial"/>
      <family val="2"/>
      <charset val="238"/>
    </font>
    <font>
      <sz val="10"/>
      <color theme="3" tint="0.39997558519241921"/>
      <name val="Arial CE"/>
      <charset val="238"/>
    </font>
    <font>
      <sz val="10"/>
      <color rgb="FF00B0F0"/>
      <name val="Arial CE"/>
      <charset val="238"/>
    </font>
    <font>
      <sz val="11"/>
      <color rgb="FFFF0000"/>
      <name val="Arial CE"/>
      <charset val="238"/>
    </font>
    <font>
      <sz val="12"/>
      <name val="Arial CE"/>
      <charset val="238"/>
    </font>
    <font>
      <sz val="20"/>
      <color theme="0"/>
      <name val="Arial CE"/>
      <charset val="238"/>
    </font>
    <font>
      <b/>
      <sz val="12"/>
      <color theme="0"/>
      <name val="Arial CE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2"/>
      <color theme="1"/>
      <name val="Arial CE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indexed="49"/>
      <name val="Arial CE"/>
      <family val="2"/>
      <charset val="238"/>
    </font>
    <font>
      <b/>
      <sz val="11"/>
      <color rgb="FFFF000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10"/>
      <name val="Arial CE"/>
      <charset val="238"/>
    </font>
    <font>
      <b/>
      <sz val="14"/>
      <color rgb="FFFF0000"/>
      <name val="Arial CE"/>
      <charset val="238"/>
    </font>
    <font>
      <b/>
      <sz val="11"/>
      <color theme="0"/>
      <name val="Arial"/>
      <family val="2"/>
      <charset val="238"/>
    </font>
    <font>
      <sz val="20"/>
      <color theme="0"/>
      <name val="Arial"/>
      <family val="2"/>
      <charset val="238"/>
    </font>
    <font>
      <u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name val="Arial CE"/>
      <family val="2"/>
      <charset val="238"/>
    </font>
    <font>
      <sz val="14"/>
      <name val="Times New Roman"/>
      <family val="1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FF0000"/>
      <name val="Arial CE"/>
      <charset val="238"/>
    </font>
    <font>
      <sz val="8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71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3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6" borderId="0" applyNumberFormat="0" applyBorder="0" applyAlignment="0" applyProtection="0"/>
    <xf numFmtId="0" fontId="31" fillId="4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6" borderId="0" applyNumberFormat="0" applyBorder="0" applyAlignment="0" applyProtection="0"/>
    <xf numFmtId="0" fontId="32" fillId="3" borderId="0" applyNumberFormat="0" applyBorder="0" applyAlignment="0" applyProtection="0"/>
    <xf numFmtId="0" fontId="33" fillId="0" borderId="1" applyNumberFormat="0" applyFill="0" applyAlignment="0" applyProtection="0"/>
    <xf numFmtId="0" fontId="34" fillId="11" borderId="0" applyNumberFormat="0" applyBorder="0" applyAlignment="0" applyProtection="0"/>
    <xf numFmtId="0" fontId="35" fillId="12" borderId="2" applyNumberFormat="0" applyAlignment="0" applyProtection="0"/>
    <xf numFmtId="0" fontId="36" fillId="0" borderId="3" applyNumberFormat="0" applyFill="0" applyAlignment="0" applyProtection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7" borderId="0" applyNumberFormat="0" applyBorder="0" applyAlignment="0" applyProtection="0"/>
    <xf numFmtId="0" fontId="18" fillId="4" borderId="6" applyNumberFormat="0" applyFont="0" applyAlignment="0" applyProtection="0"/>
    <xf numFmtId="0" fontId="41" fillId="0" borderId="7" applyNumberFormat="0" applyFill="0" applyAlignment="0" applyProtection="0"/>
    <xf numFmtId="0" fontId="42" fillId="6" borderId="0" applyNumberFormat="0" applyBorder="0" applyAlignment="0" applyProtection="0"/>
    <xf numFmtId="0" fontId="41" fillId="0" borderId="0" applyNumberFormat="0" applyFill="0" applyBorder="0" applyAlignment="0" applyProtection="0"/>
    <xf numFmtId="0" fontId="43" fillId="7" borderId="8" applyNumberFormat="0" applyAlignment="0" applyProtection="0"/>
    <xf numFmtId="0" fontId="44" fillId="13" borderId="8" applyNumberFormat="0" applyAlignment="0" applyProtection="0"/>
    <xf numFmtId="0" fontId="45" fillId="13" borderId="9" applyNumberFormat="0" applyAlignment="0" applyProtection="0"/>
    <xf numFmtId="0" fontId="46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/>
    <xf numFmtId="44" fontId="18" fillId="0" borderId="0" applyFont="0" applyFill="0" applyBorder="0" applyAlignment="0" applyProtection="0"/>
    <xf numFmtId="0" fontId="49" fillId="0" borderId="0"/>
    <xf numFmtId="0" fontId="14" fillId="0" borderId="0"/>
    <xf numFmtId="0" fontId="26" fillId="0" borderId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4" fillId="0" borderId="0"/>
    <xf numFmtId="0" fontId="18" fillId="0" borderId="0"/>
    <xf numFmtId="0" fontId="26" fillId="0" borderId="0"/>
    <xf numFmtId="0" fontId="18" fillId="0" borderId="0"/>
    <xf numFmtId="0" fontId="73" fillId="0" borderId="0"/>
    <xf numFmtId="164" fontId="18" fillId="0" borderId="0" applyFont="0" applyFill="0" applyBorder="0" applyAlignment="0" applyProtection="0"/>
    <xf numFmtId="0" fontId="18" fillId="0" borderId="0"/>
    <xf numFmtId="0" fontId="26" fillId="0" borderId="0"/>
    <xf numFmtId="0" fontId="3" fillId="0" borderId="0"/>
  </cellStyleXfs>
  <cellXfs count="876">
    <xf numFmtId="0" fontId="0" fillId="0" borderId="0" xfId="0"/>
    <xf numFmtId="0" fontId="0" fillId="0" borderId="0" xfId="0"/>
    <xf numFmtId="0" fontId="26" fillId="0" borderId="0" xfId="42" applyFont="1"/>
    <xf numFmtId="0" fontId="16" fillId="0" borderId="0" xfId="42" applyFont="1" applyAlignment="1">
      <alignment horizontal="right"/>
    </xf>
    <xf numFmtId="0" fontId="18" fillId="0" borderId="0" xfId="42" applyFont="1"/>
    <xf numFmtId="0" fontId="6" fillId="0" borderId="0" xfId="61"/>
    <xf numFmtId="0" fontId="6" fillId="0" borderId="0" xfId="61" applyBorder="1"/>
    <xf numFmtId="14" fontId="54" fillId="0" borderId="0" xfId="42" applyNumberFormat="1" applyFont="1" applyBorder="1"/>
    <xf numFmtId="0" fontId="26" fillId="0" borderId="0" xfId="0" applyFont="1"/>
    <xf numFmtId="0" fontId="0" fillId="0" borderId="0" xfId="0" applyAlignment="1">
      <alignment horizontal="right"/>
    </xf>
    <xf numFmtId="0" fontId="25" fillId="0" borderId="0" xfId="42" applyFont="1" applyAlignment="1">
      <alignment horizontal="center"/>
    </xf>
    <xf numFmtId="0" fontId="26" fillId="0" borderId="0" xfId="42" applyFont="1" applyAlignment="1">
      <alignment horizontal="right"/>
    </xf>
    <xf numFmtId="0" fontId="0" fillId="18" borderId="0" xfId="0" applyFill="1"/>
    <xf numFmtId="3" fontId="0" fillId="0" borderId="0" xfId="0" applyNumberFormat="1"/>
    <xf numFmtId="3" fontId="70" fillId="19" borderId="41" xfId="0" applyNumberFormat="1" applyFont="1" applyFill="1" applyBorder="1" applyAlignment="1">
      <alignment horizontal="right" vertical="center" indent="2"/>
    </xf>
    <xf numFmtId="0" fontId="5" fillId="0" borderId="0" xfId="57" applyFont="1"/>
    <xf numFmtId="3" fontId="5" fillId="0" borderId="0" xfId="57" applyNumberFormat="1" applyFont="1"/>
    <xf numFmtId="165" fontId="5" fillId="0" borderId="0" xfId="57" applyNumberFormat="1" applyFont="1"/>
    <xf numFmtId="166" fontId="5" fillId="0" borderId="0" xfId="57" applyNumberFormat="1" applyFont="1"/>
    <xf numFmtId="0" fontId="59" fillId="0" borderId="0" xfId="57" applyFont="1" applyAlignment="1">
      <alignment horizontal="right"/>
    </xf>
    <xf numFmtId="3" fontId="5" fillId="0" borderId="0" xfId="57" applyNumberFormat="1" applyFont="1" applyAlignment="1"/>
    <xf numFmtId="165" fontId="59" fillId="0" borderId="0" xfId="57" applyNumberFormat="1" applyFont="1" applyAlignment="1"/>
    <xf numFmtId="3" fontId="59" fillId="0" borderId="0" xfId="57" applyNumberFormat="1" applyFont="1" applyAlignment="1"/>
    <xf numFmtId="166" fontId="59" fillId="0" borderId="0" xfId="57" applyNumberFormat="1" applyFont="1" applyAlignment="1"/>
    <xf numFmtId="166" fontId="5" fillId="0" borderId="0" xfId="57" applyNumberFormat="1" applyFont="1" applyAlignment="1">
      <alignment horizontal="right"/>
    </xf>
    <xf numFmtId="0" fontId="5" fillId="18" borderId="0" xfId="57" applyFont="1" applyFill="1"/>
    <xf numFmtId="0" fontId="53" fillId="0" borderId="0" xfId="57" applyFont="1"/>
    <xf numFmtId="0" fontId="5" fillId="0" borderId="0" xfId="57" applyFont="1" applyFill="1"/>
    <xf numFmtId="0" fontId="9" fillId="0" borderId="0" xfId="57"/>
    <xf numFmtId="3" fontId="9" fillId="0" borderId="0" xfId="57" applyNumberFormat="1"/>
    <xf numFmtId="166" fontId="9" fillId="0" borderId="0" xfId="57" applyNumberFormat="1"/>
    <xf numFmtId="165" fontId="9" fillId="0" borderId="0" xfId="57" applyNumberFormat="1"/>
    <xf numFmtId="3" fontId="19" fillId="0" borderId="0" xfId="57" applyNumberFormat="1" applyFont="1"/>
    <xf numFmtId="3" fontId="23" fillId="0" borderId="0" xfId="57" applyNumberFormat="1" applyFont="1"/>
    <xf numFmtId="3" fontId="51" fillId="0" borderId="0" xfId="57" applyNumberFormat="1" applyFont="1"/>
    <xf numFmtId="0" fontId="19" fillId="0" borderId="0" xfId="57" applyFont="1"/>
    <xf numFmtId="166" fontId="19" fillId="0" borderId="0" xfId="57" applyNumberFormat="1" applyFont="1"/>
    <xf numFmtId="166" fontId="9" fillId="0" borderId="0" xfId="57" applyNumberFormat="1" applyAlignment="1">
      <alignment horizontal="right"/>
    </xf>
    <xf numFmtId="0" fontId="24" fillId="0" borderId="0" xfId="57" applyFont="1" applyFill="1"/>
    <xf numFmtId="0" fontId="24" fillId="0" borderId="0" xfId="57" applyFont="1" applyFill="1" applyBorder="1"/>
    <xf numFmtId="165" fontId="59" fillId="0" borderId="0" xfId="57" applyNumberFormat="1" applyFont="1" applyFill="1" applyBorder="1"/>
    <xf numFmtId="4" fontId="24" fillId="0" borderId="0" xfId="57" applyNumberFormat="1" applyFont="1" applyFill="1" applyBorder="1"/>
    <xf numFmtId="4" fontId="53" fillId="0" borderId="0" xfId="57" applyNumberFormat="1" applyFont="1" applyFill="1" applyBorder="1"/>
    <xf numFmtId="0" fontId="9" fillId="0" borderId="0" xfId="57" applyFill="1" applyBorder="1"/>
    <xf numFmtId="0" fontId="9" fillId="0" borderId="0" xfId="57" applyBorder="1"/>
    <xf numFmtId="0" fontId="9" fillId="0" borderId="0" xfId="57" applyFill="1"/>
    <xf numFmtId="0" fontId="24" fillId="18" borderId="0" xfId="57" applyFont="1" applyFill="1"/>
    <xf numFmtId="0" fontId="9" fillId="18" borderId="0" xfId="57" applyFill="1"/>
    <xf numFmtId="0" fontId="4" fillId="0" borderId="0" xfId="61" applyFont="1"/>
    <xf numFmtId="0" fontId="26" fillId="0" borderId="0" xfId="69"/>
    <xf numFmtId="0" fontId="26" fillId="0" borderId="0" xfId="69" applyAlignment="1">
      <alignment horizontal="right"/>
    </xf>
    <xf numFmtId="0" fontId="26" fillId="0" borderId="37" xfId="69" applyBorder="1" applyAlignment="1">
      <alignment horizontal="center" vertical="center" wrapText="1"/>
    </xf>
    <xf numFmtId="0" fontId="26" fillId="0" borderId="14" xfId="69" applyBorder="1" applyAlignment="1">
      <alignment horizontal="center" vertical="center" wrapText="1"/>
    </xf>
    <xf numFmtId="0" fontId="26" fillId="0" borderId="62" xfId="69" applyBorder="1" applyAlignment="1">
      <alignment horizontal="center" vertical="center" wrapText="1"/>
    </xf>
    <xf numFmtId="0" fontId="27" fillId="21" borderId="10" xfId="69" applyFont="1" applyFill="1" applyBorder="1" applyAlignment="1">
      <alignment horizontal="left" vertical="center" indent="1"/>
    </xf>
    <xf numFmtId="3" fontId="27" fillId="21" borderId="41" xfId="69" applyNumberFormat="1" applyFont="1" applyFill="1" applyBorder="1" applyAlignment="1">
      <alignment horizontal="right" vertical="center" indent="1"/>
    </xf>
    <xf numFmtId="165" fontId="27" fillId="21" borderId="41" xfId="69" applyNumberFormat="1" applyFont="1" applyFill="1" applyBorder="1" applyAlignment="1">
      <alignment horizontal="right" vertical="center" indent="1"/>
    </xf>
    <xf numFmtId="4" fontId="27" fillId="21" borderId="41" xfId="69" applyNumberFormat="1" applyFont="1" applyFill="1" applyBorder="1" applyAlignment="1">
      <alignment horizontal="right" vertical="center" indent="1"/>
    </xf>
    <xf numFmtId="0" fontId="26" fillId="0" borderId="65" xfId="69" applyBorder="1" applyAlignment="1">
      <alignment horizontal="left" indent="1"/>
    </xf>
    <xf numFmtId="3" fontId="26" fillId="0" borderId="46" xfId="69" applyNumberFormat="1" applyBorder="1" applyAlignment="1">
      <alignment horizontal="right" indent="1"/>
    </xf>
    <xf numFmtId="165" fontId="26" fillId="0" borderId="46" xfId="69" applyNumberFormat="1" applyBorder="1" applyAlignment="1">
      <alignment horizontal="right" indent="1"/>
    </xf>
    <xf numFmtId="4" fontId="26" fillId="0" borderId="46" xfId="69" applyNumberFormat="1" applyBorder="1" applyAlignment="1">
      <alignment horizontal="right" indent="1"/>
    </xf>
    <xf numFmtId="0" fontId="27" fillId="21" borderId="37" xfId="69" applyFont="1" applyFill="1" applyBorder="1" applyAlignment="1">
      <alignment horizontal="left" vertical="center" indent="1"/>
    </xf>
    <xf numFmtId="3" fontId="27" fillId="21" borderId="14" xfId="69" applyNumberFormat="1" applyFont="1" applyFill="1" applyBorder="1" applyAlignment="1">
      <alignment horizontal="right" vertical="center" indent="1"/>
    </xf>
    <xf numFmtId="165" fontId="27" fillId="21" borderId="14" xfId="69" applyNumberFormat="1" applyFont="1" applyFill="1" applyBorder="1" applyAlignment="1">
      <alignment horizontal="right" vertical="center" indent="1"/>
    </xf>
    <xf numFmtId="4" fontId="27" fillId="21" borderId="14" xfId="69" applyNumberFormat="1" applyFont="1" applyFill="1" applyBorder="1" applyAlignment="1">
      <alignment horizontal="right" vertical="center" indent="1"/>
    </xf>
    <xf numFmtId="0" fontId="27" fillId="0" borderId="10" xfId="69" applyFont="1" applyBorder="1" applyAlignment="1">
      <alignment horizontal="left" indent="1"/>
    </xf>
    <xf numFmtId="3" fontId="27" fillId="0" borderId="41" xfId="69" applyNumberFormat="1" applyFont="1" applyBorder="1" applyAlignment="1">
      <alignment horizontal="right" indent="1"/>
    </xf>
    <xf numFmtId="165" fontId="27" fillId="0" borderId="41" xfId="69" applyNumberFormat="1" applyFont="1" applyBorder="1" applyAlignment="1">
      <alignment horizontal="right" indent="1"/>
    </xf>
    <xf numFmtId="4" fontId="27" fillId="0" borderId="41" xfId="69" applyNumberFormat="1" applyFont="1" applyBorder="1" applyAlignment="1">
      <alignment horizontal="right" indent="1"/>
    </xf>
    <xf numFmtId="0" fontId="26" fillId="0" borderId="19" xfId="69" applyBorder="1" applyAlignment="1">
      <alignment horizontal="left" indent="1"/>
    </xf>
    <xf numFmtId="3" fontId="26" fillId="0" borderId="26" xfId="69" applyNumberFormat="1" applyBorder="1" applyAlignment="1">
      <alignment horizontal="right" indent="1"/>
    </xf>
    <xf numFmtId="165" fontId="26" fillId="0" borderId="26" xfId="69" applyNumberFormat="1" applyBorder="1" applyAlignment="1">
      <alignment horizontal="right" indent="1"/>
    </xf>
    <xf numFmtId="4" fontId="26" fillId="0" borderId="26" xfId="69" applyNumberFormat="1" applyBorder="1" applyAlignment="1">
      <alignment horizontal="right" indent="1"/>
    </xf>
    <xf numFmtId="165" fontId="27" fillId="0" borderId="10" xfId="69" applyNumberFormat="1" applyFont="1" applyBorder="1" applyAlignment="1">
      <alignment horizontal="left" indent="1"/>
    </xf>
    <xf numFmtId="0" fontId="27" fillId="0" borderId="39" xfId="69" applyFont="1" applyBorder="1" applyAlignment="1">
      <alignment horizontal="left" indent="1"/>
    </xf>
    <xf numFmtId="3" fontId="27" fillId="0" borderId="44" xfId="69" applyNumberFormat="1" applyFont="1" applyBorder="1" applyAlignment="1">
      <alignment horizontal="right" indent="1"/>
    </xf>
    <xf numFmtId="165" fontId="27" fillId="0" borderId="44" xfId="69" applyNumberFormat="1" applyFont="1" applyBorder="1" applyAlignment="1">
      <alignment horizontal="right" indent="1"/>
    </xf>
    <xf numFmtId="4" fontId="27" fillId="0" borderId="44" xfId="69" applyNumberFormat="1" applyFont="1" applyBorder="1" applyAlignment="1">
      <alignment horizontal="right" indent="1"/>
    </xf>
    <xf numFmtId="0" fontId="27" fillId="21" borderId="39" xfId="69" applyFont="1" applyFill="1" applyBorder="1" applyAlignment="1">
      <alignment horizontal="left" vertical="center" indent="1"/>
    </xf>
    <xf numFmtId="3" fontId="27" fillId="21" borderId="44" xfId="69" applyNumberFormat="1" applyFont="1" applyFill="1" applyBorder="1" applyAlignment="1">
      <alignment horizontal="right" vertical="center" indent="1"/>
    </xf>
    <xf numFmtId="165" fontId="27" fillId="21" borderId="44" xfId="69" applyNumberFormat="1" applyFont="1" applyFill="1" applyBorder="1" applyAlignment="1">
      <alignment horizontal="right" vertical="center" indent="1"/>
    </xf>
    <xf numFmtId="4" fontId="27" fillId="21" borderId="44" xfId="69" applyNumberFormat="1" applyFont="1" applyFill="1" applyBorder="1" applyAlignment="1">
      <alignment horizontal="right" vertical="center" indent="1"/>
    </xf>
    <xf numFmtId="0" fontId="48" fillId="0" borderId="0" xfId="0" applyFont="1"/>
    <xf numFmtId="165" fontId="48" fillId="0" borderId="0" xfId="0" applyNumberFormat="1" applyFont="1"/>
    <xf numFmtId="0" fontId="5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0" fontId="16" fillId="22" borderId="41" xfId="0" applyFont="1" applyFill="1" applyBorder="1" applyAlignment="1">
      <alignment horizontal="left" vertical="center"/>
    </xf>
    <xf numFmtId="3" fontId="16" fillId="22" borderId="41" xfId="0" applyNumberFormat="1" applyFont="1" applyFill="1" applyBorder="1" applyAlignment="1">
      <alignment horizontal="right" vertical="center" indent="1"/>
    </xf>
    <xf numFmtId="165" fontId="16" fillId="22" borderId="41" xfId="0" applyNumberFormat="1" applyFont="1" applyFill="1" applyBorder="1" applyAlignment="1">
      <alignment horizontal="right" vertical="center" indent="1"/>
    </xf>
    <xf numFmtId="4" fontId="16" fillId="22" borderId="41" xfId="0" applyNumberFormat="1" applyFont="1" applyFill="1" applyBorder="1" applyAlignment="1">
      <alignment horizontal="right" vertical="center" indent="1"/>
    </xf>
    <xf numFmtId="0" fontId="0" fillId="0" borderId="26" xfId="0" applyBorder="1" applyAlignment="1">
      <alignment horizontal="left" vertical="center"/>
    </xf>
    <xf numFmtId="3" fontId="50" fillId="0" borderId="24" xfId="0" applyNumberFormat="1" applyFont="1" applyBorder="1" applyAlignment="1">
      <alignment horizontal="right" vertical="center" indent="1"/>
    </xf>
    <xf numFmtId="165" fontId="0" fillId="0" borderId="21" xfId="0" applyNumberFormat="1" applyBorder="1" applyAlignment="1">
      <alignment horizontal="right" vertical="center" indent="1"/>
    </xf>
    <xf numFmtId="3" fontId="0" fillId="0" borderId="19" xfId="0" applyNumberFormat="1" applyBorder="1" applyAlignment="1">
      <alignment horizontal="right" vertical="center" indent="1"/>
    </xf>
    <xf numFmtId="4" fontId="0" fillId="0" borderId="19" xfId="0" applyNumberFormat="1" applyBorder="1" applyAlignment="1">
      <alignment horizontal="right" vertical="center" indent="1"/>
    </xf>
    <xf numFmtId="4" fontId="0" fillId="0" borderId="53" xfId="0" applyNumberFormat="1" applyBorder="1" applyAlignment="1">
      <alignment horizontal="right" vertical="center" indent="1"/>
    </xf>
    <xf numFmtId="0" fontId="0" fillId="0" borderId="13" xfId="0" applyBorder="1" applyAlignment="1">
      <alignment horizontal="left" vertical="center"/>
    </xf>
    <xf numFmtId="3" fontId="0" fillId="0" borderId="63" xfId="0" applyNumberFormat="1" applyBorder="1" applyAlignment="1">
      <alignment horizontal="right" vertical="center" indent="1"/>
    </xf>
    <xf numFmtId="165" fontId="0" fillId="0" borderId="64" xfId="0" applyNumberFormat="1" applyBorder="1" applyAlignment="1">
      <alignment horizontal="right" vertical="center" indent="1"/>
    </xf>
    <xf numFmtId="3" fontId="0" fillId="0" borderId="39" xfId="0" applyNumberFormat="1" applyBorder="1" applyAlignment="1">
      <alignment horizontal="right" vertical="center" indent="1"/>
    </xf>
    <xf numFmtId="4" fontId="0" fillId="0" borderId="39" xfId="0" applyNumberFormat="1" applyBorder="1" applyAlignment="1">
      <alignment horizontal="right" vertical="center" indent="1"/>
    </xf>
    <xf numFmtId="4" fontId="0" fillId="0" borderId="44" xfId="0" applyNumberFormat="1" applyBorder="1" applyAlignment="1">
      <alignment horizontal="right" vertical="center" indent="1"/>
    </xf>
    <xf numFmtId="165" fontId="0" fillId="0" borderId="0" xfId="0" applyNumberFormat="1"/>
    <xf numFmtId="0" fontId="16" fillId="23" borderId="41" xfId="0" applyFont="1" applyFill="1" applyBorder="1" applyAlignment="1">
      <alignment horizontal="left" vertical="center"/>
    </xf>
    <xf numFmtId="3" fontId="16" fillId="23" borderId="41" xfId="0" applyNumberFormat="1" applyFont="1" applyFill="1" applyBorder="1" applyAlignment="1">
      <alignment horizontal="right" vertical="center" indent="1"/>
    </xf>
    <xf numFmtId="165" fontId="16" fillId="23" borderId="41" xfId="0" applyNumberFormat="1" applyFont="1" applyFill="1" applyBorder="1" applyAlignment="1">
      <alignment horizontal="right" vertical="center" indent="1"/>
    </xf>
    <xf numFmtId="4" fontId="16" fillId="23" borderId="41" xfId="0" applyNumberFormat="1" applyFont="1" applyFill="1" applyBorder="1" applyAlignment="1">
      <alignment horizontal="right" vertical="center" indent="1"/>
    </xf>
    <xf numFmtId="0" fontId="50" fillId="0" borderId="25" xfId="0" applyFont="1" applyBorder="1" applyAlignment="1">
      <alignment horizontal="left" vertical="center"/>
    </xf>
    <xf numFmtId="3" fontId="50" fillId="0" borderId="40" xfId="0" applyNumberFormat="1" applyFont="1" applyBorder="1" applyAlignment="1">
      <alignment horizontal="right" vertical="center" indent="1"/>
    </xf>
    <xf numFmtId="165" fontId="0" fillId="0" borderId="47" xfId="0" applyNumberFormat="1" applyBorder="1" applyAlignment="1">
      <alignment horizontal="right" vertical="center" indent="1"/>
    </xf>
    <xf numFmtId="3" fontId="0" fillId="0" borderId="25" xfId="0" applyNumberFormat="1" applyBorder="1" applyAlignment="1">
      <alignment horizontal="right" vertical="center" indent="1"/>
    </xf>
    <xf numFmtId="4" fontId="0" fillId="0" borderId="25" xfId="0" applyNumberFormat="1" applyBorder="1" applyAlignment="1">
      <alignment horizontal="right" vertical="center" indent="1"/>
    </xf>
    <xf numFmtId="0" fontId="50" fillId="0" borderId="46" xfId="0" applyFont="1" applyBorder="1" applyAlignment="1">
      <alignment horizontal="left" vertical="center"/>
    </xf>
    <xf numFmtId="3" fontId="50" fillId="0" borderId="63" xfId="0" applyNumberFormat="1" applyFont="1" applyBorder="1" applyAlignment="1">
      <alignment horizontal="right" vertical="center" indent="1"/>
    </xf>
    <xf numFmtId="3" fontId="0" fillId="0" borderId="46" xfId="0" applyNumberFormat="1" applyBorder="1" applyAlignment="1">
      <alignment horizontal="right" vertical="center" indent="1"/>
    </xf>
    <xf numFmtId="4" fontId="0" fillId="0" borderId="46" xfId="0" applyNumberFormat="1" applyBorder="1" applyAlignment="1">
      <alignment horizontal="right" vertical="center" indent="1"/>
    </xf>
    <xf numFmtId="165" fontId="50" fillId="0" borderId="40" xfId="0" applyNumberFormat="1" applyFont="1" applyBorder="1" applyAlignment="1">
      <alignment horizontal="right" vertical="center" indent="1"/>
    </xf>
    <xf numFmtId="0" fontId="50" fillId="0" borderId="26" xfId="0" applyFont="1" applyBorder="1" applyAlignment="1">
      <alignment horizontal="left" vertical="center"/>
    </xf>
    <xf numFmtId="165" fontId="50" fillId="0" borderId="24" xfId="0" applyNumberFormat="1" applyFont="1" applyBorder="1" applyAlignment="1">
      <alignment horizontal="right" vertical="center" indent="1"/>
    </xf>
    <xf numFmtId="3" fontId="0" fillId="0" borderId="26" xfId="0" applyNumberFormat="1" applyBorder="1" applyAlignment="1">
      <alignment horizontal="right" vertical="center" indent="1"/>
    </xf>
    <xf numFmtId="4" fontId="0" fillId="0" borderId="26" xfId="0" applyNumberFormat="1" applyBorder="1" applyAlignment="1">
      <alignment horizontal="right" vertical="center" indent="1"/>
    </xf>
    <xf numFmtId="4" fontId="0" fillId="0" borderId="0" xfId="0" applyNumberFormat="1"/>
    <xf numFmtId="165" fontId="50" fillId="0" borderId="63" xfId="0" applyNumberFormat="1" applyFont="1" applyBorder="1" applyAlignment="1">
      <alignment horizontal="right" vertical="center" indent="1"/>
    </xf>
    <xf numFmtId="0" fontId="50" fillId="0" borderId="53" xfId="0" applyFont="1" applyBorder="1" applyAlignment="1">
      <alignment horizontal="left" vertical="center"/>
    </xf>
    <xf numFmtId="3" fontId="50" fillId="0" borderId="53" xfId="0" applyNumberFormat="1" applyFont="1" applyBorder="1" applyAlignment="1">
      <alignment horizontal="right" vertical="center" indent="1"/>
    </xf>
    <xf numFmtId="165" fontId="50" fillId="0" borderId="53" xfId="0" applyNumberFormat="1" applyFont="1" applyBorder="1" applyAlignment="1">
      <alignment horizontal="right" vertical="center" indent="1"/>
    </xf>
    <xf numFmtId="3" fontId="0" fillId="0" borderId="53" xfId="0" applyNumberFormat="1" applyBorder="1" applyAlignment="1">
      <alignment horizontal="right" vertical="center" indent="1"/>
    </xf>
    <xf numFmtId="0" fontId="17" fillId="0" borderId="13" xfId="0" applyFont="1" applyBorder="1" applyAlignment="1">
      <alignment horizontal="left" vertical="center" indent="3"/>
    </xf>
    <xf numFmtId="3" fontId="17" fillId="0" borderId="42" xfId="0" applyNumberFormat="1" applyFont="1" applyBorder="1" applyAlignment="1">
      <alignment horizontal="right" vertical="center" indent="1"/>
    </xf>
    <xf numFmtId="165" fontId="17" fillId="0" borderId="42" xfId="0" applyNumberFormat="1" applyFont="1" applyBorder="1" applyAlignment="1">
      <alignment horizontal="right" vertical="center" indent="1"/>
    </xf>
    <xf numFmtId="3" fontId="17" fillId="0" borderId="13" xfId="0" applyNumberFormat="1" applyFont="1" applyBorder="1" applyAlignment="1">
      <alignment horizontal="right" vertical="center" indent="1"/>
    </xf>
    <xf numFmtId="4" fontId="17" fillId="0" borderId="13" xfId="0" applyNumberFormat="1" applyFont="1" applyBorder="1" applyAlignment="1">
      <alignment horizontal="right" vertical="center" indent="1"/>
    </xf>
    <xf numFmtId="0" fontId="17" fillId="0" borderId="25" xfId="0" applyFont="1" applyBorder="1" applyAlignment="1">
      <alignment horizontal="left" vertical="center" indent="3"/>
    </xf>
    <xf numFmtId="3" fontId="17" fillId="0" borderId="40" xfId="0" applyNumberFormat="1" applyFont="1" applyBorder="1" applyAlignment="1">
      <alignment horizontal="right" vertical="center" indent="1"/>
    </xf>
    <xf numFmtId="165" fontId="17" fillId="0" borderId="40" xfId="0" applyNumberFormat="1" applyFont="1" applyBorder="1" applyAlignment="1">
      <alignment horizontal="right" vertical="center" indent="1"/>
    </xf>
    <xf numFmtId="3" fontId="17" fillId="0" borderId="25" xfId="0" applyNumberFormat="1" applyFont="1" applyBorder="1" applyAlignment="1">
      <alignment horizontal="right" vertical="center" indent="1"/>
    </xf>
    <xf numFmtId="4" fontId="17" fillId="0" borderId="25" xfId="0" applyNumberFormat="1" applyFont="1" applyBorder="1" applyAlignment="1">
      <alignment horizontal="right" vertical="center" indent="1"/>
    </xf>
    <xf numFmtId="0" fontId="0" fillId="0" borderId="46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3" fontId="50" fillId="0" borderId="67" xfId="0" applyNumberFormat="1" applyFont="1" applyBorder="1" applyAlignment="1">
      <alignment horizontal="right" vertical="center" indent="1"/>
    </xf>
    <xf numFmtId="165" fontId="50" fillId="0" borderId="67" xfId="0" applyNumberFormat="1" applyFont="1" applyBorder="1" applyAlignment="1">
      <alignment horizontal="right" vertical="center" indent="1"/>
    </xf>
    <xf numFmtId="3" fontId="0" fillId="0" borderId="15" xfId="0" applyNumberFormat="1" applyBorder="1" applyAlignment="1">
      <alignment horizontal="right" vertical="center" indent="1"/>
    </xf>
    <xf numFmtId="4" fontId="0" fillId="0" borderId="15" xfId="0" applyNumberFormat="1" applyBorder="1" applyAlignment="1">
      <alignment horizontal="right" vertical="center" indent="1"/>
    </xf>
    <xf numFmtId="4" fontId="0" fillId="0" borderId="59" xfId="0" applyNumberFormat="1" applyBorder="1" applyAlignment="1">
      <alignment horizontal="right" vertical="center" indent="1"/>
    </xf>
    <xf numFmtId="3" fontId="50" fillId="0" borderId="42" xfId="0" applyNumberFormat="1" applyFont="1" applyBorder="1" applyAlignment="1">
      <alignment horizontal="right" vertical="center" indent="1"/>
    </xf>
    <xf numFmtId="165" fontId="50" fillId="0" borderId="42" xfId="0" applyNumberFormat="1" applyFont="1" applyBorder="1" applyAlignment="1">
      <alignment horizontal="right" vertical="center" indent="1"/>
    </xf>
    <xf numFmtId="3" fontId="0" fillId="0" borderId="18" xfId="0" applyNumberFormat="1" applyBorder="1" applyAlignment="1">
      <alignment horizontal="right" vertical="center" indent="1"/>
    </xf>
    <xf numFmtId="4" fontId="0" fillId="0" borderId="18" xfId="0" applyNumberFormat="1" applyBorder="1" applyAlignment="1">
      <alignment horizontal="right" vertical="center" indent="1"/>
    </xf>
    <xf numFmtId="4" fontId="0" fillId="0" borderId="13" xfId="0" applyNumberFormat="1" applyBorder="1" applyAlignment="1">
      <alignment horizontal="right" vertical="center" indent="1"/>
    </xf>
    <xf numFmtId="3" fontId="16" fillId="23" borderId="10" xfId="0" applyNumberFormat="1" applyFont="1" applyFill="1" applyBorder="1" applyAlignment="1">
      <alignment horizontal="right" vertical="center" indent="1"/>
    </xf>
    <xf numFmtId="165" fontId="16" fillId="23" borderId="10" xfId="0" applyNumberFormat="1" applyFont="1" applyFill="1" applyBorder="1" applyAlignment="1">
      <alignment horizontal="right" vertical="center" indent="1"/>
    </xf>
    <xf numFmtId="4" fontId="16" fillId="23" borderId="10" xfId="0" applyNumberFormat="1" applyFont="1" applyFill="1" applyBorder="1" applyAlignment="1">
      <alignment horizontal="right" vertical="center" indent="1"/>
    </xf>
    <xf numFmtId="3" fontId="0" fillId="0" borderId="38" xfId="0" applyNumberFormat="1" applyBorder="1" applyAlignment="1">
      <alignment horizontal="right" vertical="center" indent="1"/>
    </xf>
    <xf numFmtId="4" fontId="0" fillId="0" borderId="38" xfId="0" applyNumberFormat="1" applyBorder="1" applyAlignment="1">
      <alignment horizontal="right" vertical="center" indent="1"/>
    </xf>
    <xf numFmtId="3" fontId="16" fillId="23" borderId="12" xfId="0" applyNumberFormat="1" applyFont="1" applyFill="1" applyBorder="1" applyAlignment="1">
      <alignment horizontal="right" vertical="center" indent="1"/>
    </xf>
    <xf numFmtId="165" fontId="16" fillId="23" borderId="12" xfId="0" applyNumberFormat="1" applyFont="1" applyFill="1" applyBorder="1" applyAlignment="1">
      <alignment horizontal="right" vertical="center" indent="1"/>
    </xf>
    <xf numFmtId="4" fontId="16" fillId="23" borderId="12" xfId="0" applyNumberFormat="1" applyFont="1" applyFill="1" applyBorder="1" applyAlignment="1">
      <alignment horizontal="right" vertical="center" indent="1"/>
    </xf>
    <xf numFmtId="3" fontId="16" fillId="22" borderId="10" xfId="0" applyNumberFormat="1" applyFont="1" applyFill="1" applyBorder="1" applyAlignment="1">
      <alignment horizontal="right" vertical="center" indent="1"/>
    </xf>
    <xf numFmtId="4" fontId="16" fillId="22" borderId="10" xfId="0" applyNumberFormat="1" applyFont="1" applyFill="1" applyBorder="1" applyAlignment="1">
      <alignment horizontal="right" vertical="center" indent="1"/>
    </xf>
    <xf numFmtId="0" fontId="16" fillId="22" borderId="41" xfId="0" applyFont="1" applyFill="1" applyBorder="1" applyAlignment="1">
      <alignment horizontal="left" vertical="center" wrapText="1"/>
    </xf>
    <xf numFmtId="3" fontId="52" fillId="22" borderId="12" xfId="0" applyNumberFormat="1" applyFont="1" applyFill="1" applyBorder="1" applyAlignment="1">
      <alignment horizontal="right" vertical="center" indent="1"/>
    </xf>
    <xf numFmtId="165" fontId="52" fillId="22" borderId="12" xfId="0" applyNumberFormat="1" applyFont="1" applyFill="1" applyBorder="1" applyAlignment="1">
      <alignment horizontal="right" vertical="center" indent="1"/>
    </xf>
    <xf numFmtId="3" fontId="16" fillId="22" borderId="12" xfId="0" applyNumberFormat="1" applyFont="1" applyFill="1" applyBorder="1" applyAlignment="1">
      <alignment horizontal="right" vertical="center" indent="1"/>
    </xf>
    <xf numFmtId="4" fontId="16" fillId="22" borderId="12" xfId="0" applyNumberFormat="1" applyFont="1" applyFill="1" applyBorder="1" applyAlignment="1">
      <alignment horizontal="right" vertical="center" indent="1"/>
    </xf>
    <xf numFmtId="4" fontId="51" fillId="0" borderId="0" xfId="0" applyNumberFormat="1" applyFont="1"/>
    <xf numFmtId="0" fontId="16" fillId="22" borderId="41" xfId="42" applyFont="1" applyFill="1" applyBorder="1" applyAlignment="1">
      <alignment horizontal="left" vertical="center" wrapText="1"/>
    </xf>
    <xf numFmtId="0" fontId="50" fillId="0" borderId="0" xfId="0" applyFont="1"/>
    <xf numFmtId="165" fontId="50" fillId="0" borderId="0" xfId="0" applyNumberFormat="1" applyFont="1"/>
    <xf numFmtId="3" fontId="48" fillId="0" borderId="0" xfId="0" applyNumberFormat="1" applyFont="1"/>
    <xf numFmtId="0" fontId="3" fillId="0" borderId="0" xfId="70"/>
    <xf numFmtId="0" fontId="62" fillId="0" borderId="0" xfId="70" applyFont="1"/>
    <xf numFmtId="3" fontId="71" fillId="0" borderId="0" xfId="63" applyNumberFormat="1" applyFont="1"/>
    <xf numFmtId="0" fontId="57" fillId="0" borderId="0" xfId="70" applyFont="1"/>
    <xf numFmtId="0" fontId="48" fillId="0" borderId="41" xfId="70" applyFont="1" applyBorder="1"/>
    <xf numFmtId="0" fontId="48" fillId="0" borderId="14" xfId="70" applyFont="1" applyBorder="1" applyAlignment="1">
      <alignment horizontal="center" vertical="center" wrapText="1"/>
    </xf>
    <xf numFmtId="165" fontId="48" fillId="0" borderId="14" xfId="70" applyNumberFormat="1" applyFont="1" applyBorder="1" applyAlignment="1">
      <alignment horizontal="center" vertical="center" wrapText="1"/>
    </xf>
    <xf numFmtId="0" fontId="27" fillId="24" borderId="41" xfId="70" applyFont="1" applyFill="1" applyBorder="1" applyAlignment="1">
      <alignment vertical="center"/>
    </xf>
    <xf numFmtId="3" fontId="72" fillId="24" borderId="41" xfId="70" applyNumberFormat="1" applyFont="1" applyFill="1" applyBorder="1" applyAlignment="1">
      <alignment horizontal="right" vertical="center" indent="1"/>
    </xf>
    <xf numFmtId="165" fontId="72" fillId="24" borderId="41" xfId="70" applyNumberFormat="1" applyFont="1" applyFill="1" applyBorder="1" applyAlignment="1">
      <alignment horizontal="right" vertical="center" indent="1"/>
    </xf>
    <xf numFmtId="4" fontId="72" fillId="24" borderId="41" xfId="70" applyNumberFormat="1" applyFont="1" applyFill="1" applyBorder="1" applyAlignment="1">
      <alignment horizontal="right" vertical="center" indent="1"/>
    </xf>
    <xf numFmtId="0" fontId="48" fillId="0" borderId="25" xfId="70" applyFont="1" applyBorder="1"/>
    <xf numFmtId="3" fontId="48" fillId="0" borderId="25" xfId="70" applyNumberFormat="1" applyFont="1" applyBorder="1" applyAlignment="1">
      <alignment horizontal="right" indent="1"/>
    </xf>
    <xf numFmtId="165" fontId="48" fillId="0" borderId="25" xfId="70" applyNumberFormat="1" applyFont="1" applyBorder="1" applyAlignment="1">
      <alignment horizontal="right" indent="1"/>
    </xf>
    <xf numFmtId="4" fontId="48" fillId="18" borderId="25" xfId="70" applyNumberFormat="1" applyFont="1" applyFill="1" applyBorder="1" applyAlignment="1">
      <alignment horizontal="right" indent="1"/>
    </xf>
    <xf numFmtId="0" fontId="48" fillId="0" borderId="26" xfId="70" applyFont="1" applyBorder="1"/>
    <xf numFmtId="3" fontId="48" fillId="0" borderId="26" xfId="70" applyNumberFormat="1" applyFont="1" applyBorder="1" applyAlignment="1">
      <alignment horizontal="right" indent="1"/>
    </xf>
    <xf numFmtId="165" fontId="48" fillId="0" borderId="26" xfId="70" applyNumberFormat="1" applyFont="1" applyBorder="1" applyAlignment="1">
      <alignment horizontal="right" indent="1"/>
    </xf>
    <xf numFmtId="4" fontId="48" fillId="18" borderId="26" xfId="70" applyNumberFormat="1" applyFont="1" applyFill="1" applyBorder="1" applyAlignment="1">
      <alignment horizontal="right" indent="1"/>
    </xf>
    <xf numFmtId="0" fontId="48" fillId="0" borderId="46" xfId="70" applyFont="1" applyBorder="1"/>
    <xf numFmtId="3" fontId="48" fillId="0" borderId="46" xfId="70" applyNumberFormat="1" applyFont="1" applyBorder="1" applyAlignment="1">
      <alignment horizontal="right" indent="1"/>
    </xf>
    <xf numFmtId="165" fontId="48" fillId="0" borderId="46" xfId="70" applyNumberFormat="1" applyFont="1" applyBorder="1" applyAlignment="1">
      <alignment horizontal="right" indent="1"/>
    </xf>
    <xf numFmtId="4" fontId="48" fillId="18" borderId="46" xfId="70" applyNumberFormat="1" applyFont="1" applyFill="1" applyBorder="1" applyAlignment="1">
      <alignment horizontal="right" indent="1"/>
    </xf>
    <xf numFmtId="0" fontId="48" fillId="0" borderId="59" xfId="70" applyFont="1" applyBorder="1"/>
    <xf numFmtId="3" fontId="48" fillId="0" borderId="59" xfId="70" applyNumberFormat="1" applyFont="1" applyBorder="1" applyAlignment="1">
      <alignment horizontal="right" indent="1"/>
    </xf>
    <xf numFmtId="165" fontId="48" fillId="0" borderId="59" xfId="70" applyNumberFormat="1" applyFont="1" applyBorder="1" applyAlignment="1">
      <alignment horizontal="right" indent="1"/>
    </xf>
    <xf numFmtId="4" fontId="48" fillId="0" borderId="59" xfId="70" applyNumberFormat="1" applyFont="1" applyBorder="1" applyAlignment="1">
      <alignment horizontal="right" indent="1"/>
    </xf>
    <xf numFmtId="0" fontId="27" fillId="24" borderId="44" xfId="70" applyFont="1" applyFill="1" applyBorder="1" applyAlignment="1">
      <alignment vertical="center"/>
    </xf>
    <xf numFmtId="3" fontId="72" fillId="24" borderId="44" xfId="70" applyNumberFormat="1" applyFont="1" applyFill="1" applyBorder="1" applyAlignment="1">
      <alignment horizontal="right" vertical="center" indent="1"/>
    </xf>
    <xf numFmtId="165" fontId="72" fillId="24" borderId="44" xfId="70" applyNumberFormat="1" applyFont="1" applyFill="1" applyBorder="1" applyAlignment="1">
      <alignment horizontal="right" vertical="center" indent="1"/>
    </xf>
    <xf numFmtId="4" fontId="72" fillId="24" borderId="25" xfId="70" applyNumberFormat="1" applyFont="1" applyFill="1" applyBorder="1" applyAlignment="1">
      <alignment horizontal="right" vertical="center" indent="1"/>
    </xf>
    <xf numFmtId="0" fontId="27" fillId="23" borderId="41" xfId="70" applyFont="1" applyFill="1" applyBorder="1"/>
    <xf numFmtId="3" fontId="48" fillId="23" borderId="41" xfId="70" applyNumberFormat="1" applyFont="1" applyFill="1" applyBorder="1" applyAlignment="1">
      <alignment horizontal="right" indent="1"/>
    </xf>
    <xf numFmtId="165" fontId="48" fillId="23" borderId="41" xfId="70" applyNumberFormat="1" applyFont="1" applyFill="1" applyBorder="1" applyAlignment="1">
      <alignment horizontal="right" indent="1"/>
    </xf>
    <xf numFmtId="4" fontId="48" fillId="23" borderId="41" xfId="70" applyNumberFormat="1" applyFont="1" applyFill="1" applyBorder="1" applyAlignment="1">
      <alignment horizontal="right" indent="1"/>
    </xf>
    <xf numFmtId="0" fontId="48" fillId="0" borderId="53" xfId="70" applyFont="1" applyBorder="1"/>
    <xf numFmtId="49" fontId="27" fillId="23" borderId="10" xfId="70" applyNumberFormat="1" applyFont="1" applyFill="1" applyBorder="1" applyAlignment="1">
      <alignment wrapText="1"/>
    </xf>
    <xf numFmtId="0" fontId="27" fillId="24" borderId="10" xfId="70" applyFont="1" applyFill="1" applyBorder="1" applyAlignment="1">
      <alignment vertical="center" wrapText="1"/>
    </xf>
    <xf numFmtId="0" fontId="26" fillId="0" borderId="14" xfId="70" applyFont="1" applyBorder="1" applyAlignment="1">
      <alignment wrapText="1"/>
    </xf>
    <xf numFmtId="3" fontId="48" fillId="0" borderId="14" xfId="70" applyNumberFormat="1" applyFont="1" applyBorder="1" applyAlignment="1">
      <alignment horizontal="right" indent="1"/>
    </xf>
    <xf numFmtId="165" fontId="48" fillId="0" borderId="14" xfId="70" applyNumberFormat="1" applyFont="1" applyBorder="1" applyAlignment="1">
      <alignment horizontal="right" indent="1"/>
    </xf>
    <xf numFmtId="4" fontId="48" fillId="0" borderId="41" xfId="70" applyNumberFormat="1" applyFont="1" applyBorder="1" applyAlignment="1">
      <alignment horizontal="right" indent="1"/>
    </xf>
    <xf numFmtId="0" fontId="26" fillId="0" borderId="41" xfId="70" applyFont="1" applyBorder="1" applyAlignment="1">
      <alignment wrapText="1"/>
    </xf>
    <xf numFmtId="3" fontId="48" fillId="0" borderId="41" xfId="70" applyNumberFormat="1" applyFont="1" applyBorder="1" applyAlignment="1">
      <alignment horizontal="right" indent="1"/>
    </xf>
    <xf numFmtId="165" fontId="48" fillId="0" borderId="41" xfId="70" applyNumberFormat="1" applyFont="1" applyBorder="1" applyAlignment="1">
      <alignment horizontal="right" indent="1"/>
    </xf>
    <xf numFmtId="0" fontId="16" fillId="22" borderId="41" xfId="70" applyFont="1" applyFill="1" applyBorder="1" applyAlignment="1">
      <alignment horizontal="left" vertical="center" wrapText="1"/>
    </xf>
    <xf numFmtId="3" fontId="52" fillId="22" borderId="12" xfId="70" applyNumberFormat="1" applyFont="1" applyFill="1" applyBorder="1" applyAlignment="1">
      <alignment horizontal="right" vertical="center" indent="1"/>
    </xf>
    <xf numFmtId="165" fontId="52" fillId="22" borderId="12" xfId="70" applyNumberFormat="1" applyFont="1" applyFill="1" applyBorder="1" applyAlignment="1">
      <alignment horizontal="right" vertical="center" indent="1"/>
    </xf>
    <xf numFmtId="3" fontId="16" fillId="22" borderId="12" xfId="70" applyNumberFormat="1" applyFont="1" applyFill="1" applyBorder="1" applyAlignment="1">
      <alignment horizontal="right" vertical="center" indent="1"/>
    </xf>
    <xf numFmtId="4" fontId="16" fillId="22" borderId="12" xfId="70" applyNumberFormat="1" applyFont="1" applyFill="1" applyBorder="1" applyAlignment="1">
      <alignment horizontal="right" vertical="center" indent="1"/>
    </xf>
    <xf numFmtId="3" fontId="16" fillId="22" borderId="41" xfId="70" applyNumberFormat="1" applyFont="1" applyFill="1" applyBorder="1" applyAlignment="1">
      <alignment horizontal="right" vertical="center" indent="1"/>
    </xf>
    <xf numFmtId="0" fontId="16" fillId="0" borderId="41" xfId="42" applyFont="1" applyBorder="1"/>
    <xf numFmtId="3" fontId="16" fillId="0" borderId="10" xfId="42" applyNumberFormat="1" applyFont="1" applyBorder="1" applyAlignment="1">
      <alignment horizontal="right" indent="2"/>
    </xf>
    <xf numFmtId="4" fontId="16" fillId="0" borderId="41" xfId="0" applyNumberFormat="1" applyFont="1" applyBorder="1" applyAlignment="1">
      <alignment horizontal="right" indent="2"/>
    </xf>
    <xf numFmtId="4" fontId="16" fillId="0" borderId="12" xfId="0" applyNumberFormat="1" applyFont="1" applyBorder="1" applyAlignment="1">
      <alignment horizontal="right" indent="2"/>
    </xf>
    <xf numFmtId="0" fontId="16" fillId="0" borderId="13" xfId="42" applyFont="1" applyBorder="1"/>
    <xf numFmtId="3" fontId="18" fillId="0" borderId="13" xfId="42" applyNumberFormat="1" applyBorder="1" applyAlignment="1">
      <alignment horizontal="right" indent="2"/>
    </xf>
    <xf numFmtId="3" fontId="18" fillId="0" borderId="18" xfId="42" applyNumberFormat="1" applyBorder="1" applyAlignment="1">
      <alignment horizontal="right" indent="2"/>
    </xf>
    <xf numFmtId="3" fontId="65" fillId="0" borderId="14" xfId="42" applyNumberFormat="1" applyFont="1" applyBorder="1" applyAlignment="1">
      <alignment horizontal="right" indent="2"/>
    </xf>
    <xf numFmtId="4" fontId="65" fillId="0" borderId="42" xfId="42" applyNumberFormat="1" applyFont="1" applyBorder="1" applyAlignment="1">
      <alignment horizontal="right" indent="2"/>
    </xf>
    <xf numFmtId="3" fontId="16" fillId="0" borderId="25" xfId="42" applyNumberFormat="1" applyFont="1" applyBorder="1" applyAlignment="1">
      <alignment horizontal="right" indent="2"/>
    </xf>
    <xf numFmtId="4" fontId="16" fillId="0" borderId="25" xfId="0" applyNumberFormat="1" applyFont="1" applyBorder="1" applyAlignment="1">
      <alignment horizontal="right" indent="2"/>
    </xf>
    <xf numFmtId="4" fontId="16" fillId="0" borderId="40" xfId="0" applyNumberFormat="1" applyFont="1" applyBorder="1" applyAlignment="1">
      <alignment horizontal="right" indent="2"/>
    </xf>
    <xf numFmtId="0" fontId="18" fillId="0" borderId="26" xfId="42" applyBorder="1"/>
    <xf numFmtId="3" fontId="18" fillId="0" borderId="26" xfId="42" applyNumberFormat="1" applyBorder="1" applyAlignment="1">
      <alignment horizontal="right" indent="2"/>
    </xf>
    <xf numFmtId="3" fontId="18" fillId="0" borderId="19" xfId="42" applyNumberFormat="1" applyBorder="1" applyAlignment="1">
      <alignment horizontal="right" indent="2"/>
    </xf>
    <xf numFmtId="3" fontId="18" fillId="0" borderId="25" xfId="42" applyNumberFormat="1" applyBorder="1" applyAlignment="1">
      <alignment horizontal="right" indent="2"/>
    </xf>
    <xf numFmtId="4" fontId="18" fillId="0" borderId="26" xfId="0" applyNumberFormat="1" applyFont="1" applyBorder="1" applyAlignment="1">
      <alignment horizontal="right" indent="2"/>
    </xf>
    <xf numFmtId="4" fontId="18" fillId="0" borderId="24" xfId="0" applyNumberFormat="1" applyFont="1" applyBorder="1" applyAlignment="1">
      <alignment horizontal="right" indent="2"/>
    </xf>
    <xf numFmtId="0" fontId="16" fillId="0" borderId="26" xfId="42" applyFont="1" applyBorder="1"/>
    <xf numFmtId="3" fontId="18" fillId="0" borderId="44" xfId="42" applyNumberFormat="1" applyBorder="1" applyAlignment="1">
      <alignment horizontal="right" indent="2"/>
    </xf>
    <xf numFmtId="3" fontId="66" fillId="0" borderId="18" xfId="42" applyNumberFormat="1" applyFont="1" applyBorder="1" applyAlignment="1">
      <alignment horizontal="right" indent="2"/>
    </xf>
    <xf numFmtId="3" fontId="65" fillId="0" borderId="13" xfId="42" applyNumberFormat="1" applyFont="1" applyBorder="1" applyAlignment="1">
      <alignment horizontal="right" indent="2"/>
    </xf>
    <xf numFmtId="0" fontId="16" fillId="0" borderId="25" xfId="42" applyFont="1" applyBorder="1"/>
    <xf numFmtId="3" fontId="16" fillId="0" borderId="18" xfId="42" applyNumberFormat="1" applyFont="1" applyBorder="1" applyAlignment="1">
      <alignment horizontal="right" indent="2"/>
    </xf>
    <xf numFmtId="0" fontId="18" fillId="0" borderId="46" xfId="42" applyBorder="1"/>
    <xf numFmtId="0" fontId="16" fillId="0" borderId="14" xfId="42" applyFont="1" applyBorder="1"/>
    <xf numFmtId="3" fontId="18" fillId="0" borderId="14" xfId="42" applyNumberFormat="1" applyBorder="1" applyAlignment="1">
      <alignment horizontal="right" indent="2"/>
    </xf>
    <xf numFmtId="3" fontId="66" fillId="0" borderId="37" xfId="42" applyNumberFormat="1" applyFont="1" applyBorder="1" applyAlignment="1">
      <alignment horizontal="right" indent="2"/>
    </xf>
    <xf numFmtId="4" fontId="65" fillId="0" borderId="14" xfId="42" applyNumberFormat="1" applyFont="1" applyBorder="1" applyAlignment="1">
      <alignment horizontal="right" indent="2"/>
    </xf>
    <xf numFmtId="4" fontId="65" fillId="0" borderId="62" xfId="42" applyNumberFormat="1" applyFont="1" applyBorder="1" applyAlignment="1">
      <alignment horizontal="right" indent="2"/>
    </xf>
    <xf numFmtId="0" fontId="16" fillId="0" borderId="44" xfId="42" applyFont="1" applyBorder="1"/>
    <xf numFmtId="3" fontId="16" fillId="0" borderId="39" xfId="42" applyNumberFormat="1" applyFont="1" applyBorder="1" applyAlignment="1">
      <alignment horizontal="right" indent="2"/>
    </xf>
    <xf numFmtId="4" fontId="16" fillId="0" borderId="44" xfId="0" applyNumberFormat="1" applyFont="1" applyBorder="1" applyAlignment="1">
      <alignment horizontal="right" indent="2"/>
    </xf>
    <xf numFmtId="4" fontId="16" fillId="0" borderId="43" xfId="0" applyNumberFormat="1" applyFont="1" applyBorder="1" applyAlignment="1">
      <alignment horizontal="right" indent="2"/>
    </xf>
    <xf numFmtId="0" fontId="18" fillId="0" borderId="25" xfId="42" applyBorder="1"/>
    <xf numFmtId="3" fontId="18" fillId="0" borderId="53" xfId="42" applyNumberFormat="1" applyBorder="1" applyAlignment="1">
      <alignment horizontal="right" indent="2"/>
    </xf>
    <xf numFmtId="3" fontId="18" fillId="0" borderId="54" xfId="42" applyNumberFormat="1" applyBorder="1" applyAlignment="1">
      <alignment horizontal="right" indent="2"/>
    </xf>
    <xf numFmtId="4" fontId="18" fillId="0" borderId="25" xfId="0" applyNumberFormat="1" applyFont="1" applyBorder="1" applyAlignment="1">
      <alignment horizontal="right" indent="2"/>
    </xf>
    <xf numFmtId="4" fontId="18" fillId="0" borderId="40" xfId="0" applyNumberFormat="1" applyFont="1" applyBorder="1" applyAlignment="1">
      <alignment horizontal="right" indent="2"/>
    </xf>
    <xf numFmtId="0" fontId="18" fillId="18" borderId="26" xfId="42" applyFill="1" applyBorder="1" applyAlignment="1">
      <alignment horizontal="left"/>
    </xf>
    <xf numFmtId="3" fontId="18" fillId="18" borderId="26" xfId="42" applyNumberFormat="1" applyFill="1" applyBorder="1" applyAlignment="1">
      <alignment horizontal="right" indent="2"/>
    </xf>
    <xf numFmtId="3" fontId="18" fillId="18" borderId="19" xfId="42" applyNumberFormat="1" applyFill="1" applyBorder="1" applyAlignment="1">
      <alignment horizontal="right" indent="2"/>
    </xf>
    <xf numFmtId="3" fontId="18" fillId="18" borderId="13" xfId="42" applyNumberFormat="1" applyFill="1" applyBorder="1" applyAlignment="1">
      <alignment horizontal="right" indent="2"/>
    </xf>
    <xf numFmtId="3" fontId="18" fillId="18" borderId="18" xfId="42" applyNumberFormat="1" applyFill="1" applyBorder="1" applyAlignment="1">
      <alignment horizontal="right" indent="2"/>
    </xf>
    <xf numFmtId="0" fontId="18" fillId="18" borderId="26" xfId="42" applyFill="1" applyBorder="1"/>
    <xf numFmtId="0" fontId="18" fillId="0" borderId="13" xfId="42" applyBorder="1" applyAlignment="1">
      <alignment horizontal="left"/>
    </xf>
    <xf numFmtId="4" fontId="18" fillId="0" borderId="46" xfId="0" applyNumberFormat="1" applyFont="1" applyBorder="1" applyAlignment="1">
      <alignment horizontal="right" indent="2"/>
    </xf>
    <xf numFmtId="4" fontId="18" fillId="0" borderId="63" xfId="0" applyNumberFormat="1" applyFont="1" applyBorder="1" applyAlignment="1">
      <alignment horizontal="right" indent="2"/>
    </xf>
    <xf numFmtId="3" fontId="16" fillId="0" borderId="41" xfId="42" applyNumberFormat="1" applyFont="1" applyBorder="1" applyAlignment="1">
      <alignment horizontal="right" indent="2"/>
    </xf>
    <xf numFmtId="3" fontId="16" fillId="0" borderId="13" xfId="42" applyNumberFormat="1" applyFont="1" applyBorder="1" applyAlignment="1">
      <alignment horizontal="right" indent="2"/>
    </xf>
    <xf numFmtId="3" fontId="18" fillId="0" borderId="46" xfId="42" applyNumberFormat="1" applyBorder="1" applyAlignment="1">
      <alignment horizontal="right" indent="2"/>
    </xf>
    <xf numFmtId="0" fontId="16" fillId="0" borderId="41" xfId="0" applyFont="1" applyBorder="1"/>
    <xf numFmtId="3" fontId="52" fillId="0" borderId="59" xfId="0" applyNumberFormat="1" applyFont="1" applyBorder="1" applyAlignment="1">
      <alignment horizontal="right" indent="2"/>
    </xf>
    <xf numFmtId="0" fontId="6" fillId="0" borderId="0" xfId="61" applyAlignment="1">
      <alignment horizontal="right"/>
    </xf>
    <xf numFmtId="0" fontId="56" fillId="0" borderId="41" xfId="0" applyFont="1" applyBorder="1"/>
    <xf numFmtId="3" fontId="56" fillId="0" borderId="41" xfId="0" applyNumberFormat="1" applyFont="1" applyBorder="1" applyAlignment="1">
      <alignment horizontal="center"/>
    </xf>
    <xf numFmtId="4" fontId="56" fillId="0" borderId="41" xfId="0" applyNumberFormat="1" applyFont="1" applyBorder="1" applyAlignment="1">
      <alignment horizontal="center"/>
    </xf>
    <xf numFmtId="4" fontId="56" fillId="0" borderId="12" xfId="0" applyNumberFormat="1" applyFont="1" applyBorder="1" applyAlignment="1">
      <alignment horizontal="center"/>
    </xf>
    <xf numFmtId="0" fontId="55" fillId="0" borderId="13" xfId="0" applyFont="1" applyBorder="1"/>
    <xf numFmtId="3" fontId="55" fillId="0" borderId="13" xfId="0" applyNumberFormat="1" applyFont="1" applyBorder="1" applyAlignment="1">
      <alignment horizontal="center"/>
    </xf>
    <xf numFmtId="4" fontId="55" fillId="0" borderId="25" xfId="0" applyNumberFormat="1" applyFont="1" applyBorder="1" applyAlignment="1">
      <alignment horizontal="center"/>
    </xf>
    <xf numFmtId="4" fontId="55" fillId="0" borderId="40" xfId="0" applyNumberFormat="1" applyFont="1" applyBorder="1" applyAlignment="1">
      <alignment horizontal="center"/>
    </xf>
    <xf numFmtId="0" fontId="27" fillId="0" borderId="26" xfId="0" applyFont="1" applyBorder="1"/>
    <xf numFmtId="3" fontId="58" fillId="0" borderId="24" xfId="0" applyNumberFormat="1" applyFont="1" applyBorder="1" applyAlignment="1">
      <alignment horizontal="center"/>
    </xf>
    <xf numFmtId="3" fontId="57" fillId="0" borderId="24" xfId="0" applyNumberFormat="1" applyFont="1" applyBorder="1" applyAlignment="1">
      <alignment horizontal="center"/>
    </xf>
    <xf numFmtId="4" fontId="26" fillId="0" borderId="26" xfId="0" applyNumberFormat="1" applyFont="1" applyBorder="1" applyAlignment="1">
      <alignment horizontal="center"/>
    </xf>
    <xf numFmtId="4" fontId="26" fillId="0" borderId="24" xfId="0" applyNumberFormat="1" applyFont="1" applyBorder="1" applyAlignment="1">
      <alignment horizontal="center"/>
    </xf>
    <xf numFmtId="0" fontId="26" fillId="0" borderId="26" xfId="0" applyFont="1" applyBorder="1"/>
    <xf numFmtId="3" fontId="48" fillId="0" borderId="24" xfId="0" applyNumberFormat="1" applyFont="1" applyBorder="1" applyAlignment="1">
      <alignment horizontal="center"/>
    </xf>
    <xf numFmtId="3" fontId="26" fillId="0" borderId="24" xfId="0" applyNumberFormat="1" applyFont="1" applyBorder="1" applyAlignment="1">
      <alignment horizontal="center"/>
    </xf>
    <xf numFmtId="0" fontId="64" fillId="18" borderId="26" xfId="0" applyFont="1" applyFill="1" applyBorder="1"/>
    <xf numFmtId="3" fontId="64" fillId="18" borderId="24" xfId="0" applyNumberFormat="1" applyFont="1" applyFill="1" applyBorder="1" applyAlignment="1">
      <alignment horizontal="center"/>
    </xf>
    <xf numFmtId="4" fontId="64" fillId="0" borderId="26" xfId="0" applyNumberFormat="1" applyFont="1" applyBorder="1" applyAlignment="1">
      <alignment horizontal="center"/>
    </xf>
    <xf numFmtId="4" fontId="64" fillId="0" borderId="24" xfId="0" applyNumberFormat="1" applyFont="1" applyBorder="1" applyAlignment="1">
      <alignment horizontal="center"/>
    </xf>
    <xf numFmtId="3" fontId="48" fillId="18" borderId="24" xfId="0" applyNumberFormat="1" applyFont="1" applyFill="1" applyBorder="1" applyAlignment="1">
      <alignment horizontal="center"/>
    </xf>
    <xf numFmtId="0" fontId="57" fillId="0" borderId="26" xfId="0" applyFont="1" applyBorder="1"/>
    <xf numFmtId="3" fontId="55" fillId="0" borderId="24" xfId="0" applyNumberFormat="1" applyFont="1" applyBorder="1" applyAlignment="1">
      <alignment horizontal="center"/>
    </xf>
    <xf numFmtId="4" fontId="55" fillId="0" borderId="26" xfId="0" applyNumberFormat="1" applyFont="1" applyBorder="1" applyAlignment="1">
      <alignment horizontal="center"/>
    </xf>
    <xf numFmtId="4" fontId="55" fillId="0" borderId="24" xfId="0" applyNumberFormat="1" applyFont="1" applyBorder="1" applyAlignment="1">
      <alignment horizontal="center"/>
    </xf>
    <xf numFmtId="0" fontId="21" fillId="0" borderId="14" xfId="0" applyFont="1" applyBorder="1"/>
    <xf numFmtId="3" fontId="51" fillId="0" borderId="14" xfId="0" applyNumberFormat="1" applyFont="1" applyBorder="1" applyAlignment="1">
      <alignment horizontal="center"/>
    </xf>
    <xf numFmtId="4" fontId="51" fillId="0" borderId="14" xfId="0" applyNumberFormat="1" applyFont="1" applyBorder="1" applyAlignment="1">
      <alignment horizontal="center"/>
    </xf>
    <xf numFmtId="3" fontId="26" fillId="18" borderId="24" xfId="0" applyNumberFormat="1" applyFont="1" applyFill="1" applyBorder="1" applyAlignment="1">
      <alignment horizontal="center"/>
    </xf>
    <xf numFmtId="4" fontId="64" fillId="18" borderId="26" xfId="0" applyNumberFormat="1" applyFont="1" applyFill="1" applyBorder="1" applyAlignment="1">
      <alignment horizontal="center"/>
    </xf>
    <xf numFmtId="0" fontId="16" fillId="0" borderId="14" xfId="0" applyFont="1" applyBorder="1"/>
    <xf numFmtId="0" fontId="26" fillId="0" borderId="13" xfId="0" applyFont="1" applyBorder="1"/>
    <xf numFmtId="3" fontId="48" fillId="0" borderId="63" xfId="0" applyNumberFormat="1" applyFont="1" applyBorder="1" applyAlignment="1">
      <alignment horizontal="center"/>
    </xf>
    <xf numFmtId="3" fontId="26" fillId="18" borderId="63" xfId="0" applyNumberFormat="1" applyFont="1" applyFill="1" applyBorder="1" applyAlignment="1">
      <alignment horizontal="center"/>
    </xf>
    <xf numFmtId="0" fontId="27" fillId="0" borderId="41" xfId="0" applyFont="1" applyBorder="1"/>
    <xf numFmtId="3" fontId="27" fillId="0" borderId="53" xfId="0" applyNumberFormat="1" applyFont="1" applyBorder="1" applyAlignment="1">
      <alignment horizontal="center"/>
    </xf>
    <xf numFmtId="4" fontId="27" fillId="0" borderId="53" xfId="0" applyNumberFormat="1" applyFont="1" applyBorder="1" applyAlignment="1">
      <alignment horizontal="center"/>
    </xf>
    <xf numFmtId="4" fontId="27" fillId="0" borderId="66" xfId="0" applyNumberFormat="1" applyFont="1" applyBorder="1" applyAlignment="1">
      <alignment horizontal="center"/>
    </xf>
    <xf numFmtId="0" fontId="23" fillId="0" borderId="44" xfId="0" applyFont="1" applyBorder="1"/>
    <xf numFmtId="3" fontId="16" fillId="0" borderId="41" xfId="0" applyNumberFormat="1" applyFont="1" applyBorder="1" applyAlignment="1">
      <alignment horizontal="center"/>
    </xf>
    <xf numFmtId="3" fontId="16" fillId="18" borderId="41" xfId="0" applyNumberFormat="1" applyFont="1" applyFill="1" applyBorder="1" applyAlignment="1">
      <alignment horizontal="center"/>
    </xf>
    <xf numFmtId="4" fontId="23" fillId="0" borderId="41" xfId="0" applyNumberFormat="1" applyFont="1" applyBorder="1" applyAlignment="1">
      <alignment horizontal="center"/>
    </xf>
    <xf numFmtId="4" fontId="23" fillId="0" borderId="12" xfId="0" applyNumberFormat="1" applyFont="1" applyBorder="1" applyAlignment="1">
      <alignment horizontal="center"/>
    </xf>
    <xf numFmtId="3" fontId="27" fillId="0" borderId="12" xfId="0" applyNumberFormat="1" applyFont="1" applyBorder="1" applyAlignment="1">
      <alignment horizontal="center"/>
    </xf>
    <xf numFmtId="3" fontId="27" fillId="18" borderId="12" xfId="0" applyNumberFormat="1" applyFont="1" applyFill="1" applyBorder="1" applyAlignment="1">
      <alignment horizontal="center"/>
    </xf>
    <xf numFmtId="4" fontId="26" fillId="0" borderId="41" xfId="0" applyNumberFormat="1" applyFont="1" applyBorder="1" applyAlignment="1">
      <alignment horizontal="center"/>
    </xf>
    <xf numFmtId="4" fontId="26" fillId="0" borderId="12" xfId="0" applyNumberFormat="1" applyFont="1" applyBorder="1" applyAlignment="1">
      <alignment horizontal="center"/>
    </xf>
    <xf numFmtId="0" fontId="55" fillId="0" borderId="41" xfId="0" applyFont="1" applyBorder="1"/>
    <xf numFmtId="3" fontId="55" fillId="0" borderId="41" xfId="0" applyNumberFormat="1" applyFont="1" applyBorder="1" applyAlignment="1">
      <alignment horizontal="center"/>
    </xf>
    <xf numFmtId="3" fontId="55" fillId="18" borderId="41" xfId="0" applyNumberFormat="1" applyFont="1" applyFill="1" applyBorder="1" applyAlignment="1">
      <alignment horizontal="center"/>
    </xf>
    <xf numFmtId="3" fontId="48" fillId="0" borderId="26" xfId="0" applyNumberFormat="1" applyFont="1" applyBorder="1" applyAlignment="1">
      <alignment horizontal="center"/>
    </xf>
    <xf numFmtId="3" fontId="26" fillId="18" borderId="26" xfId="0" applyNumberFormat="1" applyFont="1" applyFill="1" applyBorder="1" applyAlignment="1">
      <alignment horizontal="center"/>
    </xf>
    <xf numFmtId="4" fontId="26" fillId="0" borderId="38" xfId="0" applyNumberFormat="1" applyFont="1" applyBorder="1" applyAlignment="1">
      <alignment horizontal="center"/>
    </xf>
    <xf numFmtId="4" fontId="26" fillId="0" borderId="25" xfId="0" applyNumberFormat="1" applyFont="1" applyBorder="1" applyAlignment="1">
      <alignment horizontal="center"/>
    </xf>
    <xf numFmtId="3" fontId="18" fillId="0" borderId="26" xfId="42" applyNumberFormat="1" applyBorder="1" applyAlignment="1">
      <alignment horizontal="center"/>
    </xf>
    <xf numFmtId="3" fontId="18" fillId="18" borderId="26" xfId="42" applyNumberFormat="1" applyFill="1" applyBorder="1" applyAlignment="1">
      <alignment horizontal="center"/>
    </xf>
    <xf numFmtId="4" fontId="18" fillId="0" borderId="26" xfId="0" applyNumberFormat="1" applyFont="1" applyBorder="1" applyAlignment="1">
      <alignment horizontal="center"/>
    </xf>
    <xf numFmtId="0" fontId="75" fillId="0" borderId="41" xfId="42" applyFont="1" applyBorder="1"/>
    <xf numFmtId="3" fontId="75" fillId="0" borderId="41" xfId="42" applyNumberFormat="1" applyFont="1" applyBorder="1" applyAlignment="1">
      <alignment horizontal="center"/>
    </xf>
    <xf numFmtId="3" fontId="75" fillId="18" borderId="41" xfId="42" applyNumberFormat="1" applyFont="1" applyFill="1" applyBorder="1" applyAlignment="1">
      <alignment horizontal="center"/>
    </xf>
    <xf numFmtId="0" fontId="75" fillId="0" borderId="41" xfId="0" applyFont="1" applyBorder="1"/>
    <xf numFmtId="3" fontId="76" fillId="0" borderId="59" xfId="0" applyNumberFormat="1" applyFont="1" applyBorder="1" applyAlignment="1">
      <alignment horizontal="center"/>
    </xf>
    <xf numFmtId="3" fontId="76" fillId="18" borderId="59" xfId="0" applyNumberFormat="1" applyFont="1" applyFill="1" applyBorder="1" applyAlignment="1">
      <alignment horizontal="center"/>
    </xf>
    <xf numFmtId="0" fontId="16" fillId="18" borderId="14" xfId="53" applyFont="1" applyFill="1" applyBorder="1"/>
    <xf numFmtId="0" fontId="16" fillId="18" borderId="10" xfId="53" applyFont="1" applyFill="1" applyBorder="1"/>
    <xf numFmtId="0" fontId="16" fillId="18" borderId="11" xfId="53" applyFont="1" applyFill="1" applyBorder="1"/>
    <xf numFmtId="0" fontId="16" fillId="18" borderId="12" xfId="53" applyFont="1" applyFill="1" applyBorder="1"/>
    <xf numFmtId="0" fontId="11" fillId="18" borderId="41" xfId="53" applyFill="1" applyBorder="1"/>
    <xf numFmtId="0" fontId="11" fillId="18" borderId="68" xfId="53" applyFill="1" applyBorder="1"/>
    <xf numFmtId="0" fontId="16" fillId="18" borderId="68" xfId="53" applyFont="1" applyFill="1" applyBorder="1"/>
    <xf numFmtId="0" fontId="16" fillId="18" borderId="62" xfId="53" applyFont="1" applyFill="1" applyBorder="1"/>
    <xf numFmtId="0" fontId="22" fillId="18" borderId="13" xfId="53" applyFont="1" applyFill="1" applyBorder="1" applyAlignment="1">
      <alignment horizontal="center"/>
    </xf>
    <xf numFmtId="0" fontId="48" fillId="18" borderId="18" xfId="53" applyFont="1" applyFill="1" applyBorder="1" applyAlignment="1">
      <alignment horizontal="center"/>
    </xf>
    <xf numFmtId="0" fontId="48" fillId="18" borderId="50" xfId="53" applyFont="1" applyFill="1" applyBorder="1" applyAlignment="1">
      <alignment horizontal="center"/>
    </xf>
    <xf numFmtId="0" fontId="48" fillId="18" borderId="32" xfId="53" applyFont="1" applyFill="1" applyBorder="1" applyAlignment="1">
      <alignment horizontal="center"/>
    </xf>
    <xf numFmtId="0" fontId="48" fillId="18" borderId="30" xfId="53" applyFont="1" applyFill="1" applyBorder="1" applyAlignment="1">
      <alignment horizontal="center"/>
    </xf>
    <xf numFmtId="49" fontId="48" fillId="18" borderId="42" xfId="53" applyNumberFormat="1" applyFont="1" applyFill="1" applyBorder="1" applyAlignment="1">
      <alignment horizontal="center"/>
    </xf>
    <xf numFmtId="0" fontId="48" fillId="18" borderId="52" xfId="53" applyFont="1" applyFill="1" applyBorder="1" applyAlignment="1">
      <alignment horizontal="center"/>
    </xf>
    <xf numFmtId="0" fontId="48" fillId="18" borderId="49" xfId="53" applyFont="1" applyFill="1" applyBorder="1" applyAlignment="1">
      <alignment horizontal="center"/>
    </xf>
    <xf numFmtId="49" fontId="48" fillId="18" borderId="31" xfId="53" applyNumberFormat="1" applyFont="1" applyFill="1" applyBorder="1" applyAlignment="1">
      <alignment horizontal="center"/>
    </xf>
    <xf numFmtId="0" fontId="16" fillId="18" borderId="13" xfId="53" applyFont="1" applyFill="1" applyBorder="1" applyAlignment="1">
      <alignment horizontal="center"/>
    </xf>
    <xf numFmtId="0" fontId="48" fillId="18" borderId="27" xfId="53" applyFont="1" applyFill="1" applyBorder="1" applyAlignment="1">
      <alignment horizontal="center"/>
    </xf>
    <xf numFmtId="14" fontId="48" fillId="18" borderId="32" xfId="53" applyNumberFormat="1" applyFont="1" applyFill="1" applyBorder="1" applyAlignment="1">
      <alignment horizontal="center"/>
    </xf>
    <xf numFmtId="0" fontId="48" fillId="18" borderId="0" xfId="53" applyFont="1" applyFill="1" applyAlignment="1">
      <alignment horizontal="center"/>
    </xf>
    <xf numFmtId="0" fontId="48" fillId="18" borderId="42" xfId="53" applyFont="1" applyFill="1" applyBorder="1" applyAlignment="1">
      <alignment horizontal="center"/>
    </xf>
    <xf numFmtId="0" fontId="48" fillId="18" borderId="33" xfId="53" applyFont="1" applyFill="1" applyBorder="1" applyAlignment="1">
      <alignment horizontal="center"/>
    </xf>
    <xf numFmtId="0" fontId="11" fillId="18" borderId="25" xfId="53" applyFill="1" applyBorder="1"/>
    <xf numFmtId="0" fontId="48" fillId="18" borderId="48" xfId="53" applyFont="1" applyFill="1" applyBorder="1" applyAlignment="1">
      <alignment horizontal="center"/>
    </xf>
    <xf numFmtId="0" fontId="48" fillId="18" borderId="34" xfId="53" applyFont="1" applyFill="1" applyBorder="1" applyAlignment="1">
      <alignment horizontal="center"/>
    </xf>
    <xf numFmtId="0" fontId="48" fillId="18" borderId="43" xfId="53" applyFont="1" applyFill="1" applyBorder="1" applyAlignment="1">
      <alignment horizontal="center"/>
    </xf>
    <xf numFmtId="0" fontId="48" fillId="18" borderId="45" xfId="53" applyFont="1" applyFill="1" applyBorder="1" applyAlignment="1">
      <alignment horizontal="center"/>
    </xf>
    <xf numFmtId="0" fontId="48" fillId="18" borderId="69" xfId="53" applyFont="1" applyFill="1" applyBorder="1" applyAlignment="1">
      <alignment horizontal="center"/>
    </xf>
    <xf numFmtId="0" fontId="48" fillId="18" borderId="35" xfId="53" applyFont="1" applyFill="1" applyBorder="1" applyAlignment="1">
      <alignment horizontal="center"/>
    </xf>
    <xf numFmtId="0" fontId="16" fillId="18" borderId="14" xfId="53" applyFont="1" applyFill="1" applyBorder="1" applyAlignment="1">
      <alignment horizontal="center"/>
    </xf>
    <xf numFmtId="0" fontId="11" fillId="18" borderId="51" xfId="53" applyFill="1" applyBorder="1" applyAlignment="1">
      <alignment horizontal="center"/>
    </xf>
    <xf numFmtId="0" fontId="11" fillId="18" borderId="32" xfId="53" applyFill="1" applyBorder="1" applyAlignment="1">
      <alignment horizontal="center"/>
    </xf>
    <xf numFmtId="0" fontId="11" fillId="18" borderId="33" xfId="53" applyFill="1" applyBorder="1" applyAlignment="1">
      <alignment horizontal="center"/>
    </xf>
    <xf numFmtId="0" fontId="11" fillId="18" borderId="52" xfId="53" applyFill="1" applyBorder="1" applyAlignment="1">
      <alignment horizontal="center"/>
    </xf>
    <xf numFmtId="0" fontId="11" fillId="18" borderId="30" xfId="53" applyFill="1" applyBorder="1" applyAlignment="1">
      <alignment horizontal="center"/>
    </xf>
    <xf numFmtId="0" fontId="11" fillId="18" borderId="31" xfId="53" applyFill="1" applyBorder="1" applyAlignment="1">
      <alignment horizontal="center"/>
    </xf>
    <xf numFmtId="0" fontId="20" fillId="18" borderId="53" xfId="53" applyFont="1" applyFill="1" applyBorder="1"/>
    <xf numFmtId="4" fontId="2" fillId="18" borderId="54" xfId="53" applyNumberFormat="1" applyFont="1" applyFill="1" applyBorder="1"/>
    <xf numFmtId="4" fontId="2" fillId="18" borderId="55" xfId="53" applyNumberFormat="1" applyFont="1" applyFill="1" applyBorder="1"/>
    <xf numFmtId="4" fontId="2" fillId="18" borderId="56" xfId="53" applyNumberFormat="1" applyFont="1" applyFill="1" applyBorder="1"/>
    <xf numFmtId="4" fontId="2" fillId="18" borderId="29" xfId="53" applyNumberFormat="1" applyFont="1" applyFill="1" applyBorder="1"/>
    <xf numFmtId="4" fontId="2" fillId="18" borderId="57" xfId="53" applyNumberFormat="1" applyFont="1" applyFill="1" applyBorder="1"/>
    <xf numFmtId="0" fontId="28" fillId="18" borderId="26" xfId="53" applyFont="1" applyFill="1" applyBorder="1"/>
    <xf numFmtId="3" fontId="55" fillId="18" borderId="28" xfId="53" applyNumberFormat="1" applyFont="1" applyFill="1" applyBorder="1"/>
    <xf numFmtId="165" fontId="55" fillId="18" borderId="20" xfId="53" applyNumberFormat="1" applyFont="1" applyFill="1" applyBorder="1"/>
    <xf numFmtId="3" fontId="55" fillId="18" borderId="58" xfId="53" applyNumberFormat="1" applyFont="1" applyFill="1" applyBorder="1"/>
    <xf numFmtId="165" fontId="55" fillId="18" borderId="21" xfId="53" applyNumberFormat="1" applyFont="1" applyFill="1" applyBorder="1"/>
    <xf numFmtId="165" fontId="55" fillId="18" borderId="58" xfId="53" applyNumberFormat="1" applyFont="1" applyFill="1" applyBorder="1"/>
    <xf numFmtId="3" fontId="55" fillId="18" borderId="21" xfId="53" applyNumberFormat="1" applyFont="1" applyFill="1" applyBorder="1"/>
    <xf numFmtId="165" fontId="55" fillId="18" borderId="23" xfId="53" applyNumberFormat="1" applyFont="1" applyFill="1" applyBorder="1"/>
    <xf numFmtId="0" fontId="24" fillId="18" borderId="26" xfId="53" applyFont="1" applyFill="1" applyBorder="1"/>
    <xf numFmtId="3" fontId="26" fillId="18" borderId="19" xfId="53" applyNumberFormat="1" applyFont="1" applyFill="1" applyBorder="1"/>
    <xf numFmtId="165" fontId="26" fillId="18" borderId="20" xfId="53" applyNumberFormat="1" applyFont="1" applyFill="1" applyBorder="1"/>
    <xf numFmtId="3" fontId="26" fillId="18" borderId="21" xfId="53" applyNumberFormat="1" applyFont="1" applyFill="1" applyBorder="1"/>
    <xf numFmtId="3" fontId="26" fillId="18" borderId="20" xfId="53" applyNumberFormat="1" applyFont="1" applyFill="1" applyBorder="1"/>
    <xf numFmtId="165" fontId="26" fillId="18" borderId="21" xfId="53" applyNumberFormat="1" applyFont="1" applyFill="1" applyBorder="1"/>
    <xf numFmtId="3" fontId="26" fillId="18" borderId="28" xfId="53" applyNumberFormat="1" applyFont="1" applyFill="1" applyBorder="1"/>
    <xf numFmtId="165" fontId="26" fillId="18" borderId="23" xfId="53" applyNumberFormat="1" applyFont="1" applyFill="1" applyBorder="1"/>
    <xf numFmtId="0" fontId="22" fillId="18" borderId="26" xfId="53" applyFont="1" applyFill="1" applyBorder="1"/>
    <xf numFmtId="3" fontId="77" fillId="18" borderId="19" xfId="53" applyNumberFormat="1" applyFont="1" applyFill="1" applyBorder="1"/>
    <xf numFmtId="165" fontId="77" fillId="18" borderId="20" xfId="53" applyNumberFormat="1" applyFont="1" applyFill="1" applyBorder="1"/>
    <xf numFmtId="3" fontId="77" fillId="18" borderId="21" xfId="53" applyNumberFormat="1" applyFont="1" applyFill="1" applyBorder="1"/>
    <xf numFmtId="3" fontId="77" fillId="18" borderId="20" xfId="53" applyNumberFormat="1" applyFont="1" applyFill="1" applyBorder="1"/>
    <xf numFmtId="3" fontId="27" fillId="18" borderId="28" xfId="53" applyNumberFormat="1" applyFont="1" applyFill="1" applyBorder="1"/>
    <xf numFmtId="165" fontId="27" fillId="18" borderId="20" xfId="53" applyNumberFormat="1" applyFont="1" applyFill="1" applyBorder="1"/>
    <xf numFmtId="3" fontId="27" fillId="18" borderId="20" xfId="53" applyNumberFormat="1" applyFont="1" applyFill="1" applyBorder="1"/>
    <xf numFmtId="165" fontId="26" fillId="18" borderId="22" xfId="53" applyNumberFormat="1" applyFont="1" applyFill="1" applyBorder="1"/>
    <xf numFmtId="3" fontId="27" fillId="18" borderId="19" xfId="53" applyNumberFormat="1" applyFont="1" applyFill="1" applyBorder="1"/>
    <xf numFmtId="165" fontId="27" fillId="18" borderId="22" xfId="53" applyNumberFormat="1" applyFont="1" applyFill="1" applyBorder="1"/>
    <xf numFmtId="3" fontId="27" fillId="18" borderId="22" xfId="53" applyNumberFormat="1" applyFont="1" applyFill="1" applyBorder="1"/>
    <xf numFmtId="165" fontId="26" fillId="18" borderId="36" xfId="53" applyNumberFormat="1" applyFont="1" applyFill="1" applyBorder="1"/>
    <xf numFmtId="0" fontId="29" fillId="18" borderId="26" xfId="53" applyFont="1" applyFill="1" applyBorder="1"/>
    <xf numFmtId="165" fontId="27" fillId="18" borderId="58" xfId="53" applyNumberFormat="1" applyFont="1" applyFill="1" applyBorder="1"/>
    <xf numFmtId="3" fontId="27" fillId="18" borderId="21" xfId="53" applyNumberFormat="1" applyFont="1" applyFill="1" applyBorder="1"/>
    <xf numFmtId="165" fontId="27" fillId="18" borderId="21" xfId="53" applyNumberFormat="1" applyFont="1" applyFill="1" applyBorder="1"/>
    <xf numFmtId="3" fontId="27" fillId="18" borderId="58" xfId="53" applyNumberFormat="1" applyFont="1" applyFill="1" applyBorder="1"/>
    <xf numFmtId="165" fontId="27" fillId="18" borderId="23" xfId="53" applyNumberFormat="1" applyFont="1" applyFill="1" applyBorder="1"/>
    <xf numFmtId="3" fontId="78" fillId="18" borderId="19" xfId="53" applyNumberFormat="1" applyFont="1" applyFill="1" applyBorder="1"/>
    <xf numFmtId="165" fontId="78" fillId="18" borderId="22" xfId="53" applyNumberFormat="1" applyFont="1" applyFill="1" applyBorder="1"/>
    <xf numFmtId="3" fontId="78" fillId="18" borderId="20" xfId="53" applyNumberFormat="1" applyFont="1" applyFill="1" applyBorder="1"/>
    <xf numFmtId="165" fontId="78" fillId="18" borderId="20" xfId="53" applyNumberFormat="1" applyFont="1" applyFill="1" applyBorder="1"/>
    <xf numFmtId="165" fontId="79" fillId="18" borderId="21" xfId="53" applyNumberFormat="1" applyFont="1" applyFill="1" applyBorder="1"/>
    <xf numFmtId="3" fontId="78" fillId="18" borderId="22" xfId="53" applyNumberFormat="1" applyFont="1" applyFill="1" applyBorder="1"/>
    <xf numFmtId="165" fontId="79" fillId="18" borderId="20" xfId="53" applyNumberFormat="1" applyFont="1" applyFill="1" applyBorder="1"/>
    <xf numFmtId="165" fontId="79" fillId="18" borderId="23" xfId="53" applyNumberFormat="1" applyFont="1" applyFill="1" applyBorder="1"/>
    <xf numFmtId="3" fontId="48" fillId="18" borderId="19" xfId="53" applyNumberFormat="1" applyFont="1" applyFill="1" applyBorder="1"/>
    <xf numFmtId="165" fontId="48" fillId="18" borderId="20" xfId="53" applyNumberFormat="1" applyFont="1" applyFill="1" applyBorder="1"/>
    <xf numFmtId="3" fontId="48" fillId="18" borderId="21" xfId="53" applyNumberFormat="1" applyFont="1" applyFill="1" applyBorder="1"/>
    <xf numFmtId="165" fontId="48" fillId="18" borderId="21" xfId="53" applyNumberFormat="1" applyFont="1" applyFill="1" applyBorder="1"/>
    <xf numFmtId="3" fontId="48" fillId="18" borderId="28" xfId="53" applyNumberFormat="1" applyFont="1" applyFill="1" applyBorder="1"/>
    <xf numFmtId="3" fontId="48" fillId="18" borderId="20" xfId="53" applyNumberFormat="1" applyFont="1" applyFill="1" applyBorder="1"/>
    <xf numFmtId="165" fontId="48" fillId="18" borderId="23" xfId="53" applyNumberFormat="1" applyFont="1" applyFill="1" applyBorder="1"/>
    <xf numFmtId="3" fontId="79" fillId="18" borderId="19" xfId="53" applyNumberFormat="1" applyFont="1" applyFill="1" applyBorder="1"/>
    <xf numFmtId="3" fontId="79" fillId="18" borderId="21" xfId="53" applyNumberFormat="1" applyFont="1" applyFill="1" applyBorder="1"/>
    <xf numFmtId="0" fontId="30" fillId="18" borderId="25" xfId="53" applyFont="1" applyFill="1" applyBorder="1"/>
    <xf numFmtId="3" fontId="79" fillId="18" borderId="28" xfId="53" applyNumberFormat="1" applyFont="1" applyFill="1" applyBorder="1"/>
    <xf numFmtId="3" fontId="79" fillId="18" borderId="20" xfId="53" applyNumberFormat="1" applyFont="1" applyFill="1" applyBorder="1"/>
    <xf numFmtId="0" fontId="24" fillId="18" borderId="26" xfId="53" applyFont="1" applyFill="1" applyBorder="1" applyAlignment="1">
      <alignment horizontal="left"/>
    </xf>
    <xf numFmtId="0" fontId="48" fillId="18" borderId="26" xfId="53" applyFont="1" applyFill="1" applyBorder="1" applyAlignment="1">
      <alignment horizontal="left"/>
    </xf>
    <xf numFmtId="0" fontId="20" fillId="18" borderId="26" xfId="53" applyFont="1" applyFill="1" applyBorder="1"/>
    <xf numFmtId="3" fontId="72" fillId="18" borderId="19" xfId="53" applyNumberFormat="1" applyFont="1" applyFill="1" applyBorder="1"/>
    <xf numFmtId="165" fontId="72" fillId="18" borderId="20" xfId="53" applyNumberFormat="1" applyFont="1" applyFill="1" applyBorder="1"/>
    <xf numFmtId="3" fontId="72" fillId="18" borderId="21" xfId="53" applyNumberFormat="1" applyFont="1" applyFill="1" applyBorder="1"/>
    <xf numFmtId="165" fontId="72" fillId="18" borderId="21" xfId="53" applyNumberFormat="1" applyFont="1" applyFill="1" applyBorder="1"/>
    <xf numFmtId="3" fontId="72" fillId="18" borderId="28" xfId="53" applyNumberFormat="1" applyFont="1" applyFill="1" applyBorder="1"/>
    <xf numFmtId="0" fontId="18" fillId="18" borderId="26" xfId="53" applyFont="1" applyFill="1" applyBorder="1"/>
    <xf numFmtId="0" fontId="23" fillId="18" borderId="26" xfId="53" applyFont="1" applyFill="1" applyBorder="1"/>
    <xf numFmtId="3" fontId="55" fillId="18" borderId="20" xfId="53" applyNumberFormat="1" applyFont="1" applyFill="1" applyBorder="1"/>
    <xf numFmtId="3" fontId="55" fillId="18" borderId="19" xfId="53" applyNumberFormat="1" applyFont="1" applyFill="1" applyBorder="1"/>
    <xf numFmtId="4" fontId="79" fillId="18" borderId="19" xfId="53" applyNumberFormat="1" applyFont="1" applyFill="1" applyBorder="1"/>
    <xf numFmtId="4" fontId="79" fillId="18" borderId="21" xfId="53" applyNumberFormat="1" applyFont="1" applyFill="1" applyBorder="1"/>
    <xf numFmtId="165" fontId="78" fillId="18" borderId="21" xfId="53" applyNumberFormat="1" applyFont="1" applyFill="1" applyBorder="1"/>
    <xf numFmtId="3" fontId="79" fillId="18" borderId="58" xfId="53" applyNumberFormat="1" applyFont="1" applyFill="1" applyBorder="1"/>
    <xf numFmtId="165" fontId="78" fillId="18" borderId="23" xfId="53" applyNumberFormat="1" applyFont="1" applyFill="1" applyBorder="1"/>
    <xf numFmtId="0" fontId="25" fillId="18" borderId="26" xfId="53" applyFont="1" applyFill="1" applyBorder="1"/>
    <xf numFmtId="0" fontId="24" fillId="18" borderId="59" xfId="53" applyFont="1" applyFill="1" applyBorder="1"/>
    <xf numFmtId="3" fontId="53" fillId="18" borderId="15" xfId="53" applyNumberFormat="1" applyFont="1" applyFill="1" applyBorder="1"/>
    <xf numFmtId="165" fontId="53" fillId="18" borderId="16" xfId="53" applyNumberFormat="1" applyFont="1" applyFill="1" applyBorder="1"/>
    <xf numFmtId="3" fontId="53" fillId="18" borderId="60" xfId="53" applyNumberFormat="1" applyFont="1" applyFill="1" applyBorder="1"/>
    <xf numFmtId="3" fontId="53" fillId="18" borderId="16" xfId="53" applyNumberFormat="1" applyFont="1" applyFill="1" applyBorder="1"/>
    <xf numFmtId="165" fontId="53" fillId="18" borderId="17" xfId="53" applyNumberFormat="1" applyFont="1" applyFill="1" applyBorder="1"/>
    <xf numFmtId="3" fontId="53" fillId="18" borderId="70" xfId="53" applyNumberFormat="1" applyFont="1" applyFill="1" applyBorder="1"/>
    <xf numFmtId="0" fontId="11" fillId="18" borderId="37" xfId="53" applyFill="1" applyBorder="1"/>
    <xf numFmtId="0" fontId="11" fillId="18" borderId="10" xfId="53" applyFill="1" applyBorder="1"/>
    <xf numFmtId="0" fontId="16" fillId="18" borderId="11" xfId="53" applyFont="1" applyFill="1" applyBorder="1" applyAlignment="1">
      <alignment horizontal="left"/>
    </xf>
    <xf numFmtId="0" fontId="16" fillId="18" borderId="12" xfId="53" applyFont="1" applyFill="1" applyBorder="1" applyAlignment="1">
      <alignment horizontal="left"/>
    </xf>
    <xf numFmtId="0" fontId="11" fillId="18" borderId="18" xfId="53" applyFill="1" applyBorder="1"/>
    <xf numFmtId="0" fontId="24" fillId="18" borderId="52" xfId="53" applyFont="1" applyFill="1" applyBorder="1" applyAlignment="1">
      <alignment horizontal="center"/>
    </xf>
    <xf numFmtId="0" fontId="24" fillId="18" borderId="32" xfId="53" applyFont="1" applyFill="1" applyBorder="1" applyAlignment="1">
      <alignment horizontal="center"/>
    </xf>
    <xf numFmtId="0" fontId="11" fillId="18" borderId="49" xfId="53" applyFill="1" applyBorder="1" applyAlignment="1">
      <alignment horizontal="center"/>
    </xf>
    <xf numFmtId="49" fontId="24" fillId="18" borderId="33" xfId="53" applyNumberFormat="1" applyFont="1" applyFill="1" applyBorder="1" applyAlignment="1">
      <alignment horizontal="center"/>
    </xf>
    <xf numFmtId="0" fontId="22" fillId="18" borderId="18" xfId="53" applyFont="1" applyFill="1" applyBorder="1" applyAlignment="1">
      <alignment horizontal="center"/>
    </xf>
    <xf numFmtId="0" fontId="11" fillId="18" borderId="18" xfId="53" applyFill="1" applyBorder="1" applyAlignment="1">
      <alignment horizontal="center"/>
    </xf>
    <xf numFmtId="0" fontId="11" fillId="18" borderId="32" xfId="53" applyFill="1" applyBorder="1"/>
    <xf numFmtId="0" fontId="24" fillId="18" borderId="33" xfId="53" applyFont="1" applyFill="1" applyBorder="1" applyAlignment="1">
      <alignment horizontal="center"/>
    </xf>
    <xf numFmtId="0" fontId="11" fillId="18" borderId="39" xfId="53" applyFill="1" applyBorder="1" applyAlignment="1">
      <alignment horizontal="center"/>
    </xf>
    <xf numFmtId="0" fontId="24" fillId="18" borderId="27" xfId="53" applyFont="1" applyFill="1" applyBorder="1" applyAlignment="1">
      <alignment horizontal="center"/>
    </xf>
    <xf numFmtId="0" fontId="29" fillId="18" borderId="54" xfId="53" applyFont="1" applyFill="1" applyBorder="1"/>
    <xf numFmtId="0" fontId="24" fillId="18" borderId="29" xfId="53" applyFont="1" applyFill="1" applyBorder="1"/>
    <xf numFmtId="0" fontId="11" fillId="18" borderId="56" xfId="53" applyFill="1" applyBorder="1"/>
    <xf numFmtId="0" fontId="11" fillId="18" borderId="55" xfId="53" applyFill="1" applyBorder="1"/>
    <xf numFmtId="4" fontId="11" fillId="18" borderId="55" xfId="53" applyNumberFormat="1" applyFill="1" applyBorder="1"/>
    <xf numFmtId="4" fontId="11" fillId="18" borderId="57" xfId="53" applyNumberFormat="1" applyFill="1" applyBorder="1"/>
    <xf numFmtId="0" fontId="28" fillId="18" borderId="19" xfId="53" applyFont="1" applyFill="1" applyBorder="1"/>
    <xf numFmtId="3" fontId="25" fillId="18" borderId="28" xfId="53" applyNumberFormat="1" applyFont="1" applyFill="1" applyBorder="1"/>
    <xf numFmtId="165" fontId="25" fillId="18" borderId="20" xfId="53" applyNumberFormat="1" applyFont="1" applyFill="1" applyBorder="1"/>
    <xf numFmtId="3" fontId="25" fillId="18" borderId="20" xfId="53" applyNumberFormat="1" applyFont="1" applyFill="1" applyBorder="1"/>
    <xf numFmtId="165" fontId="25" fillId="18" borderId="24" xfId="53" applyNumberFormat="1" applyFont="1" applyFill="1" applyBorder="1"/>
    <xf numFmtId="0" fontId="29" fillId="18" borderId="19" xfId="53" applyFont="1" applyFill="1" applyBorder="1"/>
    <xf numFmtId="3" fontId="23" fillId="18" borderId="28" xfId="53" applyNumberFormat="1" applyFont="1" applyFill="1" applyBorder="1"/>
    <xf numFmtId="165" fontId="23" fillId="18" borderId="20" xfId="53" applyNumberFormat="1" applyFont="1" applyFill="1" applyBorder="1"/>
    <xf numFmtId="3" fontId="23" fillId="18" borderId="58" xfId="53" applyNumberFormat="1" applyFont="1" applyFill="1" applyBorder="1"/>
    <xf numFmtId="3" fontId="23" fillId="18" borderId="20" xfId="53" applyNumberFormat="1" applyFont="1" applyFill="1" applyBorder="1"/>
    <xf numFmtId="165" fontId="23" fillId="18" borderId="23" xfId="53" applyNumberFormat="1" applyFont="1" applyFill="1" applyBorder="1"/>
    <xf numFmtId="0" fontId="24" fillId="18" borderId="19" xfId="53" applyFont="1" applyFill="1" applyBorder="1"/>
    <xf numFmtId="3" fontId="24" fillId="18" borderId="28" xfId="53" applyNumberFormat="1" applyFont="1" applyFill="1" applyBorder="1"/>
    <xf numFmtId="165" fontId="24" fillId="18" borderId="20" xfId="53" applyNumberFormat="1" applyFont="1" applyFill="1" applyBorder="1"/>
    <xf numFmtId="3" fontId="24" fillId="18" borderId="58" xfId="53" applyNumberFormat="1" applyFont="1" applyFill="1" applyBorder="1"/>
    <xf numFmtId="3" fontId="24" fillId="18" borderId="20" xfId="53" applyNumberFormat="1" applyFont="1" applyFill="1" applyBorder="1"/>
    <xf numFmtId="165" fontId="24" fillId="18" borderId="23" xfId="53" applyNumberFormat="1" applyFont="1" applyFill="1" applyBorder="1"/>
    <xf numFmtId="3" fontId="24" fillId="18" borderId="19" xfId="53" applyNumberFormat="1" applyFont="1" applyFill="1" applyBorder="1"/>
    <xf numFmtId="0" fontId="23" fillId="18" borderId="19" xfId="53" applyFont="1" applyFill="1" applyBorder="1"/>
    <xf numFmtId="3" fontId="80" fillId="18" borderId="19" xfId="53" applyNumberFormat="1" applyFont="1" applyFill="1" applyBorder="1"/>
    <xf numFmtId="165" fontId="81" fillId="18" borderId="20" xfId="53" applyNumberFormat="1" applyFont="1" applyFill="1" applyBorder="1"/>
    <xf numFmtId="3" fontId="81" fillId="18" borderId="58" xfId="53" applyNumberFormat="1" applyFont="1" applyFill="1" applyBorder="1"/>
    <xf numFmtId="3" fontId="82" fillId="18" borderId="20" xfId="53" applyNumberFormat="1" applyFont="1" applyFill="1" applyBorder="1"/>
    <xf numFmtId="3" fontId="81" fillId="18" borderId="20" xfId="53" applyNumberFormat="1" applyFont="1" applyFill="1" applyBorder="1"/>
    <xf numFmtId="165" fontId="82" fillId="18" borderId="23" xfId="53" applyNumberFormat="1" applyFont="1" applyFill="1" applyBorder="1"/>
    <xf numFmtId="3" fontId="82" fillId="18" borderId="19" xfId="53" applyNumberFormat="1" applyFont="1" applyFill="1" applyBorder="1"/>
    <xf numFmtId="165" fontId="82" fillId="18" borderId="20" xfId="53" applyNumberFormat="1" applyFont="1" applyFill="1" applyBorder="1"/>
    <xf numFmtId="3" fontId="82" fillId="18" borderId="58" xfId="53" applyNumberFormat="1" applyFont="1" applyFill="1" applyBorder="1"/>
    <xf numFmtId="0" fontId="20" fillId="18" borderId="19" xfId="53" applyFont="1" applyFill="1" applyBorder="1"/>
    <xf numFmtId="3" fontId="81" fillId="18" borderId="19" xfId="53" applyNumberFormat="1" applyFont="1" applyFill="1" applyBorder="1"/>
    <xf numFmtId="3" fontId="23" fillId="18" borderId="21" xfId="53" applyNumberFormat="1" applyFont="1" applyFill="1" applyBorder="1"/>
    <xf numFmtId="0" fontId="24" fillId="18" borderId="19" xfId="53" applyFont="1" applyFill="1" applyBorder="1" applyAlignment="1">
      <alignment horizontal="left"/>
    </xf>
    <xf numFmtId="165" fontId="81" fillId="18" borderId="23" xfId="53" applyNumberFormat="1" applyFont="1" applyFill="1" applyBorder="1"/>
    <xf numFmtId="0" fontId="83" fillId="18" borderId="19" xfId="53" applyFont="1" applyFill="1" applyBorder="1"/>
    <xf numFmtId="165" fontId="82" fillId="18" borderId="22" xfId="53" applyNumberFormat="1" applyFont="1" applyFill="1" applyBorder="1"/>
    <xf numFmtId="3" fontId="16" fillId="18" borderId="28" xfId="53" applyNumberFormat="1" applyFont="1" applyFill="1" applyBorder="1"/>
    <xf numFmtId="165" fontId="16" fillId="18" borderId="20" xfId="53" applyNumberFormat="1" applyFont="1" applyFill="1" applyBorder="1"/>
    <xf numFmtId="3" fontId="16" fillId="18" borderId="21" xfId="53" applyNumberFormat="1" applyFont="1" applyFill="1" applyBorder="1"/>
    <xf numFmtId="3" fontId="16" fillId="18" borderId="20" xfId="53" applyNumberFormat="1" applyFont="1" applyFill="1" applyBorder="1"/>
    <xf numFmtId="3" fontId="25" fillId="18" borderId="21" xfId="53" applyNumberFormat="1" applyFont="1" applyFill="1" applyBorder="1"/>
    <xf numFmtId="165" fontId="25" fillId="18" borderId="23" xfId="53" applyNumberFormat="1" applyFont="1" applyFill="1" applyBorder="1"/>
    <xf numFmtId="0" fontId="25" fillId="18" borderId="19" xfId="53" applyFont="1" applyFill="1" applyBorder="1"/>
    <xf numFmtId="3" fontId="84" fillId="18" borderId="19" xfId="53" applyNumberFormat="1" applyFont="1" applyFill="1" applyBorder="1"/>
    <xf numFmtId="165" fontId="84" fillId="18" borderId="20" xfId="53" applyNumberFormat="1" applyFont="1" applyFill="1" applyBorder="1"/>
    <xf numFmtId="3" fontId="84" fillId="18" borderId="58" xfId="53" applyNumberFormat="1" applyFont="1" applyFill="1" applyBorder="1"/>
    <xf numFmtId="3" fontId="84" fillId="18" borderId="20" xfId="53" applyNumberFormat="1" applyFont="1" applyFill="1" applyBorder="1"/>
    <xf numFmtId="165" fontId="84" fillId="18" borderId="23" xfId="53" applyNumberFormat="1" applyFont="1" applyFill="1" applyBorder="1"/>
    <xf numFmtId="165" fontId="18" fillId="18" borderId="20" xfId="53" applyNumberFormat="1" applyFont="1" applyFill="1" applyBorder="1"/>
    <xf numFmtId="165" fontId="18" fillId="18" borderId="23" xfId="53" applyNumberFormat="1" applyFont="1" applyFill="1" applyBorder="1"/>
    <xf numFmtId="0" fontId="83" fillId="18" borderId="15" xfId="53" applyFont="1" applyFill="1" applyBorder="1"/>
    <xf numFmtId="3" fontId="85" fillId="18" borderId="15" xfId="53" applyNumberFormat="1" applyFont="1" applyFill="1" applyBorder="1"/>
    <xf numFmtId="0" fontId="85" fillId="18" borderId="16" xfId="53" applyFont="1" applyFill="1" applyBorder="1"/>
    <xf numFmtId="3" fontId="85" fillId="18" borderId="61" xfId="53" applyNumberFormat="1" applyFont="1" applyFill="1" applyBorder="1"/>
    <xf numFmtId="0" fontId="11" fillId="18" borderId="16" xfId="53" applyFill="1" applyBorder="1"/>
    <xf numFmtId="0" fontId="86" fillId="18" borderId="16" xfId="53" applyFont="1" applyFill="1" applyBorder="1"/>
    <xf numFmtId="165" fontId="18" fillId="18" borderId="17" xfId="53" applyNumberFormat="1" applyFont="1" applyFill="1" applyBorder="1"/>
    <xf numFmtId="3" fontId="68" fillId="18" borderId="0" xfId="0" applyNumberFormat="1" applyFont="1" applyFill="1" applyAlignment="1">
      <alignment horizontal="right" vertical="center" indent="1"/>
    </xf>
    <xf numFmtId="0" fontId="18" fillId="0" borderId="0" xfId="43"/>
    <xf numFmtId="3" fontId="88" fillId="25" borderId="44" xfId="43" applyNumberFormat="1" applyFont="1" applyFill="1" applyBorder="1" applyAlignment="1">
      <alignment horizontal="right" vertical="center" wrapText="1" indent="2"/>
    </xf>
    <xf numFmtId="165" fontId="88" fillId="25" borderId="44" xfId="43" applyNumberFormat="1" applyFont="1" applyFill="1" applyBorder="1" applyAlignment="1">
      <alignment horizontal="right" vertical="center" wrapText="1" indent="2"/>
    </xf>
    <xf numFmtId="0" fontId="55" fillId="0" borderId="0" xfId="43" applyFont="1"/>
    <xf numFmtId="0" fontId="57" fillId="0" borderId="0" xfId="43" applyFont="1"/>
    <xf numFmtId="0" fontId="55" fillId="0" borderId="0" xfId="43" applyFont="1" applyAlignment="1">
      <alignment horizontal="center"/>
    </xf>
    <xf numFmtId="0" fontId="90" fillId="0" borderId="0" xfId="43" applyFont="1"/>
    <xf numFmtId="0" fontId="90" fillId="0" borderId="0" xfId="43" applyFont="1" applyAlignment="1">
      <alignment horizontal="center"/>
    </xf>
    <xf numFmtId="3" fontId="90" fillId="0" borderId="0" xfId="43" applyNumberFormat="1" applyFont="1" applyAlignment="1">
      <alignment horizontal="right" vertical="center" indent="2"/>
    </xf>
    <xf numFmtId="3" fontId="57" fillId="0" borderId="0" xfId="43" applyNumberFormat="1" applyFont="1" applyAlignment="1">
      <alignment horizontal="right" indent="2"/>
    </xf>
    <xf numFmtId="165" fontId="91" fillId="0" borderId="0" xfId="43" applyNumberFormat="1" applyFont="1" applyAlignment="1">
      <alignment horizontal="right" indent="2"/>
    </xf>
    <xf numFmtId="0" fontId="57" fillId="0" borderId="0" xfId="43" applyFont="1" applyAlignment="1">
      <alignment horizontal="center"/>
    </xf>
    <xf numFmtId="0" fontId="55" fillId="18" borderId="14" xfId="43" applyFont="1" applyFill="1" applyBorder="1" applyAlignment="1">
      <alignment horizontal="center" vertical="center" wrapText="1"/>
    </xf>
    <xf numFmtId="0" fontId="55" fillId="18" borderId="68" xfId="43" applyFont="1" applyFill="1" applyBorder="1" applyAlignment="1">
      <alignment horizontal="center" vertical="center" wrapText="1"/>
    </xf>
    <xf numFmtId="0" fontId="55" fillId="18" borderId="37" xfId="43" applyFont="1" applyFill="1" applyBorder="1" applyAlignment="1">
      <alignment horizontal="center" vertical="center" wrapText="1"/>
    </xf>
    <xf numFmtId="0" fontId="55" fillId="0" borderId="41" xfId="43" applyFont="1" applyBorder="1" applyAlignment="1">
      <alignment horizontal="center" vertical="center" wrapText="1"/>
    </xf>
    <xf numFmtId="3" fontId="55" fillId="18" borderId="41" xfId="43" applyNumberFormat="1" applyFont="1" applyFill="1" applyBorder="1" applyAlignment="1">
      <alignment horizontal="center" vertical="center" wrapText="1"/>
    </xf>
    <xf numFmtId="3" fontId="55" fillId="0" borderId="41" xfId="43" applyNumberFormat="1" applyFont="1" applyBorder="1" applyAlignment="1">
      <alignment horizontal="center" vertical="center" wrapText="1"/>
    </xf>
    <xf numFmtId="165" fontId="55" fillId="0" borderId="41" xfId="43" applyNumberFormat="1" applyFont="1" applyBorder="1" applyAlignment="1">
      <alignment horizontal="center" vertical="center" wrapText="1"/>
    </xf>
    <xf numFmtId="3" fontId="55" fillId="0" borderId="41" xfId="43" applyNumberFormat="1" applyFont="1" applyBorder="1" applyAlignment="1">
      <alignment horizontal="right" vertical="center" wrapText="1" indent="2"/>
    </xf>
    <xf numFmtId="4" fontId="55" fillId="0" borderId="41" xfId="43" applyNumberFormat="1" applyFont="1" applyBorder="1" applyAlignment="1">
      <alignment horizontal="center" vertical="center" wrapText="1"/>
    </xf>
    <xf numFmtId="49" fontId="57" fillId="25" borderId="12" xfId="43" applyNumberFormat="1" applyFont="1" applyFill="1" applyBorder="1" applyAlignment="1">
      <alignment horizontal="center" vertical="center"/>
    </xf>
    <xf numFmtId="3" fontId="57" fillId="25" borderId="12" xfId="43" applyNumberFormat="1" applyFont="1" applyFill="1" applyBorder="1" applyAlignment="1">
      <alignment horizontal="right" vertical="center" indent="2"/>
    </xf>
    <xf numFmtId="3" fontId="88" fillId="25" borderId="41" xfId="43" applyNumberFormat="1" applyFont="1" applyFill="1" applyBorder="1" applyAlignment="1">
      <alignment horizontal="right" vertical="center" wrapText="1" indent="2"/>
    </xf>
    <xf numFmtId="165" fontId="88" fillId="25" borderId="41" xfId="43" applyNumberFormat="1" applyFont="1" applyFill="1" applyBorder="1" applyAlignment="1">
      <alignment horizontal="right" vertical="center" wrapText="1" indent="2"/>
    </xf>
    <xf numFmtId="4" fontId="88" fillId="25" borderId="12" xfId="43" applyNumberFormat="1" applyFont="1" applyFill="1" applyBorder="1" applyAlignment="1">
      <alignment horizontal="right" vertical="center" indent="2"/>
    </xf>
    <xf numFmtId="49" fontId="55" fillId="20" borderId="12" xfId="43" applyNumberFormat="1" applyFont="1" applyFill="1" applyBorder="1" applyAlignment="1">
      <alignment horizontal="center" vertical="center"/>
    </xf>
    <xf numFmtId="3" fontId="55" fillId="20" borderId="12" xfId="43" applyNumberFormat="1" applyFont="1" applyFill="1" applyBorder="1" applyAlignment="1">
      <alignment horizontal="right" vertical="center" indent="2"/>
    </xf>
    <xf numFmtId="3" fontId="55" fillId="20" borderId="41" xfId="43" applyNumberFormat="1" applyFont="1" applyFill="1" applyBorder="1" applyAlignment="1">
      <alignment horizontal="right" vertical="center" indent="2"/>
    </xf>
    <xf numFmtId="165" fontId="55" fillId="20" borderId="41" xfId="43" applyNumberFormat="1" applyFont="1" applyFill="1" applyBorder="1" applyAlignment="1">
      <alignment horizontal="right" vertical="center" indent="2"/>
    </xf>
    <xf numFmtId="4" fontId="55" fillId="20" borderId="12" xfId="43" applyNumberFormat="1" applyFont="1" applyFill="1" applyBorder="1" applyAlignment="1">
      <alignment horizontal="right" vertical="center" indent="2"/>
    </xf>
    <xf numFmtId="49" fontId="57" fillId="18" borderId="25" xfId="43" applyNumberFormat="1" applyFont="1" applyFill="1" applyBorder="1" applyAlignment="1">
      <alignment horizontal="center" vertical="center"/>
    </xf>
    <xf numFmtId="0" fontId="57" fillId="18" borderId="25" xfId="43" applyFont="1" applyFill="1" applyBorder="1" applyAlignment="1">
      <alignment horizontal="justify" vertical="center" wrapText="1"/>
    </xf>
    <xf numFmtId="0" fontId="57" fillId="18" borderId="47" xfId="43" applyFont="1" applyFill="1" applyBorder="1" applyAlignment="1">
      <alignment horizontal="justify" vertical="center" wrapText="1"/>
    </xf>
    <xf numFmtId="49" fontId="57" fillId="18" borderId="53" xfId="43" applyNumberFormat="1" applyFont="1" applyFill="1" applyBorder="1" applyAlignment="1">
      <alignment horizontal="center" vertical="center" wrapText="1"/>
    </xf>
    <xf numFmtId="3" fontId="57" fillId="18" borderId="53" xfId="43" applyNumberFormat="1" applyFont="1" applyFill="1" applyBorder="1" applyAlignment="1">
      <alignment horizontal="right" vertical="distributed" wrapText="1" indent="1"/>
    </xf>
    <xf numFmtId="3" fontId="57" fillId="18" borderId="25" xfId="43" applyNumberFormat="1" applyFont="1" applyFill="1" applyBorder="1" applyAlignment="1">
      <alignment horizontal="right" vertical="center" wrapText="1" indent="2"/>
    </xf>
    <xf numFmtId="165" fontId="57" fillId="18" borderId="25" xfId="43" applyNumberFormat="1" applyFont="1" applyFill="1" applyBorder="1" applyAlignment="1">
      <alignment horizontal="right" vertical="center" wrapText="1" indent="2"/>
    </xf>
    <xf numFmtId="3" fontId="57" fillId="18" borderId="53" xfId="43" applyNumberFormat="1" applyFont="1" applyFill="1" applyBorder="1" applyAlignment="1">
      <alignment horizontal="right" vertical="center" wrapText="1" indent="2"/>
    </xf>
    <xf numFmtId="4" fontId="57" fillId="18" borderId="53" xfId="43" applyNumberFormat="1" applyFont="1" applyFill="1" applyBorder="1" applyAlignment="1">
      <alignment horizontal="right" vertical="center" wrapText="1" indent="2"/>
    </xf>
    <xf numFmtId="49" fontId="57" fillId="18" borderId="26" xfId="43" applyNumberFormat="1" applyFont="1" applyFill="1" applyBorder="1" applyAlignment="1">
      <alignment horizontal="center" vertical="center"/>
    </xf>
    <xf numFmtId="0" fontId="57" fillId="18" borderId="26" xfId="43" applyFont="1" applyFill="1" applyBorder="1" applyAlignment="1">
      <alignment horizontal="justify" vertical="center" wrapText="1"/>
    </xf>
    <xf numFmtId="0" fontId="57" fillId="18" borderId="21" xfId="43" applyFont="1" applyFill="1" applyBorder="1" applyAlignment="1">
      <alignment horizontal="justify" vertical="center" wrapText="1"/>
    </xf>
    <xf numFmtId="49" fontId="57" fillId="18" borderId="26" xfId="43" applyNumberFormat="1" applyFont="1" applyFill="1" applyBorder="1" applyAlignment="1">
      <alignment horizontal="center" vertical="center" wrapText="1"/>
    </xf>
    <xf numFmtId="3" fontId="57" fillId="18" borderId="26" xfId="43" applyNumberFormat="1" applyFont="1" applyFill="1" applyBorder="1" applyAlignment="1">
      <alignment horizontal="right" vertical="distributed" wrapText="1" indent="1"/>
    </xf>
    <xf numFmtId="3" fontId="57" fillId="18" borderId="26" xfId="43" applyNumberFormat="1" applyFont="1" applyFill="1" applyBorder="1" applyAlignment="1">
      <alignment horizontal="right" vertical="center" wrapText="1" indent="2"/>
    </xf>
    <xf numFmtId="165" fontId="57" fillId="18" borderId="26" xfId="43" applyNumberFormat="1" applyFont="1" applyFill="1" applyBorder="1" applyAlignment="1">
      <alignment horizontal="right" vertical="center" wrapText="1" indent="2"/>
    </xf>
    <xf numFmtId="4" fontId="57" fillId="18" borderId="26" xfId="43" applyNumberFormat="1" applyFont="1" applyFill="1" applyBorder="1" applyAlignment="1">
      <alignment horizontal="right" vertical="center" wrapText="1" indent="2"/>
    </xf>
    <xf numFmtId="49" fontId="57" fillId="18" borderId="13" xfId="43" applyNumberFormat="1" applyFont="1" applyFill="1" applyBorder="1" applyAlignment="1">
      <alignment horizontal="center" vertical="center"/>
    </xf>
    <xf numFmtId="0" fontId="57" fillId="18" borderId="46" xfId="43" applyFont="1" applyFill="1" applyBorder="1" applyAlignment="1">
      <alignment horizontal="justify" vertical="center" wrapText="1"/>
    </xf>
    <xf numFmtId="0" fontId="57" fillId="18" borderId="64" xfId="43" applyFont="1" applyFill="1" applyBorder="1" applyAlignment="1">
      <alignment horizontal="justify" vertical="center" wrapText="1"/>
    </xf>
    <xf numFmtId="49" fontId="57" fillId="18" borderId="46" xfId="43" applyNumberFormat="1" applyFont="1" applyFill="1" applyBorder="1" applyAlignment="1">
      <alignment horizontal="center" vertical="center" wrapText="1"/>
    </xf>
    <xf numFmtId="3" fontId="57" fillId="18" borderId="46" xfId="43" applyNumberFormat="1" applyFont="1" applyFill="1" applyBorder="1" applyAlignment="1">
      <alignment horizontal="right" vertical="distributed" wrapText="1" indent="1"/>
    </xf>
    <xf numFmtId="3" fontId="57" fillId="18" borderId="46" xfId="43" applyNumberFormat="1" applyFont="1" applyFill="1" applyBorder="1" applyAlignment="1">
      <alignment horizontal="right" vertical="center" wrapText="1" indent="2"/>
    </xf>
    <xf numFmtId="165" fontId="57" fillId="18" borderId="46" xfId="43" applyNumberFormat="1" applyFont="1" applyFill="1" applyBorder="1" applyAlignment="1">
      <alignment horizontal="right" vertical="center" wrapText="1" indent="2"/>
    </xf>
    <xf numFmtId="4" fontId="57" fillId="18" borderId="46" xfId="43" applyNumberFormat="1" applyFont="1" applyFill="1" applyBorder="1" applyAlignment="1">
      <alignment horizontal="right" vertical="center" wrapText="1" indent="2"/>
    </xf>
    <xf numFmtId="49" fontId="55" fillId="20" borderId="41" xfId="43" applyNumberFormat="1" applyFont="1" applyFill="1" applyBorder="1" applyAlignment="1">
      <alignment horizontal="center" vertical="center"/>
    </xf>
    <xf numFmtId="3" fontId="55" fillId="20" borderId="41" xfId="43" applyNumberFormat="1" applyFont="1" applyFill="1" applyBorder="1" applyAlignment="1">
      <alignment horizontal="right" vertical="distributed" indent="1"/>
    </xf>
    <xf numFmtId="3" fontId="55" fillId="20" borderId="41" xfId="43" applyNumberFormat="1" applyFont="1" applyFill="1" applyBorder="1" applyAlignment="1">
      <alignment horizontal="right" vertical="center" wrapText="1" indent="2"/>
    </xf>
    <xf numFmtId="165" fontId="55" fillId="20" borderId="41" xfId="43" applyNumberFormat="1" applyFont="1" applyFill="1" applyBorder="1" applyAlignment="1">
      <alignment horizontal="right" vertical="center" wrapText="1" indent="2"/>
    </xf>
    <xf numFmtId="4" fontId="55" fillId="20" borderId="41" xfId="43" applyNumberFormat="1" applyFont="1" applyFill="1" applyBorder="1" applyAlignment="1">
      <alignment horizontal="right" vertical="center" indent="2"/>
    </xf>
    <xf numFmtId="49" fontId="57" fillId="18" borderId="13" xfId="43" applyNumberFormat="1" applyFont="1" applyFill="1" applyBorder="1" applyAlignment="1">
      <alignment horizontal="center" vertical="center" wrapText="1"/>
    </xf>
    <xf numFmtId="0" fontId="57" fillId="0" borderId="0" xfId="43" applyFont="1" applyAlignment="1">
      <alignment vertical="center" wrapText="1"/>
    </xf>
    <xf numFmtId="0" fontId="57" fillId="18" borderId="37" xfId="43" applyFont="1" applyFill="1" applyBorder="1" applyAlignment="1">
      <alignment horizontal="justify" vertical="center" wrapText="1"/>
    </xf>
    <xf numFmtId="49" fontId="57" fillId="18" borderId="13" xfId="0" applyNumberFormat="1" applyFont="1" applyFill="1" applyBorder="1" applyAlignment="1">
      <alignment horizontal="center" vertical="center" wrapText="1"/>
    </xf>
    <xf numFmtId="3" fontId="57" fillId="18" borderId="13" xfId="0" applyNumberFormat="1" applyFont="1" applyFill="1" applyBorder="1" applyAlignment="1">
      <alignment horizontal="right" vertical="distributed" wrapText="1" indent="1"/>
    </xf>
    <xf numFmtId="3" fontId="57" fillId="18" borderId="13" xfId="43" applyNumberFormat="1" applyFont="1" applyFill="1" applyBorder="1" applyAlignment="1">
      <alignment horizontal="right" vertical="center" indent="2"/>
    </xf>
    <xf numFmtId="165" fontId="57" fillId="18" borderId="13" xfId="43" applyNumberFormat="1" applyFont="1" applyFill="1" applyBorder="1" applyAlignment="1">
      <alignment horizontal="right" vertical="center" indent="2"/>
    </xf>
    <xf numFmtId="3" fontId="57" fillId="18" borderId="13" xfId="43" applyNumberFormat="1" applyFont="1" applyFill="1" applyBorder="1" applyAlignment="1">
      <alignment horizontal="right" vertical="center" wrapText="1" indent="2"/>
    </xf>
    <xf numFmtId="4" fontId="57" fillId="18" borderId="13" xfId="43" applyNumberFormat="1" applyFont="1" applyFill="1" applyBorder="1" applyAlignment="1">
      <alignment horizontal="right" vertical="center" wrapText="1" indent="2"/>
    </xf>
    <xf numFmtId="0" fontId="92" fillId="0" borderId="0" xfId="43" applyFont="1"/>
    <xf numFmtId="49" fontId="57" fillId="25" borderId="41" xfId="43" applyNumberFormat="1" applyFont="1" applyFill="1" applyBorder="1" applyAlignment="1">
      <alignment horizontal="center" vertical="center"/>
    </xf>
    <xf numFmtId="3" fontId="57" fillId="25" borderId="41" xfId="43" applyNumberFormat="1" applyFont="1" applyFill="1" applyBorder="1" applyAlignment="1">
      <alignment horizontal="right" vertical="distributed" indent="1"/>
    </xf>
    <xf numFmtId="4" fontId="88" fillId="25" borderId="41" xfId="43" applyNumberFormat="1" applyFont="1" applyFill="1" applyBorder="1" applyAlignment="1">
      <alignment horizontal="right" vertical="center" indent="2"/>
    </xf>
    <xf numFmtId="49" fontId="57" fillId="0" borderId="25" xfId="43" applyNumberFormat="1" applyFont="1" applyBorder="1" applyAlignment="1">
      <alignment horizontal="center" vertical="center"/>
    </xf>
    <xf numFmtId="0" fontId="57" fillId="0" borderId="71" xfId="43" applyFont="1" applyBorder="1" applyAlignment="1">
      <alignment vertical="center" wrapText="1"/>
    </xf>
    <xf numFmtId="0" fontId="57" fillId="18" borderId="38" xfId="43" applyFont="1" applyFill="1" applyBorder="1" applyAlignment="1">
      <alignment vertical="center" wrapText="1"/>
    </xf>
    <xf numFmtId="49" fontId="57" fillId="18" borderId="25" xfId="43" applyNumberFormat="1" applyFont="1" applyFill="1" applyBorder="1" applyAlignment="1">
      <alignment horizontal="center" vertical="center" wrapText="1"/>
    </xf>
    <xf numFmtId="3" fontId="57" fillId="18" borderId="25" xfId="43" applyNumberFormat="1" applyFont="1" applyFill="1" applyBorder="1" applyAlignment="1">
      <alignment horizontal="right" vertical="distributed" wrapText="1" indent="1"/>
    </xf>
    <xf numFmtId="3" fontId="57" fillId="18" borderId="25" xfId="43" applyNumberFormat="1" applyFont="1" applyFill="1" applyBorder="1" applyAlignment="1">
      <alignment horizontal="right" vertical="center" indent="2"/>
    </xf>
    <xf numFmtId="165" fontId="57" fillId="18" borderId="25" xfId="43" applyNumberFormat="1" applyFont="1" applyFill="1" applyBorder="1" applyAlignment="1">
      <alignment horizontal="right" vertical="center" indent="2"/>
    </xf>
    <xf numFmtId="4" fontId="57" fillId="18" borderId="25" xfId="43" applyNumberFormat="1" applyFont="1" applyFill="1" applyBorder="1" applyAlignment="1">
      <alignment horizontal="right" vertical="center" wrapText="1" indent="2"/>
    </xf>
    <xf numFmtId="49" fontId="57" fillId="0" borderId="26" xfId="43" applyNumberFormat="1" applyFont="1" applyBorder="1" applyAlignment="1">
      <alignment horizontal="center" vertical="center"/>
    </xf>
    <xf numFmtId="0" fontId="57" fillId="0" borderId="58" xfId="43" applyFont="1" applyBorder="1" applyAlignment="1">
      <alignment vertical="center" wrapText="1"/>
    </xf>
    <xf numFmtId="0" fontId="57" fillId="18" borderId="19" xfId="43" applyFont="1" applyFill="1" applyBorder="1" applyAlignment="1">
      <alignment vertical="center" wrapText="1"/>
    </xf>
    <xf numFmtId="3" fontId="57" fillId="18" borderId="26" xfId="43" applyNumberFormat="1" applyFont="1" applyFill="1" applyBorder="1" applyAlignment="1">
      <alignment horizontal="right" vertical="center" indent="2"/>
    </xf>
    <xf numFmtId="165" fontId="57" fillId="18" borderId="26" xfId="43" applyNumberFormat="1" applyFont="1" applyFill="1" applyBorder="1" applyAlignment="1">
      <alignment horizontal="right" vertical="center" indent="2"/>
    </xf>
    <xf numFmtId="0" fontId="93" fillId="0" borderId="0" xfId="43" applyFont="1"/>
    <xf numFmtId="0" fontId="93" fillId="18" borderId="0" xfId="43" applyFont="1" applyFill="1"/>
    <xf numFmtId="49" fontId="57" fillId="18" borderId="10" xfId="43" applyNumberFormat="1" applyFont="1" applyFill="1" applyBorder="1" applyAlignment="1">
      <alignment horizontal="center" vertical="center"/>
    </xf>
    <xf numFmtId="49" fontId="57" fillId="18" borderId="41" xfId="43" applyNumberFormat="1" applyFont="1" applyFill="1" applyBorder="1" applyAlignment="1">
      <alignment horizontal="center" vertical="center"/>
    </xf>
    <xf numFmtId="0" fontId="57" fillId="18" borderId="11" xfId="43" applyFont="1" applyFill="1" applyBorder="1" applyAlignment="1">
      <alignment vertical="center" wrapText="1"/>
    </xf>
    <xf numFmtId="0" fontId="57" fillId="18" borderId="10" xfId="43" applyFont="1" applyFill="1" applyBorder="1" applyAlignment="1">
      <alignment vertical="center" wrapText="1"/>
    </xf>
    <xf numFmtId="49" fontId="57" fillId="18" borderId="41" xfId="43" applyNumberFormat="1" applyFont="1" applyFill="1" applyBorder="1" applyAlignment="1">
      <alignment horizontal="center" vertical="center" wrapText="1"/>
    </xf>
    <xf numFmtId="3" fontId="57" fillId="18" borderId="41" xfId="43" applyNumberFormat="1" applyFont="1" applyFill="1" applyBorder="1" applyAlignment="1">
      <alignment horizontal="right" vertical="distributed" wrapText="1" indent="1"/>
    </xf>
    <xf numFmtId="3" fontId="57" fillId="18" borderId="41" xfId="43" applyNumberFormat="1" applyFont="1" applyFill="1" applyBorder="1" applyAlignment="1">
      <alignment horizontal="right" vertical="center" wrapText="1" indent="2"/>
    </xf>
    <xf numFmtId="165" fontId="57" fillId="18" borderId="41" xfId="43" applyNumberFormat="1" applyFont="1" applyFill="1" applyBorder="1" applyAlignment="1">
      <alignment horizontal="right" vertical="center" wrapText="1" indent="2"/>
    </xf>
    <xf numFmtId="4" fontId="57" fillId="18" borderId="41" xfId="43" applyNumberFormat="1" applyFont="1" applyFill="1" applyBorder="1" applyAlignment="1">
      <alignment horizontal="right" vertical="center" wrapText="1" indent="2"/>
    </xf>
    <xf numFmtId="49" fontId="57" fillId="0" borderId="0" xfId="43" applyNumberFormat="1" applyFont="1" applyAlignment="1">
      <alignment horizontal="center" vertical="center"/>
    </xf>
    <xf numFmtId="49" fontId="57" fillId="0" borderId="0" xfId="43" applyNumberFormat="1" applyFont="1" applyAlignment="1">
      <alignment horizontal="center" vertical="center" wrapText="1"/>
    </xf>
    <xf numFmtId="3" fontId="57" fillId="0" borderId="0" xfId="43" applyNumberFormat="1" applyFont="1" applyAlignment="1">
      <alignment horizontal="right" vertical="distributed" wrapText="1" indent="1"/>
    </xf>
    <xf numFmtId="3" fontId="57" fillId="0" borderId="0" xfId="43" applyNumberFormat="1" applyFont="1" applyAlignment="1">
      <alignment horizontal="right" vertical="center" wrapText="1" indent="2"/>
    </xf>
    <xf numFmtId="165" fontId="57" fillId="0" borderId="0" xfId="43" applyNumberFormat="1" applyFont="1" applyAlignment="1">
      <alignment horizontal="right" vertical="center" wrapText="1" indent="2"/>
    </xf>
    <xf numFmtId="4" fontId="57" fillId="0" borderId="0" xfId="43" applyNumberFormat="1" applyFont="1" applyAlignment="1">
      <alignment horizontal="right" vertical="center" wrapText="1" indent="2"/>
    </xf>
    <xf numFmtId="49" fontId="57" fillId="18" borderId="18" xfId="43" applyNumberFormat="1" applyFont="1" applyFill="1" applyBorder="1" applyAlignment="1">
      <alignment horizontal="center" vertical="center"/>
    </xf>
    <xf numFmtId="0" fontId="57" fillId="18" borderId="13" xfId="43" applyFont="1" applyFill="1" applyBorder="1" applyAlignment="1">
      <alignment horizontal="justify" vertical="center" wrapText="1"/>
    </xf>
    <xf numFmtId="0" fontId="94" fillId="18" borderId="18" xfId="43" applyFont="1" applyFill="1" applyBorder="1" applyAlignment="1">
      <alignment vertical="center" wrapText="1"/>
    </xf>
    <xf numFmtId="49" fontId="94" fillId="18" borderId="13" xfId="43" applyNumberFormat="1" applyFont="1" applyFill="1" applyBorder="1" applyAlignment="1">
      <alignment horizontal="center" vertical="center" wrapText="1"/>
    </xf>
    <xf numFmtId="165" fontId="57" fillId="18" borderId="13" xfId="43" applyNumberFormat="1" applyFont="1" applyFill="1" applyBorder="1" applyAlignment="1">
      <alignment horizontal="right" vertical="center" wrapText="1" indent="2"/>
    </xf>
    <xf numFmtId="3" fontId="94" fillId="18" borderId="13" xfId="43" applyNumberFormat="1" applyFont="1" applyFill="1" applyBorder="1" applyAlignment="1">
      <alignment horizontal="right" vertical="center" wrapText="1" indent="2"/>
    </xf>
    <xf numFmtId="4" fontId="94" fillId="18" borderId="13" xfId="43" applyNumberFormat="1" applyFont="1" applyFill="1" applyBorder="1" applyAlignment="1">
      <alignment horizontal="right" vertical="center" wrapText="1" indent="2"/>
    </xf>
    <xf numFmtId="49" fontId="57" fillId="18" borderId="46" xfId="43" applyNumberFormat="1" applyFont="1" applyFill="1" applyBorder="1" applyAlignment="1">
      <alignment horizontal="center" vertical="center"/>
    </xf>
    <xf numFmtId="49" fontId="57" fillId="0" borderId="46" xfId="43" applyNumberFormat="1" applyFont="1" applyBorder="1" applyAlignment="1">
      <alignment horizontal="center" vertical="center"/>
    </xf>
    <xf numFmtId="0" fontId="57" fillId="0" borderId="72" xfId="43" applyFont="1" applyBorder="1" applyAlignment="1">
      <alignment vertical="center" wrapText="1"/>
    </xf>
    <xf numFmtId="0" fontId="57" fillId="18" borderId="65" xfId="43" applyFont="1" applyFill="1" applyBorder="1" applyAlignment="1">
      <alignment vertical="center" wrapText="1"/>
    </xf>
    <xf numFmtId="3" fontId="57" fillId="18" borderId="46" xfId="43" applyNumberFormat="1" applyFont="1" applyFill="1" applyBorder="1" applyAlignment="1">
      <alignment horizontal="right" vertical="center" indent="2"/>
    </xf>
    <xf numFmtId="165" fontId="57" fillId="18" borderId="46" xfId="43" applyNumberFormat="1" applyFont="1" applyFill="1" applyBorder="1" applyAlignment="1">
      <alignment horizontal="right" vertical="center" indent="2"/>
    </xf>
    <xf numFmtId="49" fontId="57" fillId="18" borderId="0" xfId="43" applyNumberFormat="1" applyFont="1" applyFill="1" applyAlignment="1">
      <alignment horizontal="center" vertical="center"/>
    </xf>
    <xf numFmtId="0" fontId="57" fillId="18" borderId="13" xfId="43" applyFont="1" applyFill="1" applyBorder="1" applyAlignment="1">
      <alignment horizontal="left" vertical="center" wrapText="1"/>
    </xf>
    <xf numFmtId="49" fontId="57" fillId="18" borderId="59" xfId="43" applyNumberFormat="1" applyFont="1" applyFill="1" applyBorder="1" applyAlignment="1">
      <alignment horizontal="center" vertical="center"/>
    </xf>
    <xf numFmtId="49" fontId="57" fillId="18" borderId="73" xfId="43" applyNumberFormat="1" applyFont="1" applyFill="1" applyBorder="1" applyAlignment="1">
      <alignment horizontal="center" vertical="center"/>
    </xf>
    <xf numFmtId="0" fontId="57" fillId="18" borderId="59" xfId="43" applyFont="1" applyFill="1" applyBorder="1" applyAlignment="1">
      <alignment horizontal="left" vertical="center" wrapText="1"/>
    </xf>
    <xf numFmtId="49" fontId="57" fillId="18" borderId="40" xfId="43" applyNumberFormat="1" applyFont="1" applyFill="1" applyBorder="1" applyAlignment="1">
      <alignment horizontal="center" vertical="center"/>
    </xf>
    <xf numFmtId="0" fontId="57" fillId="18" borderId="19" xfId="43" applyFont="1" applyFill="1" applyBorder="1" applyAlignment="1">
      <alignment horizontal="justify" vertical="center" wrapText="1"/>
    </xf>
    <xf numFmtId="49" fontId="57" fillId="18" borderId="39" xfId="43" applyNumberFormat="1" applyFont="1" applyFill="1" applyBorder="1" applyAlignment="1">
      <alignment horizontal="center" vertical="center"/>
    </xf>
    <xf numFmtId="0" fontId="57" fillId="18" borderId="45" xfId="43" applyFont="1" applyFill="1" applyBorder="1" applyAlignment="1">
      <alignment horizontal="left" vertical="center" wrapText="1"/>
    </xf>
    <xf numFmtId="0" fontId="57" fillId="18" borderId="15" xfId="43" applyFont="1" applyFill="1" applyBorder="1" applyAlignment="1">
      <alignment horizontal="justify" vertical="center" wrapText="1"/>
    </xf>
    <xf numFmtId="3" fontId="57" fillId="18" borderId="13" xfId="43" applyNumberFormat="1" applyFont="1" applyFill="1" applyBorder="1" applyAlignment="1">
      <alignment horizontal="right" vertical="distributed" wrapText="1" indent="1"/>
    </xf>
    <xf numFmtId="49" fontId="58" fillId="18" borderId="26" xfId="0" applyNumberFormat="1" applyFont="1" applyFill="1" applyBorder="1" applyAlignment="1">
      <alignment horizontal="center" vertical="center" wrapText="1"/>
    </xf>
    <xf numFmtId="3" fontId="58" fillId="18" borderId="26" xfId="0" applyNumberFormat="1" applyFont="1" applyFill="1" applyBorder="1" applyAlignment="1">
      <alignment horizontal="right" vertical="distributed" wrapText="1" indent="1"/>
    </xf>
    <xf numFmtId="0" fontId="57" fillId="18" borderId="65" xfId="43" applyFont="1" applyFill="1" applyBorder="1" applyAlignment="1">
      <alignment horizontal="justify" vertical="center" wrapText="1"/>
    </xf>
    <xf numFmtId="49" fontId="57" fillId="18" borderId="67" xfId="43" applyNumberFormat="1" applyFont="1" applyFill="1" applyBorder="1" applyAlignment="1">
      <alignment horizontal="center" vertical="center"/>
    </xf>
    <xf numFmtId="0" fontId="57" fillId="18" borderId="59" xfId="43" applyFont="1" applyFill="1" applyBorder="1" applyAlignment="1">
      <alignment horizontal="justify" vertical="center" wrapText="1"/>
    </xf>
    <xf numFmtId="49" fontId="58" fillId="18" borderId="59" xfId="0" applyNumberFormat="1" applyFont="1" applyFill="1" applyBorder="1" applyAlignment="1">
      <alignment horizontal="center" vertical="center" wrapText="1"/>
    </xf>
    <xf numFmtId="3" fontId="58" fillId="18" borderId="59" xfId="0" applyNumberFormat="1" applyFont="1" applyFill="1" applyBorder="1" applyAlignment="1">
      <alignment horizontal="right" vertical="distributed" wrapText="1" indent="1"/>
    </xf>
    <xf numFmtId="165" fontId="57" fillId="18" borderId="59" xfId="43" applyNumberFormat="1" applyFont="1" applyFill="1" applyBorder="1" applyAlignment="1">
      <alignment horizontal="right" vertical="center" wrapText="1" indent="2"/>
    </xf>
    <xf numFmtId="3" fontId="57" fillId="18" borderId="59" xfId="43" applyNumberFormat="1" applyFont="1" applyFill="1" applyBorder="1" applyAlignment="1">
      <alignment horizontal="right" vertical="center" wrapText="1" indent="2"/>
    </xf>
    <xf numFmtId="4" fontId="57" fillId="18" borderId="59" xfId="43" applyNumberFormat="1" applyFont="1" applyFill="1" applyBorder="1" applyAlignment="1">
      <alignment horizontal="right" vertical="center" wrapText="1" indent="2"/>
    </xf>
    <xf numFmtId="0" fontId="57" fillId="0" borderId="0" xfId="43" applyFont="1" applyAlignment="1">
      <alignment horizontal="justify" vertical="center" wrapText="1"/>
    </xf>
    <xf numFmtId="49" fontId="57" fillId="0" borderId="45" xfId="43" applyNumberFormat="1" applyFont="1" applyBorder="1" applyAlignment="1">
      <alignment horizontal="center" vertical="center"/>
    </xf>
    <xf numFmtId="0" fontId="57" fillId="0" borderId="45" xfId="43" applyFont="1" applyBorder="1" applyAlignment="1">
      <alignment horizontal="justify" vertical="center" wrapText="1"/>
    </xf>
    <xf numFmtId="49" fontId="57" fillId="0" borderId="45" xfId="43" applyNumberFormat="1" applyFont="1" applyBorder="1" applyAlignment="1">
      <alignment horizontal="center" vertical="center" wrapText="1"/>
    </xf>
    <xf numFmtId="3" fontId="57" fillId="0" borderId="45" xfId="43" applyNumberFormat="1" applyFont="1" applyBorder="1" applyAlignment="1">
      <alignment horizontal="right" vertical="distributed" wrapText="1" indent="1"/>
    </xf>
    <xf numFmtId="3" fontId="57" fillId="0" borderId="45" xfId="43" applyNumberFormat="1" applyFont="1" applyBorder="1" applyAlignment="1">
      <alignment horizontal="right" vertical="center" wrapText="1" indent="2"/>
    </xf>
    <xf numFmtId="165" fontId="57" fillId="0" borderId="45" xfId="43" applyNumberFormat="1" applyFont="1" applyBorder="1" applyAlignment="1">
      <alignment horizontal="right" vertical="center" wrapText="1" indent="2"/>
    </xf>
    <xf numFmtId="165" fontId="55" fillId="20" borderId="41" xfId="43" applyNumberFormat="1" applyFont="1" applyFill="1" applyBorder="1" applyAlignment="1">
      <alignment horizontal="right" vertical="distributed" indent="1"/>
    </xf>
    <xf numFmtId="0" fontId="92" fillId="18" borderId="0" xfId="43" applyFont="1" applyFill="1"/>
    <xf numFmtId="0" fontId="18" fillId="18" borderId="0" xfId="43" applyFill="1"/>
    <xf numFmtId="49" fontId="57" fillId="18" borderId="10" xfId="43" applyNumberFormat="1" applyFont="1" applyFill="1" applyBorder="1" applyAlignment="1">
      <alignment horizontal="center" vertical="center" wrapText="1"/>
    </xf>
    <xf numFmtId="0" fontId="57" fillId="18" borderId="11" xfId="43" applyFont="1" applyFill="1" applyBorder="1" applyAlignment="1">
      <alignment horizontal="justify" vertical="center" wrapText="1"/>
    </xf>
    <xf numFmtId="3" fontId="57" fillId="0" borderId="0" xfId="43" applyNumberFormat="1" applyFont="1" applyAlignment="1">
      <alignment horizontal="right" vertical="center" indent="2"/>
    </xf>
    <xf numFmtId="165" fontId="57" fillId="0" borderId="0" xfId="43" applyNumberFormat="1" applyFont="1" applyAlignment="1">
      <alignment horizontal="right" indent="2"/>
    </xf>
    <xf numFmtId="3" fontId="18" fillId="0" borderId="0" xfId="43" applyNumberFormat="1" applyAlignment="1">
      <alignment horizontal="right" vertical="center" indent="2"/>
    </xf>
    <xf numFmtId="49" fontId="57" fillId="18" borderId="18" xfId="43" applyNumberFormat="1" applyFont="1" applyFill="1" applyBorder="1" applyAlignment="1">
      <alignment horizontal="center" vertical="center" wrapText="1"/>
    </xf>
    <xf numFmtId="0" fontId="57" fillId="18" borderId="0" xfId="43" applyFont="1" applyFill="1" applyAlignment="1">
      <alignment horizontal="justify" vertical="center" wrapText="1"/>
    </xf>
    <xf numFmtId="0" fontId="57" fillId="18" borderId="18" xfId="43" applyFont="1" applyFill="1" applyBorder="1" applyAlignment="1">
      <alignment vertical="center" wrapText="1"/>
    </xf>
    <xf numFmtId="3" fontId="55" fillId="20" borderId="41" xfId="0" applyNumberFormat="1" applyFont="1" applyFill="1" applyBorder="1" applyAlignment="1">
      <alignment horizontal="right" vertical="center" indent="2"/>
    </xf>
    <xf numFmtId="165" fontId="55" fillId="20" borderId="41" xfId="0" applyNumberFormat="1" applyFont="1" applyFill="1" applyBorder="1" applyAlignment="1">
      <alignment horizontal="right" vertical="center" indent="2"/>
    </xf>
    <xf numFmtId="49" fontId="95" fillId="18" borderId="74" xfId="43" applyNumberFormat="1" applyFont="1" applyFill="1" applyBorder="1" applyAlignment="1">
      <alignment horizontal="center" vertical="center"/>
    </xf>
    <xf numFmtId="0" fontId="57" fillId="18" borderId="22" xfId="43" applyFont="1" applyFill="1" applyBorder="1" applyAlignment="1">
      <alignment vertical="center" wrapText="1"/>
    </xf>
    <xf numFmtId="0" fontId="95" fillId="18" borderId="75" xfId="43" applyFont="1" applyFill="1" applyBorder="1" applyAlignment="1">
      <alignment horizontal="left" vertical="center" wrapText="1"/>
    </xf>
    <xf numFmtId="49" fontId="95" fillId="18" borderId="26" xfId="43" applyNumberFormat="1" applyFont="1" applyFill="1" applyBorder="1" applyAlignment="1">
      <alignment horizontal="center" vertical="center" wrapText="1"/>
    </xf>
    <xf numFmtId="3" fontId="95" fillId="18" borderId="26" xfId="43" applyNumberFormat="1" applyFont="1" applyFill="1" applyBorder="1" applyAlignment="1">
      <alignment horizontal="right" vertical="distributed" wrapText="1" indent="1"/>
    </xf>
    <xf numFmtId="3" fontId="57" fillId="0" borderId="26" xfId="43" applyNumberFormat="1" applyFont="1" applyBorder="1" applyAlignment="1">
      <alignment horizontal="right" vertical="center" indent="2"/>
    </xf>
    <xf numFmtId="165" fontId="57" fillId="0" borderId="26" xfId="43" applyNumberFormat="1" applyFont="1" applyBorder="1" applyAlignment="1">
      <alignment horizontal="right" vertical="center" indent="2"/>
    </xf>
    <xf numFmtId="3" fontId="95" fillId="18" borderId="26" xfId="43" applyNumberFormat="1" applyFont="1" applyFill="1" applyBorder="1" applyAlignment="1">
      <alignment horizontal="right" vertical="center" wrapText="1" indent="2"/>
    </xf>
    <xf numFmtId="4" fontId="95" fillId="18" borderId="26" xfId="43" applyNumberFormat="1" applyFont="1" applyFill="1" applyBorder="1" applyAlignment="1">
      <alignment horizontal="right" vertical="center" wrapText="1" indent="2"/>
    </xf>
    <xf numFmtId="49" fontId="57" fillId="18" borderId="59" xfId="43" applyNumberFormat="1" applyFont="1" applyFill="1" applyBorder="1" applyAlignment="1">
      <alignment horizontal="center" vertical="center" wrapText="1"/>
    </xf>
    <xf numFmtId="49" fontId="57" fillId="18" borderId="76" xfId="43" applyNumberFormat="1" applyFont="1" applyFill="1" applyBorder="1" applyAlignment="1">
      <alignment horizontal="center" vertical="center"/>
    </xf>
    <xf numFmtId="0" fontId="57" fillId="18" borderId="60" xfId="43" applyFont="1" applyFill="1" applyBorder="1" applyAlignment="1">
      <alignment vertical="center" wrapText="1"/>
    </xf>
    <xf numFmtId="0" fontId="95" fillId="18" borderId="77" xfId="43" applyFont="1" applyFill="1" applyBorder="1" applyAlignment="1">
      <alignment horizontal="left" vertical="center" wrapText="1"/>
    </xf>
    <xf numFmtId="49" fontId="95" fillId="18" borderId="44" xfId="43" applyNumberFormat="1" applyFont="1" applyFill="1" applyBorder="1" applyAlignment="1">
      <alignment horizontal="center" vertical="center" wrapText="1"/>
    </xf>
    <xf numFmtId="3" fontId="95" fillId="18" borderId="44" xfId="43" applyNumberFormat="1" applyFont="1" applyFill="1" applyBorder="1" applyAlignment="1">
      <alignment horizontal="right" vertical="distributed" wrapText="1" indent="1"/>
    </xf>
    <xf numFmtId="3" fontId="57" fillId="0" borderId="59" xfId="43" applyNumberFormat="1" applyFont="1" applyBorder="1" applyAlignment="1">
      <alignment horizontal="right" vertical="center" indent="2"/>
    </xf>
    <xf numFmtId="165" fontId="57" fillId="0" borderId="59" xfId="43" applyNumberFormat="1" applyFont="1" applyBorder="1" applyAlignment="1">
      <alignment horizontal="right" vertical="center" indent="2"/>
    </xf>
    <xf numFmtId="3" fontId="95" fillId="18" borderId="44" xfId="43" applyNumberFormat="1" applyFont="1" applyFill="1" applyBorder="1" applyAlignment="1">
      <alignment horizontal="right" vertical="center" wrapText="1" indent="2"/>
    </xf>
    <xf numFmtId="4" fontId="95" fillId="18" borderId="44" xfId="43" applyNumberFormat="1" applyFont="1" applyFill="1" applyBorder="1" applyAlignment="1">
      <alignment horizontal="right" vertical="center" wrapText="1" indent="2"/>
    </xf>
    <xf numFmtId="0" fontId="96" fillId="0" borderId="0" xfId="43" applyFont="1"/>
    <xf numFmtId="49" fontId="57" fillId="0" borderId="25" xfId="43" applyNumberFormat="1" applyFont="1" applyBorder="1" applyAlignment="1">
      <alignment horizontal="center" vertical="center" wrapText="1"/>
    </xf>
    <xf numFmtId="0" fontId="57" fillId="0" borderId="25" xfId="43" applyFont="1" applyBorder="1" applyAlignment="1">
      <alignment horizontal="justify" vertical="center" wrapText="1"/>
    </xf>
    <xf numFmtId="0" fontId="57" fillId="0" borderId="38" xfId="43" applyFont="1" applyBorder="1" applyAlignment="1">
      <alignment vertical="center" wrapText="1"/>
    </xf>
    <xf numFmtId="49" fontId="57" fillId="0" borderId="53" xfId="43" applyNumberFormat="1" applyFont="1" applyBorder="1" applyAlignment="1">
      <alignment horizontal="center" vertical="center" wrapText="1"/>
    </xf>
    <xf numFmtId="3" fontId="57" fillId="0" borderId="26" xfId="43" applyNumberFormat="1" applyFont="1" applyBorder="1" applyAlignment="1">
      <alignment horizontal="right" vertical="distributed" wrapText="1" indent="1"/>
    </xf>
    <xf numFmtId="3" fontId="57" fillId="0" borderId="25" xfId="43" applyNumberFormat="1" applyFont="1" applyBorder="1" applyAlignment="1">
      <alignment horizontal="right" vertical="center" wrapText="1" indent="2"/>
    </xf>
    <xf numFmtId="165" fontId="57" fillId="0" borderId="25" xfId="43" applyNumberFormat="1" applyFont="1" applyBorder="1" applyAlignment="1">
      <alignment horizontal="right" vertical="center" wrapText="1" indent="2"/>
    </xf>
    <xf numFmtId="4" fontId="57" fillId="0" borderId="25" xfId="43" applyNumberFormat="1" applyFont="1" applyBorder="1" applyAlignment="1">
      <alignment horizontal="right" vertical="center" wrapText="1" indent="2"/>
    </xf>
    <xf numFmtId="49" fontId="57" fillId="0" borderId="26" xfId="43" applyNumberFormat="1" applyFont="1" applyBorder="1" applyAlignment="1">
      <alignment horizontal="center" vertical="center" wrapText="1"/>
    </xf>
    <xf numFmtId="0" fontId="57" fillId="0" borderId="26" xfId="43" applyFont="1" applyBorder="1" applyAlignment="1">
      <alignment horizontal="justify" vertical="center" wrapText="1"/>
    </xf>
    <xf numFmtId="0" fontId="57" fillId="0" borderId="19" xfId="43" applyFont="1" applyBorder="1" applyAlignment="1">
      <alignment vertical="center" wrapText="1"/>
    </xf>
    <xf numFmtId="3" fontId="57" fillId="0" borderId="26" xfId="43" applyNumberFormat="1" applyFont="1" applyBorder="1" applyAlignment="1">
      <alignment horizontal="right" vertical="center" wrapText="1" indent="2"/>
    </xf>
    <xf numFmtId="165" fontId="57" fillId="0" borderId="26" xfId="43" applyNumberFormat="1" applyFont="1" applyBorder="1" applyAlignment="1">
      <alignment horizontal="right" vertical="center" wrapText="1" indent="2"/>
    </xf>
    <xf numFmtId="4" fontId="57" fillId="0" borderId="26" xfId="43" applyNumberFormat="1" applyFont="1" applyBorder="1" applyAlignment="1">
      <alignment horizontal="right" vertical="center" wrapText="1" indent="2"/>
    </xf>
    <xf numFmtId="0" fontId="94" fillId="18" borderId="19" xfId="43" applyFont="1" applyFill="1" applyBorder="1" applyAlignment="1">
      <alignment vertical="center" wrapText="1"/>
    </xf>
    <xf numFmtId="49" fontId="94" fillId="18" borderId="26" xfId="43" applyNumberFormat="1" applyFont="1" applyFill="1" applyBorder="1" applyAlignment="1">
      <alignment horizontal="center" vertical="center" wrapText="1"/>
    </xf>
    <xf numFmtId="3" fontId="94" fillId="18" borderId="26" xfId="43" applyNumberFormat="1" applyFont="1" applyFill="1" applyBorder="1" applyAlignment="1">
      <alignment horizontal="right" vertical="center" wrapText="1" indent="2"/>
    </xf>
    <xf numFmtId="4" fontId="94" fillId="18" borderId="26" xfId="43" applyNumberFormat="1" applyFont="1" applyFill="1" applyBorder="1" applyAlignment="1">
      <alignment horizontal="right" vertical="center" wrapText="1" indent="2"/>
    </xf>
    <xf numFmtId="0" fontId="94" fillId="18" borderId="38" xfId="43" applyFont="1" applyFill="1" applyBorder="1" applyAlignment="1">
      <alignment vertical="center" wrapText="1"/>
    </xf>
    <xf numFmtId="49" fontId="94" fillId="18" borderId="25" xfId="43" applyNumberFormat="1" applyFont="1" applyFill="1" applyBorder="1" applyAlignment="1">
      <alignment horizontal="center" vertical="center" wrapText="1"/>
    </xf>
    <xf numFmtId="3" fontId="94" fillId="18" borderId="25" xfId="43" applyNumberFormat="1" applyFont="1" applyFill="1" applyBorder="1" applyAlignment="1">
      <alignment horizontal="right" vertical="center" wrapText="1" indent="2"/>
    </xf>
    <xf numFmtId="4" fontId="94" fillId="18" borderId="25" xfId="43" applyNumberFormat="1" applyFont="1" applyFill="1" applyBorder="1" applyAlignment="1">
      <alignment horizontal="right" vertical="center" wrapText="1" indent="2"/>
    </xf>
    <xf numFmtId="0" fontId="94" fillId="18" borderId="65" xfId="43" applyFont="1" applyFill="1" applyBorder="1" applyAlignment="1">
      <alignment vertical="center" wrapText="1"/>
    </xf>
    <xf numFmtId="49" fontId="94" fillId="18" borderId="46" xfId="43" applyNumberFormat="1" applyFont="1" applyFill="1" applyBorder="1" applyAlignment="1">
      <alignment horizontal="center" vertical="center" wrapText="1"/>
    </xf>
    <xf numFmtId="3" fontId="94" fillId="18" borderId="46" xfId="43" applyNumberFormat="1" applyFont="1" applyFill="1" applyBorder="1" applyAlignment="1">
      <alignment horizontal="right" vertical="center" wrapText="1" indent="2"/>
    </xf>
    <xf numFmtId="4" fontId="94" fillId="18" borderId="46" xfId="43" applyNumberFormat="1" applyFont="1" applyFill="1" applyBorder="1" applyAlignment="1">
      <alignment horizontal="right" vertical="center" wrapText="1" indent="2"/>
    </xf>
    <xf numFmtId="49" fontId="57" fillId="18" borderId="53" xfId="0" applyNumberFormat="1" applyFont="1" applyFill="1" applyBorder="1" applyAlignment="1">
      <alignment horizontal="center" vertical="center" wrapText="1"/>
    </xf>
    <xf numFmtId="0" fontId="57" fillId="18" borderId="56" xfId="0" applyFont="1" applyFill="1" applyBorder="1"/>
    <xf numFmtId="0" fontId="57" fillId="18" borderId="53" xfId="0" applyFont="1" applyFill="1" applyBorder="1"/>
    <xf numFmtId="49" fontId="95" fillId="18" borderId="13" xfId="43" applyNumberFormat="1" applyFont="1" applyFill="1" applyBorder="1" applyAlignment="1">
      <alignment horizontal="center" vertical="center" wrapText="1"/>
    </xf>
    <xf numFmtId="3" fontId="95" fillId="18" borderId="13" xfId="43" applyNumberFormat="1" applyFont="1" applyFill="1" applyBorder="1" applyAlignment="1">
      <alignment horizontal="right" vertical="distributed" wrapText="1" indent="1"/>
    </xf>
    <xf numFmtId="3" fontId="95" fillId="18" borderId="13" xfId="43" applyNumberFormat="1" applyFont="1" applyFill="1" applyBorder="1" applyAlignment="1">
      <alignment horizontal="right" vertical="center" wrapText="1" indent="2"/>
    </xf>
    <xf numFmtId="4" fontId="95" fillId="18" borderId="13" xfId="43" applyNumberFormat="1" applyFont="1" applyFill="1" applyBorder="1" applyAlignment="1">
      <alignment horizontal="right" vertical="center" wrapText="1" indent="2"/>
    </xf>
    <xf numFmtId="49" fontId="95" fillId="18" borderId="78" xfId="43" applyNumberFormat="1" applyFont="1" applyFill="1" applyBorder="1" applyAlignment="1">
      <alignment horizontal="center" vertical="center"/>
    </xf>
    <xf numFmtId="0" fontId="57" fillId="18" borderId="79" xfId="43" applyFont="1" applyFill="1" applyBorder="1" applyAlignment="1">
      <alignment vertical="center" wrapText="1"/>
    </xf>
    <xf numFmtId="3" fontId="57" fillId="0" borderId="25" xfId="43" applyNumberFormat="1" applyFont="1" applyBorder="1" applyAlignment="1">
      <alignment horizontal="right" vertical="center" indent="2"/>
    </xf>
    <xf numFmtId="165" fontId="57" fillId="0" borderId="25" xfId="43" applyNumberFormat="1" applyFont="1" applyBorder="1" applyAlignment="1">
      <alignment horizontal="right" vertical="center" indent="2"/>
    </xf>
    <xf numFmtId="3" fontId="57" fillId="0" borderId="0" xfId="43" applyNumberFormat="1" applyFont="1" applyAlignment="1">
      <alignment horizontal="right" vertical="distributed" indent="1"/>
    </xf>
    <xf numFmtId="4" fontId="88" fillId="25" borderId="44" xfId="43" applyNumberFormat="1" applyFont="1" applyFill="1" applyBorder="1" applyAlignment="1">
      <alignment horizontal="right" vertical="center" wrapText="1" indent="2"/>
    </xf>
    <xf numFmtId="0" fontId="0" fillId="0" borderId="0" xfId="0" applyFill="1"/>
    <xf numFmtId="0" fontId="67" fillId="18" borderId="0" xfId="0" applyFont="1" applyFill="1" applyBorder="1"/>
    <xf numFmtId="0" fontId="89" fillId="25" borderId="12" xfId="43" applyFont="1" applyFill="1" applyBorder="1" applyAlignment="1">
      <alignment horizontal="center" vertical="center" wrapText="1"/>
    </xf>
    <xf numFmtId="49" fontId="57" fillId="18" borderId="0" xfId="43" applyNumberFormat="1" applyFont="1" applyFill="1" applyBorder="1" applyAlignment="1">
      <alignment horizontal="center" vertical="center"/>
    </xf>
    <xf numFmtId="0" fontId="57" fillId="18" borderId="0" xfId="43" applyFont="1" applyFill="1" applyBorder="1" applyAlignment="1">
      <alignment horizontal="justify" vertical="center" wrapText="1"/>
    </xf>
    <xf numFmtId="49" fontId="57" fillId="18" borderId="68" xfId="43" applyNumberFormat="1" applyFont="1" applyFill="1" applyBorder="1" applyAlignment="1">
      <alignment horizontal="center" vertical="center"/>
    </xf>
    <xf numFmtId="0" fontId="57" fillId="18" borderId="68" xfId="43" applyFont="1" applyFill="1" applyBorder="1" applyAlignment="1">
      <alignment horizontal="justify" vertical="center" wrapText="1"/>
    </xf>
    <xf numFmtId="49" fontId="57" fillId="18" borderId="45" xfId="43" applyNumberFormat="1" applyFont="1" applyFill="1" applyBorder="1" applyAlignment="1">
      <alignment horizontal="center" vertical="center"/>
    </xf>
    <xf numFmtId="0" fontId="57" fillId="18" borderId="45" xfId="43" applyFont="1" applyFill="1" applyBorder="1" applyAlignment="1">
      <alignment horizontal="justify" vertical="center" wrapText="1"/>
    </xf>
    <xf numFmtId="49" fontId="57" fillId="18" borderId="68" xfId="43" applyNumberFormat="1" applyFont="1" applyFill="1" applyBorder="1" applyAlignment="1">
      <alignment horizontal="center" vertical="center" wrapText="1"/>
    </xf>
    <xf numFmtId="3" fontId="57" fillId="18" borderId="68" xfId="43" applyNumberFormat="1" applyFont="1" applyFill="1" applyBorder="1" applyAlignment="1">
      <alignment horizontal="right" vertical="distributed" wrapText="1" indent="1"/>
    </xf>
    <xf numFmtId="3" fontId="57" fillId="18" borderId="68" xfId="43" applyNumberFormat="1" applyFont="1" applyFill="1" applyBorder="1" applyAlignment="1">
      <alignment horizontal="right" vertical="center" wrapText="1" indent="2"/>
    </xf>
    <xf numFmtId="165" fontId="57" fillId="18" borderId="68" xfId="43" applyNumberFormat="1" applyFont="1" applyFill="1" applyBorder="1" applyAlignment="1">
      <alignment horizontal="right" vertical="center" wrapText="1" indent="2"/>
    </xf>
    <xf numFmtId="4" fontId="57" fillId="18" borderId="68" xfId="43" applyNumberFormat="1" applyFont="1" applyFill="1" applyBorder="1" applyAlignment="1">
      <alignment horizontal="right" vertical="center" wrapText="1" indent="2"/>
    </xf>
    <xf numFmtId="49" fontId="57" fillId="18" borderId="0" xfId="43" applyNumberFormat="1" applyFont="1" applyFill="1" applyBorder="1" applyAlignment="1">
      <alignment horizontal="center" vertical="center" wrapText="1"/>
    </xf>
    <xf numFmtId="3" fontId="57" fillId="18" borderId="0" xfId="43" applyNumberFormat="1" applyFont="1" applyFill="1" applyBorder="1" applyAlignment="1">
      <alignment horizontal="right" vertical="distributed" wrapText="1" indent="1"/>
    </xf>
    <xf numFmtId="3" fontId="57" fillId="18" borderId="0" xfId="43" applyNumberFormat="1" applyFont="1" applyFill="1" applyBorder="1" applyAlignment="1">
      <alignment horizontal="right" vertical="center" wrapText="1" indent="2"/>
    </xf>
    <xf numFmtId="165" fontId="57" fillId="18" borderId="0" xfId="43" applyNumberFormat="1" applyFont="1" applyFill="1" applyBorder="1" applyAlignment="1">
      <alignment horizontal="right" vertical="center" wrapText="1" indent="2"/>
    </xf>
    <xf numFmtId="4" fontId="57" fillId="18" borderId="0" xfId="43" applyNumberFormat="1" applyFont="1" applyFill="1" applyBorder="1" applyAlignment="1">
      <alignment horizontal="right" vertical="center" wrapText="1" indent="2"/>
    </xf>
    <xf numFmtId="49" fontId="57" fillId="18" borderId="45" xfId="43" applyNumberFormat="1" applyFont="1" applyFill="1" applyBorder="1" applyAlignment="1">
      <alignment horizontal="center" vertical="center" wrapText="1"/>
    </xf>
    <xf numFmtId="3" fontId="57" fillId="18" borderId="45" xfId="43" applyNumberFormat="1" applyFont="1" applyFill="1" applyBorder="1" applyAlignment="1">
      <alignment horizontal="right" vertical="distributed" wrapText="1" indent="1"/>
    </xf>
    <xf numFmtId="3" fontId="57" fillId="18" borderId="45" xfId="43" applyNumberFormat="1" applyFont="1" applyFill="1" applyBorder="1" applyAlignment="1">
      <alignment horizontal="right" vertical="center" wrapText="1" indent="2"/>
    </xf>
    <xf numFmtId="165" fontId="57" fillId="18" borderId="45" xfId="43" applyNumberFormat="1" applyFont="1" applyFill="1" applyBorder="1" applyAlignment="1">
      <alignment horizontal="right" vertical="center" wrapText="1" indent="2"/>
    </xf>
    <xf numFmtId="49" fontId="95" fillId="18" borderId="0" xfId="43" applyNumberFormat="1" applyFont="1" applyFill="1" applyBorder="1" applyAlignment="1">
      <alignment horizontal="center" vertical="center"/>
    </xf>
    <xf numFmtId="0" fontId="57" fillId="18" borderId="0" xfId="43" applyFont="1" applyFill="1" applyBorder="1" applyAlignment="1">
      <alignment vertical="center" wrapText="1"/>
    </xf>
    <xf numFmtId="0" fontId="95" fillId="18" borderId="0" xfId="43" applyFont="1" applyFill="1" applyBorder="1" applyAlignment="1">
      <alignment horizontal="left" vertical="center" wrapText="1"/>
    </xf>
    <xf numFmtId="49" fontId="95" fillId="18" borderId="80" xfId="43" applyNumberFormat="1" applyFont="1" applyFill="1" applyBorder="1" applyAlignment="1">
      <alignment horizontal="center" vertical="center"/>
    </xf>
    <xf numFmtId="0" fontId="57" fillId="18" borderId="81" xfId="43" applyFont="1" applyFill="1" applyBorder="1" applyAlignment="1">
      <alignment vertical="center" wrapText="1"/>
    </xf>
    <xf numFmtId="0" fontId="95" fillId="18" borderId="82" xfId="43" applyFont="1" applyFill="1" applyBorder="1" applyAlignment="1">
      <alignment horizontal="left" vertical="center" wrapText="1"/>
    </xf>
    <xf numFmtId="49" fontId="95" fillId="18" borderId="46" xfId="43" applyNumberFormat="1" applyFont="1" applyFill="1" applyBorder="1" applyAlignment="1">
      <alignment horizontal="center" vertical="center" wrapText="1"/>
    </xf>
    <xf numFmtId="3" fontId="57" fillId="0" borderId="46" xfId="43" applyNumberFormat="1" applyFont="1" applyBorder="1" applyAlignment="1">
      <alignment horizontal="right" vertical="center" indent="2"/>
    </xf>
    <xf numFmtId="165" fontId="57" fillId="0" borderId="46" xfId="43" applyNumberFormat="1" applyFont="1" applyBorder="1" applyAlignment="1">
      <alignment horizontal="right" vertical="center" indent="2"/>
    </xf>
    <xf numFmtId="3" fontId="95" fillId="18" borderId="46" xfId="43" applyNumberFormat="1" applyFont="1" applyFill="1" applyBorder="1" applyAlignment="1">
      <alignment horizontal="right" vertical="center" wrapText="1" indent="2"/>
    </xf>
    <xf numFmtId="4" fontId="95" fillId="18" borderId="46" xfId="43" applyNumberFormat="1" applyFont="1" applyFill="1" applyBorder="1" applyAlignment="1">
      <alignment horizontal="right" vertical="center" wrapText="1" indent="2"/>
    </xf>
    <xf numFmtId="49" fontId="95" fillId="18" borderId="68" xfId="43" applyNumberFormat="1" applyFont="1" applyFill="1" applyBorder="1" applyAlignment="1">
      <alignment horizontal="center" vertical="center"/>
    </xf>
    <xf numFmtId="0" fontId="57" fillId="18" borderId="68" xfId="43" applyFont="1" applyFill="1" applyBorder="1" applyAlignment="1">
      <alignment vertical="center" wrapText="1"/>
    </xf>
    <xf numFmtId="0" fontId="95" fillId="18" borderId="68" xfId="43" applyFont="1" applyFill="1" applyBorder="1" applyAlignment="1">
      <alignment horizontal="left" vertical="center" wrapText="1"/>
    </xf>
    <xf numFmtId="49" fontId="95" fillId="18" borderId="68" xfId="43" applyNumberFormat="1" applyFont="1" applyFill="1" applyBorder="1" applyAlignment="1">
      <alignment horizontal="center" vertical="center" wrapText="1"/>
    </xf>
    <xf numFmtId="3" fontId="57" fillId="0" borderId="68" xfId="43" applyNumberFormat="1" applyFont="1" applyBorder="1" applyAlignment="1">
      <alignment horizontal="right" vertical="center" indent="2"/>
    </xf>
    <xf numFmtId="165" fontId="57" fillId="0" borderId="68" xfId="43" applyNumberFormat="1" applyFont="1" applyBorder="1" applyAlignment="1">
      <alignment horizontal="right" vertical="center" indent="2"/>
    </xf>
    <xf numFmtId="3" fontId="95" fillId="18" borderId="68" xfId="43" applyNumberFormat="1" applyFont="1" applyFill="1" applyBorder="1" applyAlignment="1">
      <alignment horizontal="right" vertical="center" wrapText="1" indent="2"/>
    </xf>
    <xf numFmtId="4" fontId="95" fillId="18" borderId="68" xfId="43" applyNumberFormat="1" applyFont="1" applyFill="1" applyBorder="1" applyAlignment="1">
      <alignment horizontal="right" vertical="center" wrapText="1" indent="2"/>
    </xf>
    <xf numFmtId="49" fontId="95" fillId="18" borderId="0" xfId="43" applyNumberFormat="1" applyFont="1" applyFill="1" applyBorder="1" applyAlignment="1">
      <alignment horizontal="center" vertical="center" wrapText="1"/>
    </xf>
    <xf numFmtId="3" fontId="57" fillId="0" borderId="0" xfId="43" applyNumberFormat="1" applyFont="1" applyBorder="1" applyAlignment="1">
      <alignment horizontal="right" vertical="center" indent="2"/>
    </xf>
    <xf numFmtId="165" fontId="57" fillId="0" borderId="0" xfId="43" applyNumberFormat="1" applyFont="1" applyBorder="1" applyAlignment="1">
      <alignment horizontal="right" vertical="center" indent="2"/>
    </xf>
    <xf numFmtId="3" fontId="95" fillId="18" borderId="0" xfId="43" applyNumberFormat="1" applyFont="1" applyFill="1" applyBorder="1" applyAlignment="1">
      <alignment horizontal="right" vertical="center" wrapText="1" indent="2"/>
    </xf>
    <xf numFmtId="4" fontId="95" fillId="18" borderId="0" xfId="43" applyNumberFormat="1" applyFont="1" applyFill="1" applyBorder="1" applyAlignment="1">
      <alignment horizontal="right" vertical="center" wrapText="1" indent="2"/>
    </xf>
    <xf numFmtId="0" fontId="57" fillId="0" borderId="45" xfId="43" applyFont="1" applyBorder="1" applyAlignment="1">
      <alignment horizontal="center"/>
    </xf>
    <xf numFmtId="0" fontId="24" fillId="0" borderId="0" xfId="0" applyFont="1" applyFill="1" applyBorder="1"/>
    <xf numFmtId="0" fontId="63" fillId="0" borderId="0" xfId="0" applyFont="1" applyFill="1"/>
    <xf numFmtId="0" fontId="68" fillId="0" borderId="0" xfId="0" applyFont="1" applyFill="1"/>
    <xf numFmtId="49" fontId="57" fillId="0" borderId="0" xfId="43" applyNumberFormat="1" applyFont="1" applyBorder="1" applyAlignment="1">
      <alignment horizontal="center" vertical="center"/>
    </xf>
    <xf numFmtId="0" fontId="57" fillId="0" borderId="0" xfId="43" applyFont="1" applyBorder="1" applyAlignment="1">
      <alignment vertical="center" wrapText="1"/>
    </xf>
    <xf numFmtId="49" fontId="57" fillId="0" borderId="0" xfId="43" applyNumberFormat="1" applyFont="1" applyBorder="1" applyAlignment="1">
      <alignment horizontal="center" vertical="center" wrapText="1"/>
    </xf>
    <xf numFmtId="3" fontId="57" fillId="0" borderId="0" xfId="43" applyNumberFormat="1" applyFont="1" applyBorder="1" applyAlignment="1">
      <alignment horizontal="right" vertical="distributed" wrapText="1" indent="1"/>
    </xf>
    <xf numFmtId="3" fontId="57" fillId="0" borderId="0" xfId="43" applyNumberFormat="1" applyFont="1" applyBorder="1" applyAlignment="1">
      <alignment horizontal="right" vertical="center" wrapText="1" indent="2"/>
    </xf>
    <xf numFmtId="165" fontId="57" fillId="0" borderId="0" xfId="43" applyNumberFormat="1" applyFont="1" applyBorder="1" applyAlignment="1">
      <alignment horizontal="right" vertical="center" wrapText="1" indent="2"/>
    </xf>
    <xf numFmtId="4" fontId="57" fillId="0" borderId="0" xfId="43" applyNumberFormat="1" applyFont="1" applyBorder="1" applyAlignment="1">
      <alignment horizontal="right" vertical="center" wrapText="1" indent="2"/>
    </xf>
    <xf numFmtId="0" fontId="57" fillId="0" borderId="0" xfId="43" applyFont="1" applyBorder="1" applyAlignment="1">
      <alignment horizontal="center"/>
    </xf>
    <xf numFmtId="0" fontId="55" fillId="18" borderId="41" xfId="43" applyFont="1" applyFill="1" applyBorder="1" applyAlignment="1">
      <alignment horizontal="center" vertical="center" wrapText="1"/>
    </xf>
    <xf numFmtId="0" fontId="55" fillId="18" borderId="11" xfId="43" applyFont="1" applyFill="1" applyBorder="1" applyAlignment="1">
      <alignment horizontal="center" vertical="center" wrapText="1"/>
    </xf>
    <xf numFmtId="0" fontId="55" fillId="18" borderId="10" xfId="43" applyFont="1" applyFill="1" applyBorder="1" applyAlignment="1">
      <alignment horizontal="center" vertical="center" wrapText="1"/>
    </xf>
    <xf numFmtId="49" fontId="57" fillId="18" borderId="11" xfId="43" applyNumberFormat="1" applyFont="1" applyFill="1" applyBorder="1" applyAlignment="1">
      <alignment horizontal="center" vertical="center" wrapText="1"/>
    </xf>
    <xf numFmtId="3" fontId="57" fillId="18" borderId="11" xfId="43" applyNumberFormat="1" applyFont="1" applyFill="1" applyBorder="1" applyAlignment="1">
      <alignment horizontal="right" vertical="distributed" wrapText="1" indent="1"/>
    </xf>
    <xf numFmtId="165" fontId="57" fillId="18" borderId="11" xfId="43" applyNumberFormat="1" applyFont="1" applyFill="1" applyBorder="1" applyAlignment="1">
      <alignment horizontal="right" vertical="center" wrapText="1" indent="2"/>
    </xf>
    <xf numFmtId="4" fontId="57" fillId="18" borderId="12" xfId="43" applyNumberFormat="1" applyFont="1" applyFill="1" applyBorder="1" applyAlignment="1">
      <alignment horizontal="right" vertical="center" wrapText="1" indent="2"/>
    </xf>
    <xf numFmtId="0" fontId="57" fillId="18" borderId="41" xfId="43" applyFont="1" applyFill="1" applyBorder="1" applyAlignment="1">
      <alignment vertical="center" wrapText="1"/>
    </xf>
    <xf numFmtId="165" fontId="24" fillId="18" borderId="23" xfId="53" applyNumberFormat="1" applyFont="1" applyFill="1" applyBorder="1" applyAlignment="1">
      <alignment horizontal="right"/>
    </xf>
    <xf numFmtId="0" fontId="1" fillId="0" borderId="0" xfId="70" applyFont="1" applyAlignment="1">
      <alignment horizontal="right"/>
    </xf>
    <xf numFmtId="0" fontId="94" fillId="18" borderId="26" xfId="43" applyFont="1" applyFill="1" applyBorder="1" applyAlignment="1">
      <alignment vertical="center" wrapText="1"/>
    </xf>
    <xf numFmtId="0" fontId="21" fillId="0" borderId="0" xfId="63" applyFont="1" applyAlignment="1">
      <alignment horizontal="center"/>
    </xf>
    <xf numFmtId="0" fontId="47" fillId="0" borderId="0" xfId="63" applyFont="1" applyAlignment="1">
      <alignment horizontal="center"/>
    </xf>
    <xf numFmtId="0" fontId="3" fillId="0" borderId="0" xfId="70"/>
    <xf numFmtId="0" fontId="74" fillId="0" borderId="45" xfId="70" applyFont="1" applyBorder="1" applyAlignment="1">
      <alignment horizontal="right"/>
    </xf>
    <xf numFmtId="0" fontId="55" fillId="0" borderId="0" xfId="69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45" xfId="0" applyFont="1" applyBorder="1" applyAlignment="1">
      <alignment horizontal="right"/>
    </xf>
    <xf numFmtId="0" fontId="0" fillId="0" borderId="45" xfId="0" applyBorder="1"/>
    <xf numFmtId="0" fontId="26" fillId="0" borderId="0" xfId="42" applyFont="1" applyAlignment="1">
      <alignment horizontal="right"/>
    </xf>
    <xf numFmtId="0" fontId="25" fillId="0" borderId="0" xfId="42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6" fillId="0" borderId="14" xfId="59" applyBorder="1" applyAlignment="1">
      <alignment horizontal="center" vertical="center" wrapText="1"/>
    </xf>
    <xf numFmtId="0" fontId="26" fillId="0" borderId="13" xfId="59" applyBorder="1" applyAlignment="1">
      <alignment horizontal="center" vertical="center" wrapText="1"/>
    </xf>
    <xf numFmtId="0" fontId="26" fillId="0" borderId="44" xfId="59" applyBorder="1" applyAlignment="1">
      <alignment horizontal="center" vertical="center" wrapText="1"/>
    </xf>
    <xf numFmtId="0" fontId="50" fillId="18" borderId="14" xfId="50" applyFont="1" applyFill="1" applyBorder="1" applyAlignment="1">
      <alignment horizontal="center" vertical="center" wrapText="1"/>
    </xf>
    <xf numFmtId="0" fontId="50" fillId="18" borderId="13" xfId="50" applyFont="1" applyFill="1" applyBorder="1" applyAlignment="1">
      <alignment horizontal="center" vertical="center" wrapText="1"/>
    </xf>
    <xf numFmtId="0" fontId="50" fillId="18" borderId="44" xfId="50" applyFont="1" applyFill="1" applyBorder="1" applyAlignment="1">
      <alignment horizontal="center" vertical="center" wrapText="1"/>
    </xf>
    <xf numFmtId="0" fontId="26" fillId="0" borderId="62" xfId="59" applyBorder="1" applyAlignment="1">
      <alignment horizontal="center" vertical="center" wrapText="1"/>
    </xf>
    <xf numFmtId="0" fontId="26" fillId="0" borderId="42" xfId="59" applyBorder="1" applyAlignment="1">
      <alignment horizontal="center" vertical="center" wrapText="1"/>
    </xf>
    <xf numFmtId="0" fontId="26" fillId="0" borderId="43" xfId="59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60" fillId="0" borderId="0" xfId="57" applyFont="1" applyAlignment="1">
      <alignment horizontal="center"/>
    </xf>
    <xf numFmtId="0" fontId="61" fillId="0" borderId="0" xfId="57" applyFont="1" applyAlignment="1">
      <alignment horizontal="center"/>
    </xf>
    <xf numFmtId="0" fontId="61" fillId="0" borderId="0" xfId="57" applyFont="1" applyAlignment="1"/>
    <xf numFmtId="0" fontId="55" fillId="20" borderId="10" xfId="43" applyFont="1" applyFill="1" applyBorder="1" applyAlignment="1">
      <alignment horizontal="center" vertical="center" wrapText="1"/>
    </xf>
    <xf numFmtId="0" fontId="55" fillId="20" borderId="11" xfId="43" applyFont="1" applyFill="1" applyBorder="1" applyAlignment="1">
      <alignment horizontal="center" vertical="center"/>
    </xf>
    <xf numFmtId="0" fontId="69" fillId="19" borderId="11" xfId="0" applyFont="1" applyFill="1" applyBorder="1" applyAlignment="1">
      <alignment horizontal="center" vertical="center"/>
    </xf>
    <xf numFmtId="0" fontId="69" fillId="19" borderId="12" xfId="0" applyFont="1" applyFill="1" applyBorder="1" applyAlignment="1">
      <alignment horizontal="center" vertical="center"/>
    </xf>
    <xf numFmtId="49" fontId="55" fillId="20" borderId="10" xfId="43" applyNumberFormat="1" applyFont="1" applyFill="1" applyBorder="1" applyAlignment="1">
      <alignment horizontal="center" vertical="center"/>
    </xf>
    <xf numFmtId="49" fontId="55" fillId="20" borderId="10" xfId="0" applyNumberFormat="1" applyFont="1" applyFill="1" applyBorder="1" applyAlignment="1">
      <alignment horizontal="center" vertical="center"/>
    </xf>
    <xf numFmtId="0" fontId="55" fillId="20" borderId="11" xfId="0" applyFont="1" applyFill="1" applyBorder="1" applyAlignment="1">
      <alignment horizontal="center" vertical="center"/>
    </xf>
    <xf numFmtId="0" fontId="55" fillId="20" borderId="12" xfId="0" applyFont="1" applyFill="1" applyBorder="1" applyAlignment="1">
      <alignment horizontal="center" vertical="center"/>
    </xf>
    <xf numFmtId="0" fontId="88" fillId="25" borderId="10" xfId="43" applyFont="1" applyFill="1" applyBorder="1" applyAlignment="1">
      <alignment horizontal="center" vertical="center" wrapText="1"/>
    </xf>
    <xf numFmtId="0" fontId="57" fillId="25" borderId="11" xfId="43" applyFont="1" applyFill="1" applyBorder="1" applyAlignment="1">
      <alignment vertical="center"/>
    </xf>
    <xf numFmtId="49" fontId="55" fillId="20" borderId="10" xfId="43" applyNumberFormat="1" applyFont="1" applyFill="1" applyBorder="1" applyAlignment="1">
      <alignment horizontal="center" vertical="center" wrapText="1"/>
    </xf>
    <xf numFmtId="49" fontId="55" fillId="20" borderId="11" xfId="43" applyNumberFormat="1" applyFont="1" applyFill="1" applyBorder="1" applyAlignment="1">
      <alignment horizontal="center" vertical="center"/>
    </xf>
    <xf numFmtId="49" fontId="55" fillId="20" borderId="12" xfId="43" applyNumberFormat="1" applyFont="1" applyFill="1" applyBorder="1" applyAlignment="1">
      <alignment horizontal="center" vertical="center"/>
    </xf>
    <xf numFmtId="0" fontId="87" fillId="18" borderId="0" xfId="0" applyFont="1" applyFill="1" applyBorder="1" applyAlignment="1">
      <alignment horizontal="center"/>
    </xf>
    <xf numFmtId="0" fontId="69" fillId="19" borderId="10" xfId="0" applyFont="1" applyFill="1" applyBorder="1" applyAlignment="1">
      <alignment horizontal="center" vertical="center"/>
    </xf>
    <xf numFmtId="0" fontId="57" fillId="25" borderId="11" xfId="43" applyFont="1" applyFill="1" applyBorder="1" applyAlignment="1">
      <alignment horizontal="center" vertical="center"/>
    </xf>
    <xf numFmtId="0" fontId="57" fillId="25" borderId="12" xfId="43" applyFont="1" applyFill="1" applyBorder="1" applyAlignment="1">
      <alignment horizontal="center" vertical="center"/>
    </xf>
    <xf numFmtId="0" fontId="55" fillId="20" borderId="12" xfId="43" applyFont="1" applyFill="1" applyBorder="1" applyAlignment="1">
      <alignment horizontal="center" vertical="center"/>
    </xf>
  </cellXfs>
  <cellStyles count="71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Čárka 2" xfId="55" xr:uid="{00000000-0005-0000-0000-000013000000}"/>
    <cellStyle name="Čárka 2 2" xfId="67" xr:uid="{E954711A-38D1-40AC-82AA-7E71FEDBA65D}"/>
    <cellStyle name="Kontrolní buňka" xfId="21" builtinId="23" customBuiltin="1"/>
    <cellStyle name="Měna 2" xfId="56" xr:uid="{00000000-0005-0000-0000-000016000000}"/>
    <cellStyle name="měny 2" xfId="46" xr:uid="{00000000-0005-0000-0000-000017000000}"/>
    <cellStyle name="měny 3" xfId="51" xr:uid="{00000000-0005-0000-0000-000018000000}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10" xfId="57" xr:uid="{00000000-0005-0000-0000-000020000000}"/>
    <cellStyle name="Normální 10 2" xfId="63" xr:uid="{4EE7B93C-0C19-48B2-B0C7-681407F9D886}"/>
    <cellStyle name="Normální 11" xfId="58" xr:uid="{00000000-0005-0000-0000-000021000000}"/>
    <cellStyle name="Normální 12" xfId="61" xr:uid="{00000000-0005-0000-0000-000022000000}"/>
    <cellStyle name="Normální 12 2" xfId="64" xr:uid="{48E6141C-1703-4201-A04A-9C0952727789}"/>
    <cellStyle name="Normální 13" xfId="62" xr:uid="{A0E744DE-5E86-4FA7-82FD-6935C42E40F8}"/>
    <cellStyle name="Normální 13 2" xfId="70" xr:uid="{0A49B610-BEA4-4257-856E-4B685E4EB0DE}"/>
    <cellStyle name="normální 2" xfId="42" xr:uid="{00000000-0005-0000-0000-000023000000}"/>
    <cellStyle name="normální 2 2" xfId="47" xr:uid="{00000000-0005-0000-0000-000024000000}"/>
    <cellStyle name="normální 2 2 2" xfId="59" xr:uid="{00000000-0005-0000-0000-000025000000}"/>
    <cellStyle name="normální 2 2 3" xfId="68" xr:uid="{219E7280-F7EB-4AC5-A373-2AFFDCB35DF1}"/>
    <cellStyle name="Normální 2 3" xfId="66" xr:uid="{AF2D4C49-E507-42B1-9018-75EF17C4114E}"/>
    <cellStyle name="Normální 3" xfId="43" xr:uid="{00000000-0005-0000-0000-000026000000}"/>
    <cellStyle name="normální 3 2" xfId="49" xr:uid="{00000000-0005-0000-0000-000027000000}"/>
    <cellStyle name="Normální 4" xfId="44" xr:uid="{00000000-0005-0000-0000-000028000000}"/>
    <cellStyle name="Normální 4 2" xfId="69" xr:uid="{68CF4A6A-85D3-4B2A-83F6-1A287B489B19}"/>
    <cellStyle name="normální 5" xfId="45" xr:uid="{00000000-0005-0000-0000-000029000000}"/>
    <cellStyle name="normální 6" xfId="48" xr:uid="{00000000-0005-0000-0000-00002A000000}"/>
    <cellStyle name="normální 7" xfId="50" xr:uid="{00000000-0005-0000-0000-00002B000000}"/>
    <cellStyle name="normální 7 2" xfId="52" xr:uid="{00000000-0005-0000-0000-00002C000000}"/>
    <cellStyle name="normální 7 2 2" xfId="60" xr:uid="{00000000-0005-0000-0000-00002D000000}"/>
    <cellStyle name="Normální 8" xfId="53" xr:uid="{00000000-0005-0000-0000-00002E000000}"/>
    <cellStyle name="Normální 8 2" xfId="65" xr:uid="{D6AA21B6-5952-44D9-9E8A-CAA1A44B0015}"/>
    <cellStyle name="Normální 9" xfId="54" xr:uid="{00000000-0005-0000-0000-00002F000000}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60</xdr:row>
      <xdr:rowOff>66675</xdr:rowOff>
    </xdr:from>
    <xdr:to>
      <xdr:col>9</xdr:col>
      <xdr:colOff>304800</xdr:colOff>
      <xdr:row>101</xdr:row>
      <xdr:rowOff>114300</xdr:rowOff>
    </xdr:to>
    <xdr:pic>
      <xdr:nvPicPr>
        <xdr:cNvPr id="6" name="Obrázek 1">
          <a:extLst>
            <a:ext uri="{FF2B5EF4-FFF2-40B4-BE49-F238E27FC236}">
              <a16:creationId xmlns:a16="http://schemas.microsoft.com/office/drawing/2014/main" id="{226358C6-082D-409B-BD9A-C6F14CC7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45" t="24222" r="28964" b="13922"/>
        <a:stretch>
          <a:fillRect/>
        </a:stretch>
      </xdr:blipFill>
      <xdr:spPr bwMode="auto">
        <a:xfrm>
          <a:off x="266700" y="9782175"/>
          <a:ext cx="5524500" cy="668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285750</xdr:colOff>
      <xdr:row>101</xdr:row>
      <xdr:rowOff>123825</xdr:rowOff>
    </xdr:from>
    <xdr:to>
      <xdr:col>9</xdr:col>
      <xdr:colOff>314325</xdr:colOff>
      <xdr:row>112</xdr:row>
      <xdr:rowOff>19050</xdr:rowOff>
    </xdr:to>
    <xdr:pic>
      <xdr:nvPicPr>
        <xdr:cNvPr id="7" name="Obrázek 2">
          <a:extLst>
            <a:ext uri="{FF2B5EF4-FFF2-40B4-BE49-F238E27FC236}">
              <a16:creationId xmlns:a16="http://schemas.microsoft.com/office/drawing/2014/main" id="{A767DBEF-D276-4719-B2F6-D563C4F915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119" t="28806" r="28241" b="55026"/>
        <a:stretch/>
      </xdr:blipFill>
      <xdr:spPr bwMode="auto">
        <a:xfrm>
          <a:off x="285750" y="16478250"/>
          <a:ext cx="5514975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133351</xdr:rowOff>
    </xdr:from>
    <xdr:to>
      <xdr:col>8</xdr:col>
      <xdr:colOff>129720</xdr:colOff>
      <xdr:row>57</xdr:row>
      <xdr:rowOff>57150</xdr:rowOff>
    </xdr:to>
    <xdr:pic>
      <xdr:nvPicPr>
        <xdr:cNvPr id="9" name="Obrázek 3">
          <a:extLst>
            <a:ext uri="{FF2B5EF4-FFF2-40B4-BE49-F238E27FC236}">
              <a16:creationId xmlns:a16="http://schemas.microsoft.com/office/drawing/2014/main" id="{80F0CF75-4D33-4BD7-8F57-7E1F81377B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325" t="22270" r="28351" b="57326"/>
        <a:stretch/>
      </xdr:blipFill>
      <xdr:spPr bwMode="auto">
        <a:xfrm>
          <a:off x="0" y="7258051"/>
          <a:ext cx="5006520" cy="202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57151</xdr:rowOff>
    </xdr:from>
    <xdr:to>
      <xdr:col>8</xdr:col>
      <xdr:colOff>228600</xdr:colOff>
      <xdr:row>45</xdr:row>
      <xdr:rowOff>57151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2EF86D55-8C95-4C24-A022-F3954C1B8B90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2280" t="21737" r="28483" b="6489"/>
        <a:stretch/>
      </xdr:blipFill>
      <xdr:spPr bwMode="auto">
        <a:xfrm>
          <a:off x="0" y="542926"/>
          <a:ext cx="5105400" cy="6800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152399</xdr:rowOff>
    </xdr:from>
    <xdr:to>
      <xdr:col>15</xdr:col>
      <xdr:colOff>0</xdr:colOff>
      <xdr:row>85</xdr:row>
      <xdr:rowOff>66675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2EAA62C-5B32-46EF-8AA5-A8BCD5CA843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888" t="18346" r="30185" b="9352"/>
        <a:stretch/>
      </xdr:blipFill>
      <xdr:spPr bwMode="auto">
        <a:xfrm>
          <a:off x="0" y="571499"/>
          <a:ext cx="9144000" cy="133540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14</xdr:col>
      <xdr:colOff>533400</xdr:colOff>
      <xdr:row>170</xdr:row>
      <xdr:rowOff>133350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1AB4321-A218-4387-88C8-656021D33CB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42086" t="20147" r="29994" b="20476"/>
        <a:stretch/>
      </xdr:blipFill>
      <xdr:spPr bwMode="auto">
        <a:xfrm>
          <a:off x="0" y="15963900"/>
          <a:ext cx="9067800" cy="11791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66675</xdr:rowOff>
    </xdr:from>
    <xdr:to>
      <xdr:col>14</xdr:col>
      <xdr:colOff>400050</xdr:colOff>
      <xdr:row>273</xdr:row>
      <xdr:rowOff>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7B3437FF-F94A-49FD-9C48-9BF9C07840D4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2086" t="16182" r="30395" b="13293"/>
        <a:stretch/>
      </xdr:blipFill>
      <xdr:spPr bwMode="auto">
        <a:xfrm>
          <a:off x="0" y="31737300"/>
          <a:ext cx="8934450" cy="12563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142875</xdr:colOff>
      <xdr:row>389</xdr:row>
      <xdr:rowOff>133350</xdr:rowOff>
    </xdr:from>
    <xdr:to>
      <xdr:col>14</xdr:col>
      <xdr:colOff>257175</xdr:colOff>
      <xdr:row>473</xdr:row>
      <xdr:rowOff>95250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63F83CEB-4D48-40B2-BB7E-6C79050595EE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1479" t="17633" r="30191" b="10755"/>
        <a:stretch/>
      </xdr:blipFill>
      <xdr:spPr bwMode="auto">
        <a:xfrm>
          <a:off x="142875" y="63217425"/>
          <a:ext cx="8648700" cy="13563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266700</xdr:colOff>
      <xdr:row>293</xdr:row>
      <xdr:rowOff>38100</xdr:rowOff>
    </xdr:from>
    <xdr:to>
      <xdr:col>14</xdr:col>
      <xdr:colOff>409575</xdr:colOff>
      <xdr:row>369</xdr:row>
      <xdr:rowOff>58870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1C33399-6A0C-44D9-A3A6-0FB3A56E21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913" r="15760"/>
        <a:stretch/>
      </xdr:blipFill>
      <xdr:spPr>
        <a:xfrm>
          <a:off x="266700" y="47577375"/>
          <a:ext cx="8677275" cy="1232707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487</xdr:row>
      <xdr:rowOff>85725</xdr:rowOff>
    </xdr:from>
    <xdr:to>
      <xdr:col>14</xdr:col>
      <xdr:colOff>233868</xdr:colOff>
      <xdr:row>581</xdr:row>
      <xdr:rowOff>128775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79D0BC1-0C1A-4D48-8848-364BD28B6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79038450"/>
          <a:ext cx="8768267" cy="1526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161924</xdr:rowOff>
    </xdr:from>
    <xdr:to>
      <xdr:col>19</xdr:col>
      <xdr:colOff>409574</xdr:colOff>
      <xdr:row>93</xdr:row>
      <xdr:rowOff>38099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ECCE1A5A-D164-47A5-9054-F2000D1D7A34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550" t="17434" r="29546" b="8244"/>
        <a:stretch/>
      </xdr:blipFill>
      <xdr:spPr bwMode="auto">
        <a:xfrm>
          <a:off x="133349" y="419099"/>
          <a:ext cx="11382375" cy="14773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19</xdr:col>
      <xdr:colOff>428625</xdr:colOff>
      <xdr:row>210</xdr:row>
      <xdr:rowOff>152400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672D3C5-8A55-41DE-A4A7-CF3FDCE573F9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40616" t="19508" r="29521" b="17803"/>
        <a:stretch/>
      </xdr:blipFill>
      <xdr:spPr bwMode="auto">
        <a:xfrm>
          <a:off x="133350" y="18230850"/>
          <a:ext cx="11401425" cy="1602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17</xdr:col>
      <xdr:colOff>561976</xdr:colOff>
      <xdr:row>324</xdr:row>
      <xdr:rowOff>85725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5A03C629-F1E4-4D9C-B46A-BE516178E5E1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1083" t="17851" r="29033" b="7415"/>
        <a:stretch/>
      </xdr:blipFill>
      <xdr:spPr bwMode="auto">
        <a:xfrm>
          <a:off x="133350" y="35718750"/>
          <a:ext cx="10315576" cy="16925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133349</xdr:colOff>
      <xdr:row>328</xdr:row>
      <xdr:rowOff>161924</xdr:rowOff>
    </xdr:from>
    <xdr:to>
      <xdr:col>18</xdr:col>
      <xdr:colOff>257175</xdr:colOff>
      <xdr:row>428</xdr:row>
      <xdr:rowOff>152399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B784C2-FA11-4D42-B2DA-70E059E0E082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1783" t="16979" r="29036" b="10921"/>
        <a:stretch/>
      </xdr:blipFill>
      <xdr:spPr bwMode="auto">
        <a:xfrm>
          <a:off x="133349" y="53368574"/>
          <a:ext cx="10620376" cy="16182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133349</xdr:colOff>
      <xdr:row>435</xdr:row>
      <xdr:rowOff>161924</xdr:rowOff>
    </xdr:from>
    <xdr:to>
      <xdr:col>16</xdr:col>
      <xdr:colOff>266700</xdr:colOff>
      <xdr:row>537</xdr:row>
      <xdr:rowOff>66675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17551E1B-732A-484C-81A3-857C172D0DBE}"/>
            </a:ext>
          </a:extLst>
        </xdr:cNvPr>
        <xdr:cNvPicPr/>
      </xdr:nvPicPr>
      <xdr:blipFill rotWithShape="1">
        <a:blip xmlns:r="http://schemas.openxmlformats.org/officeDocument/2006/relationships" r:embed="rId5"/>
        <a:srcRect l="41550" t="18269" r="29502" b="9494"/>
        <a:stretch/>
      </xdr:blipFill>
      <xdr:spPr bwMode="auto">
        <a:xfrm>
          <a:off x="133349" y="70694549"/>
          <a:ext cx="9410701" cy="1642110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133349</xdr:colOff>
      <xdr:row>541</xdr:row>
      <xdr:rowOff>161923</xdr:rowOff>
    </xdr:from>
    <xdr:to>
      <xdr:col>17</xdr:col>
      <xdr:colOff>542924</xdr:colOff>
      <xdr:row>649</xdr:row>
      <xdr:rowOff>104775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850204ED-EAE2-4BAF-91A6-10F76A0E1F88}"/>
            </a:ext>
          </a:extLst>
        </xdr:cNvPr>
        <xdr:cNvPicPr/>
      </xdr:nvPicPr>
      <xdr:blipFill rotWithShape="1">
        <a:blip xmlns:r="http://schemas.openxmlformats.org/officeDocument/2006/relationships" r:embed="rId6"/>
        <a:srcRect l="41783" t="19514" r="29290" b="6377"/>
        <a:stretch/>
      </xdr:blipFill>
      <xdr:spPr bwMode="auto">
        <a:xfrm>
          <a:off x="133349" y="87858598"/>
          <a:ext cx="10296525" cy="1743075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</xdr:rowOff>
    </xdr:from>
    <xdr:to>
      <xdr:col>8</xdr:col>
      <xdr:colOff>504825</xdr:colOff>
      <xdr:row>57</xdr:row>
      <xdr:rowOff>104776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76D008-D45F-4E41-8DB0-EAC4F7D1740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1783" t="22413" r="30436" b="7837"/>
        <a:stretch/>
      </xdr:blipFill>
      <xdr:spPr bwMode="auto">
        <a:xfrm>
          <a:off x="0" y="676276"/>
          <a:ext cx="5381625" cy="868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114300</xdr:rowOff>
    </xdr:from>
    <xdr:to>
      <xdr:col>8</xdr:col>
      <xdr:colOff>428625</xdr:colOff>
      <xdr:row>97</xdr:row>
      <xdr:rowOff>47625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3747F92-CAC9-4AD7-8475-E75E5F3279D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41550" t="26155" r="35105" b="30661"/>
        <a:stretch/>
      </xdr:blipFill>
      <xdr:spPr bwMode="auto">
        <a:xfrm>
          <a:off x="0" y="9696450"/>
          <a:ext cx="5305425" cy="6086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116</xdr:row>
      <xdr:rowOff>57150</xdr:rowOff>
    </xdr:from>
    <xdr:to>
      <xdr:col>8</xdr:col>
      <xdr:colOff>438150</xdr:colOff>
      <xdr:row>166</xdr:row>
      <xdr:rowOff>123825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E65DE0B-F3F7-4A54-ABC4-5694515FAA7A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2041" t="23654" r="33918" b="7858"/>
        <a:stretch/>
      </xdr:blipFill>
      <xdr:spPr bwMode="auto">
        <a:xfrm>
          <a:off x="28575" y="18869025"/>
          <a:ext cx="5286375" cy="816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9A06-3B39-4974-8B67-7444F666C7C1}">
  <sheetPr>
    <tabColor theme="0" tint="-0.14999847407452621"/>
    <pageSetUpPr fitToPage="1"/>
  </sheetPr>
  <dimension ref="B2:I58"/>
  <sheetViews>
    <sheetView tabSelected="1" zoomScaleNormal="100" workbookViewId="0">
      <selection activeCell="L48" sqref="L48:L49"/>
    </sheetView>
  </sheetViews>
  <sheetFormatPr defaultRowHeight="15" x14ac:dyDescent="0.25"/>
  <cols>
    <col min="1" max="1" width="4" style="171" customWidth="1"/>
    <col min="2" max="2" width="39.5703125" style="171" bestFit="1" customWidth="1"/>
    <col min="3" max="5" width="13.7109375" style="171" customWidth="1"/>
    <col min="6" max="7" width="10.7109375" style="171" customWidth="1"/>
    <col min="8" max="8" width="9.140625" style="172"/>
    <col min="9" max="16384" width="9.140625" style="171"/>
  </cols>
  <sheetData>
    <row r="2" spans="2:7" x14ac:dyDescent="0.25">
      <c r="E2" s="173" t="s">
        <v>153</v>
      </c>
    </row>
    <row r="3" spans="2:7" x14ac:dyDescent="0.25">
      <c r="E3" s="173"/>
    </row>
    <row r="4" spans="2:7" x14ac:dyDescent="0.25">
      <c r="B4" s="827" t="s">
        <v>220</v>
      </c>
      <c r="C4" s="828"/>
      <c r="D4" s="828"/>
      <c r="E4" s="828"/>
      <c r="F4" s="828"/>
      <c r="G4" s="828"/>
    </row>
    <row r="5" spans="2:7" x14ac:dyDescent="0.25">
      <c r="B5" s="827" t="s">
        <v>610</v>
      </c>
      <c r="C5" s="828"/>
      <c r="D5" s="828"/>
      <c r="E5" s="828"/>
      <c r="F5" s="828"/>
      <c r="G5" s="829"/>
    </row>
    <row r="6" spans="2:7" x14ac:dyDescent="0.25">
      <c r="B6" s="174"/>
    </row>
    <row r="7" spans="2:7" ht="15.75" thickBot="1" x14ac:dyDescent="0.3">
      <c r="B7" s="830" t="s">
        <v>27</v>
      </c>
      <c r="C7" s="830"/>
      <c r="D7" s="830"/>
      <c r="E7" s="830"/>
      <c r="F7" s="830"/>
      <c r="G7" s="830"/>
    </row>
    <row r="8" spans="2:7" ht="42" customHeight="1" thickBot="1" x14ac:dyDescent="0.3">
      <c r="B8" s="175"/>
      <c r="C8" s="176" t="s">
        <v>249</v>
      </c>
      <c r="D8" s="177" t="s">
        <v>250</v>
      </c>
      <c r="E8" s="176" t="s">
        <v>251</v>
      </c>
      <c r="F8" s="176" t="s">
        <v>105</v>
      </c>
      <c r="G8" s="176" t="s">
        <v>106</v>
      </c>
    </row>
    <row r="9" spans="2:7" ht="30" customHeight="1" thickBot="1" x14ac:dyDescent="0.3">
      <c r="B9" s="178" t="s">
        <v>275</v>
      </c>
      <c r="C9" s="179">
        <f>C10+C11+C12+C13+C14</f>
        <v>711386</v>
      </c>
      <c r="D9" s="180">
        <f>D10+D11+D12+D13+D14</f>
        <v>857422.8</v>
      </c>
      <c r="E9" s="179">
        <f>E10+E11+E12+E13+E14</f>
        <v>846849</v>
      </c>
      <c r="F9" s="181">
        <f t="shared" ref="F9:F54" si="0">E9/C9*100</f>
        <v>119.04212340417158</v>
      </c>
      <c r="G9" s="181">
        <f t="shared" ref="G9:G56" si="1">E9/D9*100</f>
        <v>98.766792765482791</v>
      </c>
    </row>
    <row r="10" spans="2:7" ht="15" customHeight="1" x14ac:dyDescent="0.25">
      <c r="B10" s="182" t="s">
        <v>88</v>
      </c>
      <c r="C10" s="183">
        <v>62895</v>
      </c>
      <c r="D10" s="184">
        <v>66158.3</v>
      </c>
      <c r="E10" s="183">
        <v>66524</v>
      </c>
      <c r="F10" s="185">
        <f t="shared" si="0"/>
        <v>105.76993401701249</v>
      </c>
      <c r="G10" s="185">
        <f t="shared" si="1"/>
        <v>100.55276511034896</v>
      </c>
    </row>
    <row r="11" spans="2:7" ht="15" customHeight="1" x14ac:dyDescent="0.25">
      <c r="B11" s="186" t="s">
        <v>89</v>
      </c>
      <c r="C11" s="187">
        <v>26690</v>
      </c>
      <c r="D11" s="188">
        <v>26521</v>
      </c>
      <c r="E11" s="187">
        <v>25295</v>
      </c>
      <c r="F11" s="189">
        <f t="shared" si="0"/>
        <v>94.773323342075685</v>
      </c>
      <c r="G11" s="189">
        <f t="shared" si="1"/>
        <v>95.377248218392978</v>
      </c>
    </row>
    <row r="12" spans="2:7" ht="15" customHeight="1" x14ac:dyDescent="0.25">
      <c r="B12" s="186" t="s">
        <v>90</v>
      </c>
      <c r="C12" s="187">
        <v>18395</v>
      </c>
      <c r="D12" s="188">
        <v>20939.400000000001</v>
      </c>
      <c r="E12" s="187">
        <v>22806</v>
      </c>
      <c r="F12" s="189">
        <f t="shared" si="0"/>
        <v>123.97934221255775</v>
      </c>
      <c r="G12" s="189">
        <f t="shared" si="1"/>
        <v>108.9142955385541</v>
      </c>
    </row>
    <row r="13" spans="2:7" ht="15" customHeight="1" x14ac:dyDescent="0.25">
      <c r="B13" s="190" t="s">
        <v>91</v>
      </c>
      <c r="C13" s="191">
        <v>6785</v>
      </c>
      <c r="D13" s="192">
        <v>9781.7000000000007</v>
      </c>
      <c r="E13" s="191">
        <v>11557</v>
      </c>
      <c r="F13" s="193">
        <f t="shared" si="0"/>
        <v>170.33161385408991</v>
      </c>
      <c r="G13" s="193">
        <f t="shared" si="1"/>
        <v>118.14919696985187</v>
      </c>
    </row>
    <row r="14" spans="2:7" ht="15" customHeight="1" thickBot="1" x14ac:dyDescent="0.3">
      <c r="B14" s="194" t="s">
        <v>222</v>
      </c>
      <c r="C14" s="195">
        <v>596621</v>
      </c>
      <c r="D14" s="196">
        <v>734022.4</v>
      </c>
      <c r="E14" s="195">
        <v>720667</v>
      </c>
      <c r="F14" s="197">
        <f t="shared" si="0"/>
        <v>120.7914237011436</v>
      </c>
      <c r="G14" s="197">
        <f t="shared" si="1"/>
        <v>98.180518741662382</v>
      </c>
    </row>
    <row r="15" spans="2:7" ht="30" customHeight="1" thickBot="1" x14ac:dyDescent="0.3">
      <c r="B15" s="198" t="s">
        <v>276</v>
      </c>
      <c r="C15" s="199">
        <f>C16+C26+C35+C36+C39+C42+C43+C44+C45+C46+C47+C48+C49+C50+C51+C52+C53</f>
        <v>842214</v>
      </c>
      <c r="D15" s="200">
        <f>D16+D26+D35+D36+D39+D42+D43+D44+D45+D46+D47+D48+D49+D50+D51+D52+D53</f>
        <v>1077492.7000000002</v>
      </c>
      <c r="E15" s="199">
        <f>E16+E26+E35+E36+E39+E42+E43+E44+E45+E46+E47+E48+E49+E50+E51+E52+E53</f>
        <v>1037000</v>
      </c>
      <c r="F15" s="201">
        <f t="shared" si="0"/>
        <v>123.12785111622462</v>
      </c>
      <c r="G15" s="201">
        <f t="shared" si="1"/>
        <v>96.241951337582137</v>
      </c>
    </row>
    <row r="16" spans="2:7" ht="15" customHeight="1" thickBot="1" x14ac:dyDescent="0.3">
      <c r="B16" s="202" t="s">
        <v>277</v>
      </c>
      <c r="C16" s="203">
        <f>C17+C18+C19+C20+C21+C22+C23+C24+C25</f>
        <v>155898</v>
      </c>
      <c r="D16" s="204">
        <f>D17+D18+D19+D20+D21+D22+D23+D24+D25</f>
        <v>161513.1</v>
      </c>
      <c r="E16" s="203">
        <f>E17+E18+E19+E20+E21+E22+E23+E24+E25</f>
        <v>161903</v>
      </c>
      <c r="F16" s="205">
        <f t="shared" si="0"/>
        <v>103.85187750965375</v>
      </c>
      <c r="G16" s="205">
        <f t="shared" si="1"/>
        <v>100.24140456718371</v>
      </c>
    </row>
    <row r="17" spans="2:7" ht="15" customHeight="1" x14ac:dyDescent="0.25">
      <c r="B17" s="182" t="s">
        <v>43</v>
      </c>
      <c r="C17" s="183">
        <v>62965</v>
      </c>
      <c r="D17" s="184">
        <v>64983.9</v>
      </c>
      <c r="E17" s="183">
        <v>65049</v>
      </c>
      <c r="F17" s="185">
        <f t="shared" si="0"/>
        <v>103.30977527197649</v>
      </c>
      <c r="G17" s="185">
        <f t="shared" si="1"/>
        <v>100.10017865963722</v>
      </c>
    </row>
    <row r="18" spans="2:7" ht="15" customHeight="1" x14ac:dyDescent="0.25">
      <c r="B18" s="186" t="s">
        <v>92</v>
      </c>
      <c r="C18" s="187">
        <v>17736</v>
      </c>
      <c r="D18" s="188">
        <v>18650.400000000001</v>
      </c>
      <c r="E18" s="187">
        <v>18629</v>
      </c>
      <c r="F18" s="189">
        <f t="shared" si="0"/>
        <v>105.03495714930087</v>
      </c>
      <c r="G18" s="189">
        <f t="shared" si="1"/>
        <v>99.885257152661595</v>
      </c>
    </row>
    <row r="19" spans="2:7" ht="15" customHeight="1" x14ac:dyDescent="0.25">
      <c r="B19" s="186" t="s">
        <v>93</v>
      </c>
      <c r="C19" s="187">
        <v>20229</v>
      </c>
      <c r="D19" s="188">
        <v>18145.599999999999</v>
      </c>
      <c r="E19" s="187">
        <v>19760</v>
      </c>
      <c r="F19" s="189">
        <f t="shared" si="0"/>
        <v>97.681546294923123</v>
      </c>
      <c r="G19" s="189">
        <f t="shared" si="1"/>
        <v>108.89692266995856</v>
      </c>
    </row>
    <row r="20" spans="2:7" ht="15" customHeight="1" x14ac:dyDescent="0.25">
      <c r="B20" s="186" t="s">
        <v>94</v>
      </c>
      <c r="C20" s="187">
        <v>14794</v>
      </c>
      <c r="D20" s="188">
        <v>17329.7</v>
      </c>
      <c r="E20" s="187">
        <v>16923</v>
      </c>
      <c r="F20" s="189">
        <f t="shared" si="0"/>
        <v>114.3909693118832</v>
      </c>
      <c r="G20" s="189">
        <f t="shared" si="1"/>
        <v>97.653161912785563</v>
      </c>
    </row>
    <row r="21" spans="2:7" ht="15" customHeight="1" x14ac:dyDescent="0.25">
      <c r="B21" s="186" t="s">
        <v>44</v>
      </c>
      <c r="C21" s="187">
        <v>4868</v>
      </c>
      <c r="D21" s="188">
        <v>5288.8</v>
      </c>
      <c r="E21" s="187">
        <v>4851</v>
      </c>
      <c r="F21" s="189">
        <f t="shared" si="0"/>
        <v>99.650780608052585</v>
      </c>
      <c r="G21" s="189">
        <f t="shared" si="1"/>
        <v>91.722129783693845</v>
      </c>
    </row>
    <row r="22" spans="2:7" ht="15" customHeight="1" x14ac:dyDescent="0.25">
      <c r="B22" s="186" t="s">
        <v>47</v>
      </c>
      <c r="C22" s="187">
        <v>7426</v>
      </c>
      <c r="D22" s="188">
        <v>8449</v>
      </c>
      <c r="E22" s="187">
        <v>8390</v>
      </c>
      <c r="F22" s="189">
        <f t="shared" si="0"/>
        <v>112.981416644223</v>
      </c>
      <c r="G22" s="189">
        <f t="shared" si="1"/>
        <v>99.301692507989117</v>
      </c>
    </row>
    <row r="23" spans="2:7" ht="15" customHeight="1" x14ac:dyDescent="0.25">
      <c r="B23" s="186" t="s">
        <v>95</v>
      </c>
      <c r="C23" s="187">
        <v>25911</v>
      </c>
      <c r="D23" s="188">
        <v>25868</v>
      </c>
      <c r="E23" s="187">
        <v>25295</v>
      </c>
      <c r="F23" s="189">
        <f t="shared" si="0"/>
        <v>97.622631314885567</v>
      </c>
      <c r="G23" s="189">
        <f t="shared" si="1"/>
        <v>97.784907994433283</v>
      </c>
    </row>
    <row r="24" spans="2:7" ht="15" customHeight="1" x14ac:dyDescent="0.25">
      <c r="B24" s="186" t="s">
        <v>90</v>
      </c>
      <c r="C24" s="187">
        <v>1881</v>
      </c>
      <c r="D24" s="188">
        <v>2735.6</v>
      </c>
      <c r="E24" s="187">
        <v>2966</v>
      </c>
      <c r="F24" s="189">
        <f t="shared" si="0"/>
        <v>157.68208399787346</v>
      </c>
      <c r="G24" s="189">
        <f t="shared" si="1"/>
        <v>108.42228395964322</v>
      </c>
    </row>
    <row r="25" spans="2:7" ht="15" customHeight="1" thickBot="1" x14ac:dyDescent="0.3">
      <c r="B25" s="190" t="s">
        <v>96</v>
      </c>
      <c r="C25" s="191">
        <v>88</v>
      </c>
      <c r="D25" s="192">
        <v>62.1</v>
      </c>
      <c r="E25" s="191">
        <v>40</v>
      </c>
      <c r="F25" s="193">
        <f t="shared" si="0"/>
        <v>45.454545454545453</v>
      </c>
      <c r="G25" s="193">
        <f t="shared" si="1"/>
        <v>64.412238325281805</v>
      </c>
    </row>
    <row r="26" spans="2:7" ht="15" customHeight="1" thickBot="1" x14ac:dyDescent="0.3">
      <c r="B26" s="202" t="s">
        <v>278</v>
      </c>
      <c r="C26" s="203">
        <f>C27+C28+C29+C30+C31+C32+C33+C34</f>
        <v>57809</v>
      </c>
      <c r="D26" s="204">
        <f>D27+D28+D29+D30+D31+D32+D33+D34</f>
        <v>64568.599999999991</v>
      </c>
      <c r="E26" s="203">
        <f>E27+E28+E29+E30+E31+E32+E33+E34</f>
        <v>64635</v>
      </c>
      <c r="F26" s="205">
        <f t="shared" si="0"/>
        <v>111.80784998875608</v>
      </c>
      <c r="G26" s="205">
        <f t="shared" si="1"/>
        <v>100.10283636318584</v>
      </c>
    </row>
    <row r="27" spans="2:7" ht="15" customHeight="1" x14ac:dyDescent="0.25">
      <c r="B27" s="182" t="s">
        <v>97</v>
      </c>
      <c r="C27" s="183">
        <v>2488</v>
      </c>
      <c r="D27" s="184">
        <v>2354.3000000000002</v>
      </c>
      <c r="E27" s="183">
        <v>2214</v>
      </c>
      <c r="F27" s="185">
        <f t="shared" si="0"/>
        <v>88.987138263665599</v>
      </c>
      <c r="G27" s="185">
        <f t="shared" si="1"/>
        <v>94.040691500658355</v>
      </c>
    </row>
    <row r="28" spans="2:7" ht="15" customHeight="1" x14ac:dyDescent="0.25">
      <c r="B28" s="186" t="s">
        <v>98</v>
      </c>
      <c r="C28" s="187">
        <v>12557</v>
      </c>
      <c r="D28" s="188">
        <v>13345.1</v>
      </c>
      <c r="E28" s="187">
        <v>13797</v>
      </c>
      <c r="F28" s="189">
        <f t="shared" si="0"/>
        <v>109.87497013617902</v>
      </c>
      <c r="G28" s="189">
        <f t="shared" si="1"/>
        <v>103.3862616241167</v>
      </c>
    </row>
    <row r="29" spans="2:7" ht="15" customHeight="1" x14ac:dyDescent="0.25">
      <c r="B29" s="186" t="s">
        <v>99</v>
      </c>
      <c r="C29" s="187">
        <v>4176</v>
      </c>
      <c r="D29" s="188">
        <v>4616.3</v>
      </c>
      <c r="E29" s="187">
        <v>4362</v>
      </c>
      <c r="F29" s="189">
        <f t="shared" si="0"/>
        <v>104.45402298850574</v>
      </c>
      <c r="G29" s="189">
        <f t="shared" si="1"/>
        <v>94.491259233585339</v>
      </c>
    </row>
    <row r="30" spans="2:7" ht="15" customHeight="1" x14ac:dyDescent="0.25">
      <c r="B30" s="186" t="s">
        <v>100</v>
      </c>
      <c r="C30" s="187">
        <v>9748</v>
      </c>
      <c r="D30" s="188">
        <v>10499.4</v>
      </c>
      <c r="E30" s="187">
        <v>8934</v>
      </c>
      <c r="F30" s="189">
        <f t="shared" si="0"/>
        <v>91.649569142388188</v>
      </c>
      <c r="G30" s="189">
        <f t="shared" si="1"/>
        <v>85.090576604377404</v>
      </c>
    </row>
    <row r="31" spans="2:7" ht="15" customHeight="1" x14ac:dyDescent="0.25">
      <c r="B31" s="186" t="s">
        <v>101</v>
      </c>
      <c r="C31" s="187">
        <v>452</v>
      </c>
      <c r="D31" s="188">
        <v>443.6</v>
      </c>
      <c r="E31" s="187">
        <v>457</v>
      </c>
      <c r="F31" s="189">
        <f t="shared" si="0"/>
        <v>101.1061946902655</v>
      </c>
      <c r="G31" s="189">
        <f t="shared" si="1"/>
        <v>103.02073940486925</v>
      </c>
    </row>
    <row r="32" spans="2:7" ht="15" customHeight="1" x14ac:dyDescent="0.25">
      <c r="B32" s="186" t="s">
        <v>102</v>
      </c>
      <c r="C32" s="187">
        <v>275</v>
      </c>
      <c r="D32" s="188">
        <v>274.8</v>
      </c>
      <c r="E32" s="187">
        <v>202</v>
      </c>
      <c r="F32" s="189">
        <f t="shared" si="0"/>
        <v>73.454545454545453</v>
      </c>
      <c r="G32" s="189">
        <f t="shared" si="1"/>
        <v>73.508005822416294</v>
      </c>
    </row>
    <row r="33" spans="2:9" ht="15" customHeight="1" x14ac:dyDescent="0.25">
      <c r="B33" s="186" t="s">
        <v>90</v>
      </c>
      <c r="C33" s="187">
        <v>16654</v>
      </c>
      <c r="D33" s="188">
        <v>18052.8</v>
      </c>
      <c r="E33" s="187">
        <v>19627</v>
      </c>
      <c r="F33" s="189">
        <f t="shared" si="0"/>
        <v>117.8515671910652</v>
      </c>
      <c r="G33" s="189">
        <f t="shared" si="1"/>
        <v>108.71997695648321</v>
      </c>
    </row>
    <row r="34" spans="2:9" ht="15" customHeight="1" thickBot="1" x14ac:dyDescent="0.3">
      <c r="B34" s="190" t="s">
        <v>96</v>
      </c>
      <c r="C34" s="191">
        <v>11459</v>
      </c>
      <c r="D34" s="192">
        <v>14982.3</v>
      </c>
      <c r="E34" s="191">
        <v>15042</v>
      </c>
      <c r="F34" s="193">
        <f t="shared" si="0"/>
        <v>131.26799895278819</v>
      </c>
      <c r="G34" s="193">
        <f t="shared" si="1"/>
        <v>100.3984701948299</v>
      </c>
    </row>
    <row r="35" spans="2:9" ht="15" customHeight="1" thickBot="1" x14ac:dyDescent="0.3">
      <c r="B35" s="202" t="s">
        <v>279</v>
      </c>
      <c r="C35" s="203">
        <f>C14</f>
        <v>596621</v>
      </c>
      <c r="D35" s="204">
        <f>D14</f>
        <v>734022.4</v>
      </c>
      <c r="E35" s="203">
        <f>E14</f>
        <v>720667</v>
      </c>
      <c r="F35" s="205">
        <f t="shared" si="0"/>
        <v>120.7914237011436</v>
      </c>
      <c r="G35" s="205">
        <f t="shared" si="1"/>
        <v>98.180518741662382</v>
      </c>
    </row>
    <row r="36" spans="2:9" ht="15" customHeight="1" thickBot="1" x14ac:dyDescent="0.3">
      <c r="B36" s="202" t="s">
        <v>280</v>
      </c>
      <c r="C36" s="203">
        <f>C37+C38</f>
        <v>7030</v>
      </c>
      <c r="D36" s="204">
        <f>D37+D38</f>
        <v>6188.3</v>
      </c>
      <c r="E36" s="203">
        <f>E37+E38</f>
        <v>5193</v>
      </c>
      <c r="F36" s="205">
        <f t="shared" si="0"/>
        <v>73.869132290184922</v>
      </c>
      <c r="G36" s="205">
        <f t="shared" si="1"/>
        <v>83.916422927136693</v>
      </c>
    </row>
    <row r="37" spans="2:9" ht="15" customHeight="1" x14ac:dyDescent="0.25">
      <c r="B37" s="206" t="s">
        <v>45</v>
      </c>
      <c r="C37" s="183">
        <v>4958</v>
      </c>
      <c r="D37" s="184">
        <v>4539.5</v>
      </c>
      <c r="E37" s="183">
        <v>3798</v>
      </c>
      <c r="F37" s="185">
        <f t="shared" si="0"/>
        <v>76.603469140782579</v>
      </c>
      <c r="G37" s="185">
        <f t="shared" si="1"/>
        <v>83.665601938539496</v>
      </c>
    </row>
    <row r="38" spans="2:9" ht="15" customHeight="1" thickBot="1" x14ac:dyDescent="0.3">
      <c r="B38" s="190" t="s">
        <v>103</v>
      </c>
      <c r="C38" s="191">
        <v>2072</v>
      </c>
      <c r="D38" s="192">
        <v>1648.8</v>
      </c>
      <c r="E38" s="191">
        <v>1395</v>
      </c>
      <c r="F38" s="193">
        <f t="shared" si="0"/>
        <v>67.326254826254825</v>
      </c>
      <c r="G38" s="193">
        <f t="shared" si="1"/>
        <v>84.606986899563324</v>
      </c>
    </row>
    <row r="39" spans="2:9" ht="15" customHeight="1" thickBot="1" x14ac:dyDescent="0.3">
      <c r="B39" s="202" t="s">
        <v>224</v>
      </c>
      <c r="C39" s="203">
        <f>C40+C41</f>
        <v>4045</v>
      </c>
      <c r="D39" s="204">
        <f>D40+D41</f>
        <v>5987</v>
      </c>
      <c r="E39" s="203">
        <f>E40+E41</f>
        <v>5848</v>
      </c>
      <c r="F39" s="205">
        <f t="shared" si="0"/>
        <v>144.57354758961679</v>
      </c>
      <c r="G39" s="205">
        <f t="shared" si="1"/>
        <v>97.678302989811257</v>
      </c>
    </row>
    <row r="40" spans="2:9" ht="15" customHeight="1" x14ac:dyDescent="0.25">
      <c r="B40" s="182" t="s">
        <v>45</v>
      </c>
      <c r="C40" s="183">
        <v>3200</v>
      </c>
      <c r="D40" s="184">
        <v>4514.6000000000004</v>
      </c>
      <c r="E40" s="183">
        <v>4379</v>
      </c>
      <c r="F40" s="185">
        <f t="shared" si="0"/>
        <v>136.84375</v>
      </c>
      <c r="G40" s="185">
        <f t="shared" si="1"/>
        <v>96.996411642227429</v>
      </c>
    </row>
    <row r="41" spans="2:9" ht="15" customHeight="1" thickBot="1" x14ac:dyDescent="0.3">
      <c r="B41" s="194" t="s">
        <v>103</v>
      </c>
      <c r="C41" s="191">
        <v>845</v>
      </c>
      <c r="D41" s="192">
        <v>1472.4</v>
      </c>
      <c r="E41" s="191">
        <v>1469</v>
      </c>
      <c r="F41" s="193">
        <f t="shared" si="0"/>
        <v>173.84615384615384</v>
      </c>
      <c r="G41" s="193">
        <f t="shared" si="1"/>
        <v>99.769084487910888</v>
      </c>
    </row>
    <row r="42" spans="2:9" ht="15" customHeight="1" thickBot="1" x14ac:dyDescent="0.3">
      <c r="B42" s="202" t="s">
        <v>281</v>
      </c>
      <c r="C42" s="203">
        <v>400</v>
      </c>
      <c r="D42" s="204">
        <v>800.8</v>
      </c>
      <c r="E42" s="203">
        <v>1133</v>
      </c>
      <c r="F42" s="205">
        <f t="shared" si="0"/>
        <v>283.25</v>
      </c>
      <c r="G42" s="205">
        <f t="shared" si="1"/>
        <v>141.4835164835165</v>
      </c>
    </row>
    <row r="43" spans="2:9" ht="15" customHeight="1" thickBot="1" x14ac:dyDescent="0.3">
      <c r="B43" s="202" t="s">
        <v>25</v>
      </c>
      <c r="C43" s="203">
        <v>815</v>
      </c>
      <c r="D43" s="204">
        <v>768.5</v>
      </c>
      <c r="E43" s="203">
        <v>820</v>
      </c>
      <c r="F43" s="205">
        <f t="shared" si="0"/>
        <v>100.61349693251533</v>
      </c>
      <c r="G43" s="205">
        <f t="shared" si="1"/>
        <v>106.70136629798309</v>
      </c>
    </row>
    <row r="44" spans="2:9" ht="15" customHeight="1" thickBot="1" x14ac:dyDescent="0.3">
      <c r="B44" s="202" t="s">
        <v>104</v>
      </c>
      <c r="C44" s="203">
        <v>19596</v>
      </c>
      <c r="D44" s="204">
        <v>20267.400000000001</v>
      </c>
      <c r="E44" s="203">
        <v>19945</v>
      </c>
      <c r="F44" s="205">
        <f t="shared" si="0"/>
        <v>101.78097570932843</v>
      </c>
      <c r="G44" s="205">
        <f t="shared" si="1"/>
        <v>98.409268085694251</v>
      </c>
    </row>
    <row r="45" spans="2:9" ht="15" customHeight="1" thickBot="1" x14ac:dyDescent="0.3">
      <c r="B45" s="202" t="s">
        <v>225</v>
      </c>
      <c r="C45" s="203">
        <v>0</v>
      </c>
      <c r="D45" s="204">
        <v>151.5</v>
      </c>
      <c r="E45" s="203">
        <v>152</v>
      </c>
      <c r="F45" s="205" t="s">
        <v>269</v>
      </c>
      <c r="G45" s="205">
        <f t="shared" si="1"/>
        <v>100.33003300330033</v>
      </c>
      <c r="I45" s="825"/>
    </row>
    <row r="46" spans="2:9" ht="15" customHeight="1" thickBot="1" x14ac:dyDescent="0.3">
      <c r="B46" s="202" t="s">
        <v>226</v>
      </c>
      <c r="C46" s="203">
        <v>0</v>
      </c>
      <c r="D46" s="204">
        <v>478.7</v>
      </c>
      <c r="E46" s="203">
        <v>298</v>
      </c>
      <c r="F46" s="205" t="s">
        <v>269</v>
      </c>
      <c r="G46" s="205">
        <f t="shared" si="1"/>
        <v>62.25193231669104</v>
      </c>
    </row>
    <row r="47" spans="2:9" ht="15" customHeight="1" thickBot="1" x14ac:dyDescent="0.3">
      <c r="B47" s="202" t="s">
        <v>227</v>
      </c>
      <c r="C47" s="203">
        <v>0</v>
      </c>
      <c r="D47" s="204">
        <v>0</v>
      </c>
      <c r="E47" s="203">
        <v>0</v>
      </c>
      <c r="F47" s="205" t="s">
        <v>269</v>
      </c>
      <c r="G47" s="205">
        <v>0</v>
      </c>
    </row>
    <row r="48" spans="2:9" ht="15" customHeight="1" thickBot="1" x14ac:dyDescent="0.3">
      <c r="B48" s="202" t="s">
        <v>154</v>
      </c>
      <c r="C48" s="203">
        <v>0</v>
      </c>
      <c r="D48" s="204">
        <v>48606.400000000001</v>
      </c>
      <c r="E48" s="203">
        <v>48607</v>
      </c>
      <c r="F48" s="205" t="s">
        <v>269</v>
      </c>
      <c r="G48" s="205">
        <f t="shared" si="1"/>
        <v>100.00123440534578</v>
      </c>
    </row>
    <row r="49" spans="2:7" ht="15" customHeight="1" thickBot="1" x14ac:dyDescent="0.3">
      <c r="B49" s="202" t="s">
        <v>282</v>
      </c>
      <c r="C49" s="203">
        <v>0</v>
      </c>
      <c r="D49" s="204">
        <v>255</v>
      </c>
      <c r="E49" s="203">
        <v>38</v>
      </c>
      <c r="F49" s="205" t="s">
        <v>269</v>
      </c>
      <c r="G49" s="205">
        <f t="shared" si="1"/>
        <v>14.901960784313726</v>
      </c>
    </row>
    <row r="50" spans="2:7" ht="15" customHeight="1" thickBot="1" x14ac:dyDescent="0.3">
      <c r="B50" s="202" t="s">
        <v>283</v>
      </c>
      <c r="C50" s="203">
        <v>0</v>
      </c>
      <c r="D50" s="204">
        <v>25811</v>
      </c>
      <c r="E50" s="203">
        <v>5533</v>
      </c>
      <c r="F50" s="205" t="s">
        <v>269</v>
      </c>
      <c r="G50" s="205">
        <f t="shared" si="1"/>
        <v>21.436596799814033</v>
      </c>
    </row>
    <row r="51" spans="2:7" ht="15" customHeight="1" thickBot="1" x14ac:dyDescent="0.3">
      <c r="B51" s="202" t="s">
        <v>228</v>
      </c>
      <c r="C51" s="203">
        <v>0</v>
      </c>
      <c r="D51" s="204">
        <v>579.1</v>
      </c>
      <c r="E51" s="203">
        <v>579</v>
      </c>
      <c r="F51" s="205" t="s">
        <v>269</v>
      </c>
      <c r="G51" s="205">
        <f t="shared" si="1"/>
        <v>99.982731825246063</v>
      </c>
    </row>
    <row r="52" spans="2:7" ht="15" customHeight="1" thickBot="1" x14ac:dyDescent="0.3">
      <c r="B52" s="202" t="s">
        <v>284</v>
      </c>
      <c r="C52" s="203">
        <v>0</v>
      </c>
      <c r="D52" s="204">
        <v>3890.5</v>
      </c>
      <c r="E52" s="203">
        <v>887</v>
      </c>
      <c r="F52" s="205" t="s">
        <v>269</v>
      </c>
      <c r="G52" s="205">
        <f t="shared" si="1"/>
        <v>22.7991260763398</v>
      </c>
    </row>
    <row r="53" spans="2:7" ht="15" customHeight="1" thickBot="1" x14ac:dyDescent="0.3">
      <c r="B53" s="207" t="s">
        <v>285</v>
      </c>
      <c r="C53" s="203">
        <v>0</v>
      </c>
      <c r="D53" s="204">
        <v>3604.4</v>
      </c>
      <c r="E53" s="203">
        <v>762</v>
      </c>
      <c r="F53" s="205" t="s">
        <v>269</v>
      </c>
      <c r="G53" s="205">
        <f t="shared" si="1"/>
        <v>21.140827877039172</v>
      </c>
    </row>
    <row r="54" spans="2:7" ht="30" customHeight="1" thickBot="1" x14ac:dyDescent="0.3">
      <c r="B54" s="208" t="s">
        <v>16</v>
      </c>
      <c r="C54" s="179">
        <f>C15-C9</f>
        <v>130828</v>
      </c>
      <c r="D54" s="180">
        <f>D15-D9-D55-D56</f>
        <v>219725.10000000012</v>
      </c>
      <c r="E54" s="179">
        <f>E15-E9-E55-E56</f>
        <v>189698</v>
      </c>
      <c r="F54" s="181">
        <f t="shared" si="0"/>
        <v>144.99801265784083</v>
      </c>
      <c r="G54" s="181">
        <f t="shared" si="1"/>
        <v>86.334242196271575</v>
      </c>
    </row>
    <row r="55" spans="2:7" ht="15" customHeight="1" thickBot="1" x14ac:dyDescent="0.3">
      <c r="B55" s="209" t="s">
        <v>229</v>
      </c>
      <c r="C55" s="210">
        <v>0</v>
      </c>
      <c r="D55" s="211">
        <v>122.1</v>
      </c>
      <c r="E55" s="210">
        <v>227</v>
      </c>
      <c r="F55" s="212" t="s">
        <v>269</v>
      </c>
      <c r="G55" s="212">
        <f t="shared" si="1"/>
        <v>185.91318591318594</v>
      </c>
    </row>
    <row r="56" spans="2:7" ht="15" customHeight="1" thickBot="1" x14ac:dyDescent="0.3">
      <c r="B56" s="213" t="s">
        <v>286</v>
      </c>
      <c r="C56" s="214">
        <v>0</v>
      </c>
      <c r="D56" s="215">
        <v>222.7</v>
      </c>
      <c r="E56" s="214">
        <v>226</v>
      </c>
      <c r="F56" s="212" t="s">
        <v>269</v>
      </c>
      <c r="G56" s="212">
        <f t="shared" si="1"/>
        <v>101.48181409968569</v>
      </c>
    </row>
    <row r="57" spans="2:7" ht="30" customHeight="1" thickBot="1" x14ac:dyDescent="0.3">
      <c r="B57" s="216" t="s">
        <v>72</v>
      </c>
      <c r="C57" s="217">
        <v>130828</v>
      </c>
      <c r="D57" s="218">
        <v>219725</v>
      </c>
      <c r="E57" s="219">
        <v>216733</v>
      </c>
      <c r="F57" s="220">
        <f>E57/C57*100</f>
        <v>165.66254930137279</v>
      </c>
      <c r="G57" s="220">
        <f>E57/D57*100</f>
        <v>98.638297872340431</v>
      </c>
    </row>
    <row r="58" spans="2:7" ht="30" customHeight="1" thickBot="1" x14ac:dyDescent="0.3">
      <c r="B58" s="167" t="s">
        <v>17</v>
      </c>
      <c r="C58" s="221">
        <f>C57-C54</f>
        <v>0</v>
      </c>
      <c r="D58" s="221">
        <f t="shared" ref="D58:E58" si="2">D57-D54</f>
        <v>-0.10000000012223609</v>
      </c>
      <c r="E58" s="221">
        <f t="shared" si="2"/>
        <v>27035</v>
      </c>
      <c r="F58" s="220" t="s">
        <v>269</v>
      </c>
      <c r="G58" s="220" t="s">
        <v>274</v>
      </c>
    </row>
  </sheetData>
  <mergeCells count="3">
    <mergeCell ref="B4:G4"/>
    <mergeCell ref="B5:G5"/>
    <mergeCell ref="B7:G7"/>
  </mergeCells>
  <phoneticPr fontId="97" type="noConversion"/>
  <printOptions horizontalCentered="1" verticalCentered="1"/>
  <pageMargins left="0" right="0" top="0" bottom="0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E8DA-E0ED-49F3-B70B-AA4DC2B39787}">
  <dimension ref="B1:G34"/>
  <sheetViews>
    <sheetView workbookViewId="0">
      <selection activeCell="E32" sqref="E32"/>
    </sheetView>
  </sheetViews>
  <sheetFormatPr defaultRowHeight="12.75" x14ac:dyDescent="0.2"/>
  <cols>
    <col min="1" max="1" width="2.28515625" style="49" customWidth="1"/>
    <col min="2" max="2" width="41" style="49" customWidth="1"/>
    <col min="3" max="7" width="10.7109375" style="49" customWidth="1"/>
    <col min="8" max="257" width="9.140625" style="49"/>
    <col min="258" max="258" width="41" style="49" customWidth="1"/>
    <col min="259" max="263" width="12.7109375" style="49" customWidth="1"/>
    <col min="264" max="513" width="9.140625" style="49"/>
    <col min="514" max="514" width="41" style="49" customWidth="1"/>
    <col min="515" max="519" width="12.7109375" style="49" customWidth="1"/>
    <col min="520" max="769" width="9.140625" style="49"/>
    <col min="770" max="770" width="41" style="49" customWidth="1"/>
    <col min="771" max="775" width="12.7109375" style="49" customWidth="1"/>
    <col min="776" max="1025" width="9.140625" style="49"/>
    <col min="1026" max="1026" width="41" style="49" customWidth="1"/>
    <col min="1027" max="1031" width="12.7109375" style="49" customWidth="1"/>
    <col min="1032" max="1281" width="9.140625" style="49"/>
    <col min="1282" max="1282" width="41" style="49" customWidth="1"/>
    <col min="1283" max="1287" width="12.7109375" style="49" customWidth="1"/>
    <col min="1288" max="1537" width="9.140625" style="49"/>
    <col min="1538" max="1538" width="41" style="49" customWidth="1"/>
    <col min="1539" max="1543" width="12.7109375" style="49" customWidth="1"/>
    <col min="1544" max="1793" width="9.140625" style="49"/>
    <col min="1794" max="1794" width="41" style="49" customWidth="1"/>
    <col min="1795" max="1799" width="12.7109375" style="49" customWidth="1"/>
    <col min="1800" max="2049" width="9.140625" style="49"/>
    <col min="2050" max="2050" width="41" style="49" customWidth="1"/>
    <col min="2051" max="2055" width="12.7109375" style="49" customWidth="1"/>
    <col min="2056" max="2305" width="9.140625" style="49"/>
    <col min="2306" max="2306" width="41" style="49" customWidth="1"/>
    <col min="2307" max="2311" width="12.7109375" style="49" customWidth="1"/>
    <col min="2312" max="2561" width="9.140625" style="49"/>
    <col min="2562" max="2562" width="41" style="49" customWidth="1"/>
    <col min="2563" max="2567" width="12.7109375" style="49" customWidth="1"/>
    <col min="2568" max="2817" width="9.140625" style="49"/>
    <col min="2818" max="2818" width="41" style="49" customWidth="1"/>
    <col min="2819" max="2823" width="12.7109375" style="49" customWidth="1"/>
    <col min="2824" max="3073" width="9.140625" style="49"/>
    <col min="3074" max="3074" width="41" style="49" customWidth="1"/>
    <col min="3075" max="3079" width="12.7109375" style="49" customWidth="1"/>
    <col min="3080" max="3329" width="9.140625" style="49"/>
    <col min="3330" max="3330" width="41" style="49" customWidth="1"/>
    <col min="3331" max="3335" width="12.7109375" style="49" customWidth="1"/>
    <col min="3336" max="3585" width="9.140625" style="49"/>
    <col min="3586" max="3586" width="41" style="49" customWidth="1"/>
    <col min="3587" max="3591" width="12.7109375" style="49" customWidth="1"/>
    <col min="3592" max="3841" width="9.140625" style="49"/>
    <col min="3842" max="3842" width="41" style="49" customWidth="1"/>
    <col min="3843" max="3847" width="12.7109375" style="49" customWidth="1"/>
    <col min="3848" max="4097" width="9.140625" style="49"/>
    <col min="4098" max="4098" width="41" style="49" customWidth="1"/>
    <col min="4099" max="4103" width="12.7109375" style="49" customWidth="1"/>
    <col min="4104" max="4353" width="9.140625" style="49"/>
    <col min="4354" max="4354" width="41" style="49" customWidth="1"/>
    <col min="4355" max="4359" width="12.7109375" style="49" customWidth="1"/>
    <col min="4360" max="4609" width="9.140625" style="49"/>
    <col min="4610" max="4610" width="41" style="49" customWidth="1"/>
    <col min="4611" max="4615" width="12.7109375" style="49" customWidth="1"/>
    <col min="4616" max="4865" width="9.140625" style="49"/>
    <col min="4866" max="4866" width="41" style="49" customWidth="1"/>
    <col min="4867" max="4871" width="12.7109375" style="49" customWidth="1"/>
    <col min="4872" max="5121" width="9.140625" style="49"/>
    <col min="5122" max="5122" width="41" style="49" customWidth="1"/>
    <col min="5123" max="5127" width="12.7109375" style="49" customWidth="1"/>
    <col min="5128" max="5377" width="9.140625" style="49"/>
    <col min="5378" max="5378" width="41" style="49" customWidth="1"/>
    <col min="5379" max="5383" width="12.7109375" style="49" customWidth="1"/>
    <col min="5384" max="5633" width="9.140625" style="49"/>
    <col min="5634" max="5634" width="41" style="49" customWidth="1"/>
    <col min="5635" max="5639" width="12.7109375" style="49" customWidth="1"/>
    <col min="5640" max="5889" width="9.140625" style="49"/>
    <col min="5890" max="5890" width="41" style="49" customWidth="1"/>
    <col min="5891" max="5895" width="12.7109375" style="49" customWidth="1"/>
    <col min="5896" max="6145" width="9.140625" style="49"/>
    <col min="6146" max="6146" width="41" style="49" customWidth="1"/>
    <col min="6147" max="6151" width="12.7109375" style="49" customWidth="1"/>
    <col min="6152" max="6401" width="9.140625" style="49"/>
    <col min="6402" max="6402" width="41" style="49" customWidth="1"/>
    <col min="6403" max="6407" width="12.7109375" style="49" customWidth="1"/>
    <col min="6408" max="6657" width="9.140625" style="49"/>
    <col min="6658" max="6658" width="41" style="49" customWidth="1"/>
    <col min="6659" max="6663" width="12.7109375" style="49" customWidth="1"/>
    <col min="6664" max="6913" width="9.140625" style="49"/>
    <col min="6914" max="6914" width="41" style="49" customWidth="1"/>
    <col min="6915" max="6919" width="12.7109375" style="49" customWidth="1"/>
    <col min="6920" max="7169" width="9.140625" style="49"/>
    <col min="7170" max="7170" width="41" style="49" customWidth="1"/>
    <col min="7171" max="7175" width="12.7109375" style="49" customWidth="1"/>
    <col min="7176" max="7425" width="9.140625" style="49"/>
    <col min="7426" max="7426" width="41" style="49" customWidth="1"/>
    <col min="7427" max="7431" width="12.7109375" style="49" customWidth="1"/>
    <col min="7432" max="7681" width="9.140625" style="49"/>
    <col min="7682" max="7682" width="41" style="49" customWidth="1"/>
    <col min="7683" max="7687" width="12.7109375" style="49" customWidth="1"/>
    <col min="7688" max="7937" width="9.140625" style="49"/>
    <col min="7938" max="7938" width="41" style="49" customWidth="1"/>
    <col min="7939" max="7943" width="12.7109375" style="49" customWidth="1"/>
    <col min="7944" max="8193" width="9.140625" style="49"/>
    <col min="8194" max="8194" width="41" style="49" customWidth="1"/>
    <col min="8195" max="8199" width="12.7109375" style="49" customWidth="1"/>
    <col min="8200" max="8449" width="9.140625" style="49"/>
    <col min="8450" max="8450" width="41" style="49" customWidth="1"/>
    <col min="8451" max="8455" width="12.7109375" style="49" customWidth="1"/>
    <col min="8456" max="8705" width="9.140625" style="49"/>
    <col min="8706" max="8706" width="41" style="49" customWidth="1"/>
    <col min="8707" max="8711" width="12.7109375" style="49" customWidth="1"/>
    <col min="8712" max="8961" width="9.140625" style="49"/>
    <col min="8962" max="8962" width="41" style="49" customWidth="1"/>
    <col min="8963" max="8967" width="12.7109375" style="49" customWidth="1"/>
    <col min="8968" max="9217" width="9.140625" style="49"/>
    <col min="9218" max="9218" width="41" style="49" customWidth="1"/>
    <col min="9219" max="9223" width="12.7109375" style="49" customWidth="1"/>
    <col min="9224" max="9473" width="9.140625" style="49"/>
    <col min="9474" max="9474" width="41" style="49" customWidth="1"/>
    <col min="9475" max="9479" width="12.7109375" style="49" customWidth="1"/>
    <col min="9480" max="9729" width="9.140625" style="49"/>
    <col min="9730" max="9730" width="41" style="49" customWidth="1"/>
    <col min="9731" max="9735" width="12.7109375" style="49" customWidth="1"/>
    <col min="9736" max="9985" width="9.140625" style="49"/>
    <col min="9986" max="9986" width="41" style="49" customWidth="1"/>
    <col min="9987" max="9991" width="12.7109375" style="49" customWidth="1"/>
    <col min="9992" max="10241" width="9.140625" style="49"/>
    <col min="10242" max="10242" width="41" style="49" customWidth="1"/>
    <col min="10243" max="10247" width="12.7109375" style="49" customWidth="1"/>
    <col min="10248" max="10497" width="9.140625" style="49"/>
    <col min="10498" max="10498" width="41" style="49" customWidth="1"/>
    <col min="10499" max="10503" width="12.7109375" style="49" customWidth="1"/>
    <col min="10504" max="10753" width="9.140625" style="49"/>
    <col min="10754" max="10754" width="41" style="49" customWidth="1"/>
    <col min="10755" max="10759" width="12.7109375" style="49" customWidth="1"/>
    <col min="10760" max="11009" width="9.140625" style="49"/>
    <col min="11010" max="11010" width="41" style="49" customWidth="1"/>
    <col min="11011" max="11015" width="12.7109375" style="49" customWidth="1"/>
    <col min="11016" max="11265" width="9.140625" style="49"/>
    <col min="11266" max="11266" width="41" style="49" customWidth="1"/>
    <col min="11267" max="11271" width="12.7109375" style="49" customWidth="1"/>
    <col min="11272" max="11521" width="9.140625" style="49"/>
    <col min="11522" max="11522" width="41" style="49" customWidth="1"/>
    <col min="11523" max="11527" width="12.7109375" style="49" customWidth="1"/>
    <col min="11528" max="11777" width="9.140625" style="49"/>
    <col min="11778" max="11778" width="41" style="49" customWidth="1"/>
    <col min="11779" max="11783" width="12.7109375" style="49" customWidth="1"/>
    <col min="11784" max="12033" width="9.140625" style="49"/>
    <col min="12034" max="12034" width="41" style="49" customWidth="1"/>
    <col min="12035" max="12039" width="12.7109375" style="49" customWidth="1"/>
    <col min="12040" max="12289" width="9.140625" style="49"/>
    <col min="12290" max="12290" width="41" style="49" customWidth="1"/>
    <col min="12291" max="12295" width="12.7109375" style="49" customWidth="1"/>
    <col min="12296" max="12545" width="9.140625" style="49"/>
    <col min="12546" max="12546" width="41" style="49" customWidth="1"/>
    <col min="12547" max="12551" width="12.7109375" style="49" customWidth="1"/>
    <col min="12552" max="12801" width="9.140625" style="49"/>
    <col min="12802" max="12802" width="41" style="49" customWidth="1"/>
    <col min="12803" max="12807" width="12.7109375" style="49" customWidth="1"/>
    <col min="12808" max="13057" width="9.140625" style="49"/>
    <col min="13058" max="13058" width="41" style="49" customWidth="1"/>
    <col min="13059" max="13063" width="12.7109375" style="49" customWidth="1"/>
    <col min="13064" max="13313" width="9.140625" style="49"/>
    <col min="13314" max="13314" width="41" style="49" customWidth="1"/>
    <col min="13315" max="13319" width="12.7109375" style="49" customWidth="1"/>
    <col min="13320" max="13569" width="9.140625" style="49"/>
    <col min="13570" max="13570" width="41" style="49" customWidth="1"/>
    <col min="13571" max="13575" width="12.7109375" style="49" customWidth="1"/>
    <col min="13576" max="13825" width="9.140625" style="49"/>
    <col min="13826" max="13826" width="41" style="49" customWidth="1"/>
    <col min="13827" max="13831" width="12.7109375" style="49" customWidth="1"/>
    <col min="13832" max="14081" width="9.140625" style="49"/>
    <col min="14082" max="14082" width="41" style="49" customWidth="1"/>
    <col min="14083" max="14087" width="12.7109375" style="49" customWidth="1"/>
    <col min="14088" max="14337" width="9.140625" style="49"/>
    <col min="14338" max="14338" width="41" style="49" customWidth="1"/>
    <col min="14339" max="14343" width="12.7109375" style="49" customWidth="1"/>
    <col min="14344" max="14593" width="9.140625" style="49"/>
    <col min="14594" max="14594" width="41" style="49" customWidth="1"/>
    <col min="14595" max="14599" width="12.7109375" style="49" customWidth="1"/>
    <col min="14600" max="14849" width="9.140625" style="49"/>
    <col min="14850" max="14850" width="41" style="49" customWidth="1"/>
    <col min="14851" max="14855" width="12.7109375" style="49" customWidth="1"/>
    <col min="14856" max="15105" width="9.140625" style="49"/>
    <col min="15106" max="15106" width="41" style="49" customWidth="1"/>
    <col min="15107" max="15111" width="12.7109375" style="49" customWidth="1"/>
    <col min="15112" max="15361" width="9.140625" style="49"/>
    <col min="15362" max="15362" width="41" style="49" customWidth="1"/>
    <col min="15363" max="15367" width="12.7109375" style="49" customWidth="1"/>
    <col min="15368" max="15617" width="9.140625" style="49"/>
    <col min="15618" max="15618" width="41" style="49" customWidth="1"/>
    <col min="15619" max="15623" width="12.7109375" style="49" customWidth="1"/>
    <col min="15624" max="15873" width="9.140625" style="49"/>
    <col min="15874" max="15874" width="41" style="49" customWidth="1"/>
    <col min="15875" max="15879" width="12.7109375" style="49" customWidth="1"/>
    <col min="15880" max="16129" width="9.140625" style="49"/>
    <col min="16130" max="16130" width="41" style="49" customWidth="1"/>
    <col min="16131" max="16135" width="12.7109375" style="49" customWidth="1"/>
    <col min="16136" max="16384" width="9.140625" style="49"/>
  </cols>
  <sheetData>
    <row r="1" spans="2:7" x14ac:dyDescent="0.2">
      <c r="E1" s="49" t="s">
        <v>257</v>
      </c>
    </row>
    <row r="3" spans="2:7" ht="15" customHeight="1" x14ac:dyDescent="0.2">
      <c r="B3" s="831" t="s">
        <v>258</v>
      </c>
      <c r="C3" s="831"/>
      <c r="D3" s="831"/>
      <c r="E3" s="831"/>
      <c r="F3" s="831"/>
      <c r="G3" s="831"/>
    </row>
    <row r="4" spans="2:7" ht="15" customHeight="1" x14ac:dyDescent="0.2">
      <c r="B4" s="831" t="s">
        <v>248</v>
      </c>
      <c r="C4" s="831"/>
      <c r="D4" s="831"/>
      <c r="E4" s="831"/>
      <c r="F4" s="831"/>
      <c r="G4" s="831"/>
    </row>
    <row r="6" spans="2:7" ht="13.5" thickBot="1" x14ac:dyDescent="0.25">
      <c r="G6" s="50" t="s">
        <v>259</v>
      </c>
    </row>
    <row r="7" spans="2:7" ht="54.75" customHeight="1" thickBot="1" x14ac:dyDescent="0.25">
      <c r="B7" s="51" t="s">
        <v>42</v>
      </c>
      <c r="C7" s="52" t="s">
        <v>260</v>
      </c>
      <c r="D7" s="52" t="s">
        <v>261</v>
      </c>
      <c r="E7" s="52" t="s">
        <v>262</v>
      </c>
      <c r="F7" s="52" t="s">
        <v>263</v>
      </c>
      <c r="G7" s="53" t="s">
        <v>264</v>
      </c>
    </row>
    <row r="8" spans="2:7" ht="30" customHeight="1" thickBot="1" x14ac:dyDescent="0.25">
      <c r="B8" s="54" t="s">
        <v>221</v>
      </c>
      <c r="C8" s="55">
        <f>SUM(C9:C9)</f>
        <v>1570</v>
      </c>
      <c r="D8" s="56">
        <f>SUM(D9:D9)</f>
        <v>1570</v>
      </c>
      <c r="E8" s="55">
        <f>SUM(E9:E9)</f>
        <v>4140</v>
      </c>
      <c r="F8" s="57">
        <f>E8/C8*100</f>
        <v>263.69426751592357</v>
      </c>
      <c r="G8" s="57">
        <f>E8/D8*100</f>
        <v>263.69426751592357</v>
      </c>
    </row>
    <row r="9" spans="2:7" ht="15" customHeight="1" thickBot="1" x14ac:dyDescent="0.25">
      <c r="B9" s="58" t="s">
        <v>230</v>
      </c>
      <c r="C9" s="59">
        <v>1570</v>
      </c>
      <c r="D9" s="60">
        <v>1570</v>
      </c>
      <c r="E9" s="59">
        <v>4140</v>
      </c>
      <c r="F9" s="61">
        <f t="shared" ref="F9:F33" si="0">E9/C9*100</f>
        <v>263.69426751592357</v>
      </c>
      <c r="G9" s="61">
        <f t="shared" ref="G9:G33" si="1">E9/D9*100</f>
        <v>263.69426751592357</v>
      </c>
    </row>
    <row r="10" spans="2:7" ht="30" customHeight="1" thickBot="1" x14ac:dyDescent="0.25">
      <c r="B10" s="62" t="s">
        <v>223</v>
      </c>
      <c r="C10" s="63">
        <f>C11+C15+C24+C29+C30+C31</f>
        <v>49070</v>
      </c>
      <c r="D10" s="64">
        <f>D11+D15+D24+D29+D30+D31</f>
        <v>57876.5</v>
      </c>
      <c r="E10" s="63">
        <f>E11+E15+E24+E29+E30+E31</f>
        <v>60324.91</v>
      </c>
      <c r="F10" s="65">
        <f t="shared" si="0"/>
        <v>122.93643774200123</v>
      </c>
      <c r="G10" s="65">
        <f t="shared" si="1"/>
        <v>104.23040439556644</v>
      </c>
    </row>
    <row r="11" spans="2:7" ht="15" customHeight="1" thickBot="1" x14ac:dyDescent="0.25">
      <c r="B11" s="66" t="s">
        <v>108</v>
      </c>
      <c r="C11" s="67">
        <f>SUM(C12:C14)</f>
        <v>756</v>
      </c>
      <c r="D11" s="68">
        <f>SUM(D12:D14)</f>
        <v>1246.7</v>
      </c>
      <c r="E11" s="67">
        <f>SUM(E12:E14)</f>
        <v>1032.26</v>
      </c>
      <c r="F11" s="69">
        <f t="shared" si="0"/>
        <v>136.54232804232805</v>
      </c>
      <c r="G11" s="69">
        <f t="shared" si="1"/>
        <v>82.79939039063126</v>
      </c>
    </row>
    <row r="12" spans="2:7" ht="15" customHeight="1" x14ac:dyDescent="0.2">
      <c r="B12" s="70" t="s">
        <v>231</v>
      </c>
      <c r="C12" s="71">
        <v>234</v>
      </c>
      <c r="D12" s="72">
        <v>329.3</v>
      </c>
      <c r="E12" s="71">
        <v>302.26</v>
      </c>
      <c r="F12" s="73">
        <f t="shared" si="0"/>
        <v>129.17094017094018</v>
      </c>
      <c r="G12" s="73">
        <f t="shared" si="1"/>
        <v>91.788642575159415</v>
      </c>
    </row>
    <row r="13" spans="2:7" ht="15" customHeight="1" x14ac:dyDescent="0.2">
      <c r="B13" s="70" t="s">
        <v>111</v>
      </c>
      <c r="C13" s="71">
        <v>40</v>
      </c>
      <c r="D13" s="72">
        <v>434.8</v>
      </c>
      <c r="E13" s="71">
        <v>435</v>
      </c>
      <c r="F13" s="73">
        <f t="shared" si="0"/>
        <v>1087.5</v>
      </c>
      <c r="G13" s="73">
        <f t="shared" si="1"/>
        <v>100.04599816007359</v>
      </c>
    </row>
    <row r="14" spans="2:7" ht="15" customHeight="1" thickBot="1" x14ac:dyDescent="0.25">
      <c r="B14" s="58" t="s">
        <v>7</v>
      </c>
      <c r="C14" s="59">
        <v>482</v>
      </c>
      <c r="D14" s="60">
        <v>482.6</v>
      </c>
      <c r="E14" s="59">
        <v>295</v>
      </c>
      <c r="F14" s="61">
        <f t="shared" si="0"/>
        <v>61.203319502074692</v>
      </c>
      <c r="G14" s="61">
        <f t="shared" si="1"/>
        <v>61.127227517612923</v>
      </c>
    </row>
    <row r="15" spans="2:7" ht="15" customHeight="1" thickBot="1" x14ac:dyDescent="0.25">
      <c r="B15" s="66" t="s">
        <v>109</v>
      </c>
      <c r="C15" s="67">
        <f>SUM(C16:C23)</f>
        <v>33404</v>
      </c>
      <c r="D15" s="68">
        <f>SUM(D16:D23)</f>
        <v>39846.5</v>
      </c>
      <c r="E15" s="67">
        <f>SUM(E16:E23)</f>
        <v>37061</v>
      </c>
      <c r="F15" s="69">
        <f t="shared" si="0"/>
        <v>110.94779068375044</v>
      </c>
      <c r="G15" s="69">
        <f t="shared" si="1"/>
        <v>93.009423663307942</v>
      </c>
    </row>
    <row r="16" spans="2:7" ht="15" customHeight="1" x14ac:dyDescent="0.2">
      <c r="B16" s="70" t="s">
        <v>97</v>
      </c>
      <c r="C16" s="71">
        <v>100</v>
      </c>
      <c r="D16" s="72">
        <v>100</v>
      </c>
      <c r="E16" s="71">
        <v>60</v>
      </c>
      <c r="F16" s="73">
        <f t="shared" si="0"/>
        <v>60</v>
      </c>
      <c r="G16" s="73">
        <f t="shared" si="1"/>
        <v>60</v>
      </c>
    </row>
    <row r="17" spans="2:7" ht="15" customHeight="1" x14ac:dyDescent="0.2">
      <c r="B17" s="70" t="s">
        <v>98</v>
      </c>
      <c r="C17" s="71">
        <v>154</v>
      </c>
      <c r="D17" s="72">
        <v>331.4</v>
      </c>
      <c r="E17" s="71">
        <v>288</v>
      </c>
      <c r="F17" s="73">
        <f t="shared" si="0"/>
        <v>187.012987012987</v>
      </c>
      <c r="G17" s="73">
        <f t="shared" si="1"/>
        <v>86.904043452021725</v>
      </c>
    </row>
    <row r="18" spans="2:7" ht="15" customHeight="1" x14ac:dyDescent="0.2">
      <c r="B18" s="70" t="s">
        <v>232</v>
      </c>
      <c r="C18" s="71">
        <v>2000</v>
      </c>
      <c r="D18" s="72">
        <v>2175.9</v>
      </c>
      <c r="E18" s="71">
        <v>2160</v>
      </c>
      <c r="F18" s="73">
        <f t="shared" si="0"/>
        <v>108</v>
      </c>
      <c r="G18" s="73">
        <f t="shared" si="1"/>
        <v>99.269267889149319</v>
      </c>
    </row>
    <row r="19" spans="2:7" ht="15" customHeight="1" x14ac:dyDescent="0.2">
      <c r="B19" s="70" t="s">
        <v>100</v>
      </c>
      <c r="C19" s="71">
        <v>23000</v>
      </c>
      <c r="D19" s="72">
        <v>27360.9</v>
      </c>
      <c r="E19" s="71">
        <v>26889</v>
      </c>
      <c r="F19" s="73">
        <f t="shared" si="0"/>
        <v>116.90869565217392</v>
      </c>
      <c r="G19" s="73">
        <f t="shared" si="1"/>
        <v>98.275276032586646</v>
      </c>
    </row>
    <row r="20" spans="2:7" ht="15" customHeight="1" x14ac:dyDescent="0.2">
      <c r="B20" s="70" t="s">
        <v>101</v>
      </c>
      <c r="C20" s="71">
        <v>120</v>
      </c>
      <c r="D20" s="72">
        <v>120</v>
      </c>
      <c r="E20" s="71">
        <v>21</v>
      </c>
      <c r="F20" s="73">
        <f t="shared" si="0"/>
        <v>17.5</v>
      </c>
      <c r="G20" s="73">
        <f t="shared" si="1"/>
        <v>17.5</v>
      </c>
    </row>
    <row r="21" spans="2:7" ht="15" customHeight="1" x14ac:dyDescent="0.2">
      <c r="B21" s="70" t="s">
        <v>102</v>
      </c>
      <c r="C21" s="71">
        <v>11</v>
      </c>
      <c r="D21" s="72">
        <v>11</v>
      </c>
      <c r="E21" s="71">
        <v>4</v>
      </c>
      <c r="F21" s="73">
        <f t="shared" si="0"/>
        <v>36.363636363636367</v>
      </c>
      <c r="G21" s="73">
        <f t="shared" si="1"/>
        <v>36.363636363636367</v>
      </c>
    </row>
    <row r="22" spans="2:7" ht="15" customHeight="1" x14ac:dyDescent="0.2">
      <c r="B22" s="70" t="s">
        <v>265</v>
      </c>
      <c r="C22" s="71">
        <v>4110</v>
      </c>
      <c r="D22" s="72">
        <v>4522.1000000000004</v>
      </c>
      <c r="E22" s="71">
        <v>2659</v>
      </c>
      <c r="F22" s="73">
        <f t="shared" si="0"/>
        <v>64.695863746958636</v>
      </c>
      <c r="G22" s="73">
        <f t="shared" si="1"/>
        <v>58.800114990822841</v>
      </c>
    </row>
    <row r="23" spans="2:7" ht="15" customHeight="1" thickBot="1" x14ac:dyDescent="0.25">
      <c r="B23" s="70" t="s">
        <v>96</v>
      </c>
      <c r="C23" s="71">
        <v>3909</v>
      </c>
      <c r="D23" s="72">
        <v>5225.2</v>
      </c>
      <c r="E23" s="71">
        <v>4980</v>
      </c>
      <c r="F23" s="73">
        <f t="shared" si="0"/>
        <v>127.39831158864159</v>
      </c>
      <c r="G23" s="73">
        <f t="shared" si="1"/>
        <v>95.307356656204561</v>
      </c>
    </row>
    <row r="24" spans="2:7" ht="15" customHeight="1" thickBot="1" x14ac:dyDescent="0.25">
      <c r="B24" s="66" t="s">
        <v>12</v>
      </c>
      <c r="C24" s="67">
        <f>SUM(C25:C28)</f>
        <v>14403</v>
      </c>
      <c r="D24" s="68">
        <f>SUM(D25:D28)</f>
        <v>14776.5</v>
      </c>
      <c r="E24" s="67">
        <f>SUM(E25:E28)</f>
        <v>14701</v>
      </c>
      <c r="F24" s="69">
        <f t="shared" si="0"/>
        <v>102.0690133999861</v>
      </c>
      <c r="G24" s="69">
        <f t="shared" si="1"/>
        <v>99.489053564781912</v>
      </c>
    </row>
    <row r="25" spans="2:7" ht="15" customHeight="1" x14ac:dyDescent="0.2">
      <c r="B25" s="70" t="s">
        <v>266</v>
      </c>
      <c r="C25" s="71">
        <v>470</v>
      </c>
      <c r="D25" s="72">
        <v>742</v>
      </c>
      <c r="E25" s="71">
        <v>583</v>
      </c>
      <c r="F25" s="73">
        <f t="shared" si="0"/>
        <v>124.04255319148936</v>
      </c>
      <c r="G25" s="73">
        <f t="shared" si="1"/>
        <v>78.571428571428569</v>
      </c>
    </row>
    <row r="26" spans="2:7" ht="15" customHeight="1" x14ac:dyDescent="0.2">
      <c r="B26" s="70" t="s">
        <v>233</v>
      </c>
      <c r="C26" s="71">
        <v>9977</v>
      </c>
      <c r="D26" s="72">
        <v>9977</v>
      </c>
      <c r="E26" s="71">
        <v>10040</v>
      </c>
      <c r="F26" s="73">
        <f t="shared" si="0"/>
        <v>100.63145234038289</v>
      </c>
      <c r="G26" s="73">
        <f t="shared" si="1"/>
        <v>100.63145234038289</v>
      </c>
    </row>
    <row r="27" spans="2:7" ht="15" customHeight="1" x14ac:dyDescent="0.2">
      <c r="B27" s="70" t="s">
        <v>110</v>
      </c>
      <c r="C27" s="71">
        <v>3434</v>
      </c>
      <c r="D27" s="72">
        <v>3535.9</v>
      </c>
      <c r="E27" s="71">
        <v>3580</v>
      </c>
      <c r="F27" s="73">
        <f t="shared" si="0"/>
        <v>104.25160163075131</v>
      </c>
      <c r="G27" s="73">
        <f t="shared" si="1"/>
        <v>101.24720721739868</v>
      </c>
    </row>
    <row r="28" spans="2:7" ht="15" customHeight="1" thickBot="1" x14ac:dyDescent="0.25">
      <c r="B28" s="58" t="s">
        <v>267</v>
      </c>
      <c r="C28" s="59">
        <v>522</v>
      </c>
      <c r="D28" s="60">
        <v>521.6</v>
      </c>
      <c r="E28" s="59">
        <v>498</v>
      </c>
      <c r="F28" s="61">
        <f t="shared" si="0"/>
        <v>95.402298850574709</v>
      </c>
      <c r="G28" s="61">
        <f t="shared" si="1"/>
        <v>95.475460122699388</v>
      </c>
    </row>
    <row r="29" spans="2:7" ht="15" customHeight="1" thickBot="1" x14ac:dyDescent="0.25">
      <c r="B29" s="74" t="s">
        <v>268</v>
      </c>
      <c r="C29" s="67">
        <v>100</v>
      </c>
      <c r="D29" s="68">
        <v>1600</v>
      </c>
      <c r="E29" s="67">
        <v>4384.6499999999996</v>
      </c>
      <c r="F29" s="69">
        <f t="shared" si="0"/>
        <v>4384.6499999999996</v>
      </c>
      <c r="G29" s="69">
        <f t="shared" si="1"/>
        <v>274.04062499999998</v>
      </c>
    </row>
    <row r="30" spans="2:7" ht="15" customHeight="1" thickBot="1" x14ac:dyDescent="0.25">
      <c r="B30" s="66" t="s">
        <v>234</v>
      </c>
      <c r="C30" s="67">
        <v>80</v>
      </c>
      <c r="D30" s="68">
        <v>80</v>
      </c>
      <c r="E30" s="67">
        <v>2735</v>
      </c>
      <c r="F30" s="69">
        <f t="shared" si="0"/>
        <v>3418.75</v>
      </c>
      <c r="G30" s="69">
        <f t="shared" si="1"/>
        <v>3418.75</v>
      </c>
    </row>
    <row r="31" spans="2:7" ht="15" customHeight="1" thickBot="1" x14ac:dyDescent="0.25">
      <c r="B31" s="75" t="s">
        <v>104</v>
      </c>
      <c r="C31" s="76">
        <v>327</v>
      </c>
      <c r="D31" s="77">
        <v>326.8</v>
      </c>
      <c r="E31" s="76">
        <v>411</v>
      </c>
      <c r="F31" s="78">
        <f t="shared" si="0"/>
        <v>125.68807339449542</v>
      </c>
      <c r="G31" s="78">
        <f t="shared" si="1"/>
        <v>125.76499388004896</v>
      </c>
    </row>
    <row r="32" spans="2:7" ht="30" customHeight="1" thickBot="1" x14ac:dyDescent="0.25">
      <c r="B32" s="79" t="s">
        <v>16</v>
      </c>
      <c r="C32" s="80">
        <f>C8-C10</f>
        <v>-47500</v>
      </c>
      <c r="D32" s="81">
        <f>D8-D10</f>
        <v>-56306.5</v>
      </c>
      <c r="E32" s="80">
        <f>E8-E10</f>
        <v>-56184.91</v>
      </c>
      <c r="F32" s="82">
        <f t="shared" si="0"/>
        <v>118.28402105263159</v>
      </c>
      <c r="G32" s="82">
        <f t="shared" si="1"/>
        <v>99.78405690284427</v>
      </c>
    </row>
    <row r="33" spans="2:7" ht="30" customHeight="1" thickBot="1" x14ac:dyDescent="0.25">
      <c r="B33" s="54" t="s">
        <v>72</v>
      </c>
      <c r="C33" s="55">
        <v>47500</v>
      </c>
      <c r="D33" s="56">
        <v>56306.5</v>
      </c>
      <c r="E33" s="55">
        <v>56306</v>
      </c>
      <c r="F33" s="57">
        <f t="shared" si="0"/>
        <v>118.53894736842105</v>
      </c>
      <c r="G33" s="57">
        <f t="shared" si="1"/>
        <v>99.999112003054719</v>
      </c>
    </row>
    <row r="34" spans="2:7" ht="30" customHeight="1" thickBot="1" x14ac:dyDescent="0.25">
      <c r="B34" s="54" t="s">
        <v>17</v>
      </c>
      <c r="C34" s="55">
        <f>SUM(C32:C33)</f>
        <v>0</v>
      </c>
      <c r="D34" s="56">
        <f t="shared" ref="D34:E34" si="2">SUM(D32:D33)</f>
        <v>0</v>
      </c>
      <c r="E34" s="55">
        <f t="shared" si="2"/>
        <v>121.08999999999651</v>
      </c>
      <c r="F34" s="57" t="s">
        <v>269</v>
      </c>
      <c r="G34" s="57" t="s">
        <v>269</v>
      </c>
    </row>
  </sheetData>
  <mergeCells count="2">
    <mergeCell ref="B3:G3"/>
    <mergeCell ref="B4:G4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4B99-13E6-4119-9284-8A3C31E92CA5}">
  <dimension ref="B2:K44"/>
  <sheetViews>
    <sheetView zoomScaleNormal="100" workbookViewId="0">
      <selection activeCell="M10" sqref="M10"/>
    </sheetView>
  </sheetViews>
  <sheetFormatPr defaultColWidth="9.140625" defaultRowHeight="12.75" x14ac:dyDescent="0.2"/>
  <cols>
    <col min="1" max="1" width="1.7109375" style="1" customWidth="1"/>
    <col min="2" max="2" width="35.140625" style="83" customWidth="1"/>
    <col min="3" max="3" width="12.7109375" style="83" customWidth="1"/>
    <col min="4" max="4" width="12.7109375" style="84" customWidth="1"/>
    <col min="5" max="7" width="12.7109375" style="83" customWidth="1"/>
    <col min="8" max="8" width="13.42578125" style="1" customWidth="1"/>
    <col min="9" max="16384" width="9.140625" style="1"/>
  </cols>
  <sheetData>
    <row r="2" spans="2:11" x14ac:dyDescent="0.2">
      <c r="E2" s="83" t="s">
        <v>124</v>
      </c>
    </row>
    <row r="4" spans="2:11" ht="15" x14ac:dyDescent="0.25">
      <c r="B4" s="832" t="s">
        <v>112</v>
      </c>
      <c r="C4" s="833"/>
      <c r="D4" s="833"/>
      <c r="E4" s="833"/>
      <c r="F4" s="833"/>
      <c r="G4" s="833"/>
    </row>
    <row r="5" spans="2:11" ht="15" x14ac:dyDescent="0.25">
      <c r="B5" s="832" t="s">
        <v>248</v>
      </c>
      <c r="C5" s="833"/>
      <c r="D5" s="833"/>
      <c r="E5" s="833"/>
      <c r="F5" s="833"/>
      <c r="G5" s="833"/>
    </row>
    <row r="6" spans="2:11" ht="13.5" thickBot="1" x14ac:dyDescent="0.25">
      <c r="B6" s="834" t="s">
        <v>27</v>
      </c>
      <c r="C6" s="835"/>
      <c r="D6" s="835"/>
      <c r="E6" s="835"/>
      <c r="F6" s="835"/>
      <c r="G6" s="835"/>
    </row>
    <row r="7" spans="2:11" ht="39" customHeight="1" thickBot="1" x14ac:dyDescent="0.25">
      <c r="B7" s="85" t="s">
        <v>42</v>
      </c>
      <c r="C7" s="86" t="s">
        <v>249</v>
      </c>
      <c r="D7" s="87" t="s">
        <v>250</v>
      </c>
      <c r="E7" s="86" t="s">
        <v>251</v>
      </c>
      <c r="F7" s="86" t="s">
        <v>105</v>
      </c>
      <c r="G7" s="86" t="s">
        <v>106</v>
      </c>
    </row>
    <row r="8" spans="2:11" ht="30" customHeight="1" thickBot="1" x14ac:dyDescent="0.25">
      <c r="B8" s="88" t="s">
        <v>3</v>
      </c>
      <c r="C8" s="89">
        <f>SUM(C9:C10)</f>
        <v>0</v>
      </c>
      <c r="D8" s="90">
        <f t="shared" ref="D8:E8" si="0">SUM(D9:D10)</f>
        <v>647.20000000000005</v>
      </c>
      <c r="E8" s="89">
        <f t="shared" si="0"/>
        <v>658</v>
      </c>
      <c r="F8" s="91" t="s">
        <v>269</v>
      </c>
      <c r="G8" s="91">
        <f>E8/D8*100</f>
        <v>101.66872682323856</v>
      </c>
      <c r="I8" s="13"/>
    </row>
    <row r="9" spans="2:11" ht="15" customHeight="1" x14ac:dyDescent="0.2">
      <c r="B9" s="92" t="s">
        <v>119</v>
      </c>
      <c r="C9" s="93">
        <v>0</v>
      </c>
      <c r="D9" s="94">
        <v>647.20000000000005</v>
      </c>
      <c r="E9" s="95">
        <v>658</v>
      </c>
      <c r="F9" s="96" t="s">
        <v>269</v>
      </c>
      <c r="G9" s="97">
        <f t="shared" ref="G9:G36" si="1">E9/D9*100</f>
        <v>101.66872682323856</v>
      </c>
      <c r="H9" s="13"/>
    </row>
    <row r="10" spans="2:11" ht="15" customHeight="1" thickBot="1" x14ac:dyDescent="0.25">
      <c r="B10" s="98" t="s">
        <v>120</v>
      </c>
      <c r="C10" s="99">
        <v>0</v>
      </c>
      <c r="D10" s="100">
        <v>0</v>
      </c>
      <c r="E10" s="101">
        <v>0</v>
      </c>
      <c r="F10" s="102" t="s">
        <v>269</v>
      </c>
      <c r="G10" s="103" t="s">
        <v>269</v>
      </c>
    </row>
    <row r="11" spans="2:11" ht="30" customHeight="1" thickBot="1" x14ac:dyDescent="0.25">
      <c r="B11" s="88" t="s">
        <v>5</v>
      </c>
      <c r="C11" s="89">
        <f>C12+C15+C20+C30+C34</f>
        <v>5000</v>
      </c>
      <c r="D11" s="90">
        <f t="shared" ref="D11:E11" si="2">D12+D15+D20+D30+D34</f>
        <v>6247.2000000000007</v>
      </c>
      <c r="E11" s="89">
        <f t="shared" si="2"/>
        <v>5911</v>
      </c>
      <c r="F11" s="91">
        <f t="shared" ref="F11:F36" si="3">E11/C11*100</f>
        <v>118.22</v>
      </c>
      <c r="G11" s="91">
        <f t="shared" si="1"/>
        <v>94.618389038289138</v>
      </c>
      <c r="H11" s="104"/>
      <c r="I11" s="13"/>
    </row>
    <row r="12" spans="2:11" ht="15" customHeight="1" thickBot="1" x14ac:dyDescent="0.25">
      <c r="B12" s="105" t="s">
        <v>6</v>
      </c>
      <c r="C12" s="106">
        <f>SUM(C13:C14)</f>
        <v>0</v>
      </c>
      <c r="D12" s="107">
        <f t="shared" ref="D12:E12" si="4">SUM(D13:D14)</f>
        <v>320</v>
      </c>
      <c r="E12" s="106">
        <f t="shared" si="4"/>
        <v>284</v>
      </c>
      <c r="F12" s="108">
        <v>0</v>
      </c>
      <c r="G12" s="108">
        <f t="shared" si="1"/>
        <v>88.75</v>
      </c>
    </row>
    <row r="13" spans="2:11" ht="15" customHeight="1" x14ac:dyDescent="0.2">
      <c r="B13" s="109" t="s">
        <v>114</v>
      </c>
      <c r="C13" s="110">
        <v>0</v>
      </c>
      <c r="D13" s="111">
        <v>170</v>
      </c>
      <c r="E13" s="112">
        <v>154</v>
      </c>
      <c r="F13" s="113" t="s">
        <v>269</v>
      </c>
      <c r="G13" s="113">
        <f t="shared" si="1"/>
        <v>90.588235294117652</v>
      </c>
      <c r="H13" s="104"/>
    </row>
    <row r="14" spans="2:11" ht="15" customHeight="1" thickBot="1" x14ac:dyDescent="0.25">
      <c r="B14" s="114" t="s">
        <v>115</v>
      </c>
      <c r="C14" s="115">
        <v>0</v>
      </c>
      <c r="D14" s="100">
        <v>150</v>
      </c>
      <c r="E14" s="116">
        <v>130</v>
      </c>
      <c r="F14" s="117" t="s">
        <v>269</v>
      </c>
      <c r="G14" s="117">
        <f t="shared" si="1"/>
        <v>86.666666666666671</v>
      </c>
    </row>
    <row r="15" spans="2:11" ht="15" customHeight="1" thickBot="1" x14ac:dyDescent="0.25">
      <c r="B15" s="105" t="s">
        <v>8</v>
      </c>
      <c r="C15" s="106">
        <f>SUM(C16:C19)</f>
        <v>220.8</v>
      </c>
      <c r="D15" s="107">
        <f t="shared" ref="D15:E15" si="5">SUM(D16:D19)</f>
        <v>942.6</v>
      </c>
      <c r="E15" s="106">
        <f t="shared" si="5"/>
        <v>955</v>
      </c>
      <c r="F15" s="108">
        <f t="shared" si="3"/>
        <v>432.518115942029</v>
      </c>
      <c r="G15" s="108">
        <f t="shared" si="1"/>
        <v>101.31551029068532</v>
      </c>
      <c r="K15" s="13"/>
    </row>
    <row r="16" spans="2:11" ht="15" customHeight="1" x14ac:dyDescent="0.2">
      <c r="B16" s="109" t="s">
        <v>9</v>
      </c>
      <c r="C16" s="110">
        <v>0</v>
      </c>
      <c r="D16" s="118">
        <v>0</v>
      </c>
      <c r="E16" s="112">
        <v>4</v>
      </c>
      <c r="F16" s="113" t="s">
        <v>269</v>
      </c>
      <c r="G16" s="113" t="s">
        <v>269</v>
      </c>
    </row>
    <row r="17" spans="2:9" ht="15" customHeight="1" x14ac:dyDescent="0.2">
      <c r="B17" s="119" t="s">
        <v>101</v>
      </c>
      <c r="C17" s="93">
        <v>0</v>
      </c>
      <c r="D17" s="120">
        <v>0</v>
      </c>
      <c r="E17" s="121">
        <v>0</v>
      </c>
      <c r="F17" s="122" t="s">
        <v>269</v>
      </c>
      <c r="G17" s="122" t="s">
        <v>269</v>
      </c>
      <c r="H17" s="123"/>
    </row>
    <row r="18" spans="2:9" ht="15" customHeight="1" x14ac:dyDescent="0.2">
      <c r="B18" s="119" t="s">
        <v>116</v>
      </c>
      <c r="C18" s="93">
        <v>0</v>
      </c>
      <c r="D18" s="120">
        <v>0.1</v>
      </c>
      <c r="E18" s="121">
        <v>0</v>
      </c>
      <c r="F18" s="122" t="s">
        <v>269</v>
      </c>
      <c r="G18" s="122">
        <f t="shared" si="1"/>
        <v>0</v>
      </c>
      <c r="H18" s="123"/>
    </row>
    <row r="19" spans="2:9" ht="15" customHeight="1" thickBot="1" x14ac:dyDescent="0.25">
      <c r="B19" s="114" t="s">
        <v>24</v>
      </c>
      <c r="C19" s="115">
        <v>220.8</v>
      </c>
      <c r="D19" s="124">
        <v>942.5</v>
      </c>
      <c r="E19" s="116">
        <v>951</v>
      </c>
      <c r="F19" s="117">
        <f t="shared" si="3"/>
        <v>430.70652173913038</v>
      </c>
      <c r="G19" s="117">
        <f t="shared" si="1"/>
        <v>100.90185676392574</v>
      </c>
      <c r="H19" s="123"/>
    </row>
    <row r="20" spans="2:9" ht="15" customHeight="1" thickBot="1" x14ac:dyDescent="0.25">
      <c r="B20" s="105" t="s">
        <v>12</v>
      </c>
      <c r="C20" s="106">
        <f>C21+C25+C26+C27</f>
        <v>4739.7</v>
      </c>
      <c r="D20" s="107">
        <f t="shared" ref="D20:E20" si="6">D21+D25+D26+D27</f>
        <v>4905.1000000000004</v>
      </c>
      <c r="E20" s="106">
        <f t="shared" si="6"/>
        <v>4601</v>
      </c>
      <c r="F20" s="108">
        <f t="shared" si="3"/>
        <v>97.073654450703643</v>
      </c>
      <c r="G20" s="108">
        <f t="shared" si="1"/>
        <v>93.80033026849604</v>
      </c>
      <c r="H20" s="123"/>
      <c r="I20" s="13"/>
    </row>
    <row r="21" spans="2:9" ht="15" customHeight="1" x14ac:dyDescent="0.2">
      <c r="B21" s="125" t="s">
        <v>113</v>
      </c>
      <c r="C21" s="126">
        <f>SUM(C22:C24)</f>
        <v>3500</v>
      </c>
      <c r="D21" s="127">
        <f t="shared" ref="D21:E21" si="7">SUM(D22:D24)</f>
        <v>3665.1</v>
      </c>
      <c r="E21" s="128">
        <f t="shared" si="7"/>
        <v>3457</v>
      </c>
      <c r="F21" s="97">
        <f t="shared" si="3"/>
        <v>98.771428571428572</v>
      </c>
      <c r="G21" s="97">
        <f t="shared" si="1"/>
        <v>94.322119451038176</v>
      </c>
      <c r="H21" s="123"/>
    </row>
    <row r="22" spans="2:9" ht="15" customHeight="1" x14ac:dyDescent="0.2">
      <c r="B22" s="129" t="s">
        <v>117</v>
      </c>
      <c r="C22" s="130">
        <v>3500</v>
      </c>
      <c r="D22" s="131">
        <v>3315.1</v>
      </c>
      <c r="E22" s="132">
        <v>3099</v>
      </c>
      <c r="F22" s="133">
        <f t="shared" si="3"/>
        <v>88.542857142857144</v>
      </c>
      <c r="G22" s="133">
        <f t="shared" si="1"/>
        <v>93.48134294591415</v>
      </c>
      <c r="H22" s="123"/>
    </row>
    <row r="23" spans="2:9" ht="15" customHeight="1" x14ac:dyDescent="0.2">
      <c r="B23" s="129" t="s">
        <v>270</v>
      </c>
      <c r="C23" s="130">
        <v>0</v>
      </c>
      <c r="D23" s="131">
        <v>350</v>
      </c>
      <c r="E23" s="132">
        <v>358</v>
      </c>
      <c r="F23" s="133" t="s">
        <v>269</v>
      </c>
      <c r="G23" s="133">
        <f t="shared" si="1"/>
        <v>102.28571428571429</v>
      </c>
      <c r="H23" s="123"/>
    </row>
    <row r="24" spans="2:9" ht="15" customHeight="1" x14ac:dyDescent="0.2">
      <c r="B24" s="134" t="s">
        <v>118</v>
      </c>
      <c r="C24" s="135">
        <v>0</v>
      </c>
      <c r="D24" s="136">
        <v>0</v>
      </c>
      <c r="E24" s="137">
        <v>0</v>
      </c>
      <c r="F24" s="138" t="s">
        <v>269</v>
      </c>
      <c r="G24" s="138" t="s">
        <v>269</v>
      </c>
      <c r="H24" s="123"/>
    </row>
    <row r="25" spans="2:9" ht="15" customHeight="1" x14ac:dyDescent="0.2">
      <c r="B25" s="92" t="s">
        <v>271</v>
      </c>
      <c r="C25" s="93">
        <f>1155+70</f>
        <v>1225</v>
      </c>
      <c r="D25" s="120">
        <f>1155+70</f>
        <v>1225</v>
      </c>
      <c r="E25" s="116">
        <v>1128</v>
      </c>
      <c r="F25" s="117">
        <f t="shared" si="3"/>
        <v>92.081632653061234</v>
      </c>
      <c r="G25" s="117">
        <f t="shared" si="1"/>
        <v>92.081632653061234</v>
      </c>
      <c r="H25" s="123"/>
    </row>
    <row r="26" spans="2:9" ht="15" customHeight="1" x14ac:dyDescent="0.2">
      <c r="B26" s="139" t="s">
        <v>179</v>
      </c>
      <c r="C26" s="115">
        <v>0</v>
      </c>
      <c r="D26" s="124">
        <v>0</v>
      </c>
      <c r="E26" s="116">
        <v>0</v>
      </c>
      <c r="F26" s="117" t="s">
        <v>269</v>
      </c>
      <c r="G26" s="117" t="s">
        <v>269</v>
      </c>
      <c r="H26" s="123"/>
    </row>
    <row r="27" spans="2:9" ht="15" customHeight="1" thickBot="1" x14ac:dyDescent="0.25">
      <c r="B27" s="140" t="s">
        <v>272</v>
      </c>
      <c r="C27" s="141">
        <v>14.7</v>
      </c>
      <c r="D27" s="142">
        <v>15</v>
      </c>
      <c r="E27" s="143">
        <v>16</v>
      </c>
      <c r="F27" s="144">
        <f t="shared" si="3"/>
        <v>108.84353741496599</v>
      </c>
      <c r="G27" s="145">
        <f t="shared" si="1"/>
        <v>106.66666666666667</v>
      </c>
      <c r="H27" s="123"/>
    </row>
    <row r="28" spans="2:9" ht="15" customHeight="1" thickBot="1" x14ac:dyDescent="0.25">
      <c r="B28" s="105" t="s">
        <v>25</v>
      </c>
      <c r="C28" s="106">
        <f>C29</f>
        <v>0</v>
      </c>
      <c r="D28" s="107">
        <f t="shared" ref="D28:E28" si="8">D29</f>
        <v>0</v>
      </c>
      <c r="E28" s="106">
        <f t="shared" si="8"/>
        <v>0</v>
      </c>
      <c r="F28" s="108">
        <v>0</v>
      </c>
      <c r="G28" s="108">
        <v>0</v>
      </c>
      <c r="H28" s="123"/>
    </row>
    <row r="29" spans="2:9" ht="15" customHeight="1" thickBot="1" x14ac:dyDescent="0.25">
      <c r="B29" s="98" t="s">
        <v>121</v>
      </c>
      <c r="C29" s="146">
        <v>0</v>
      </c>
      <c r="D29" s="147">
        <v>0</v>
      </c>
      <c r="E29" s="148">
        <v>0</v>
      </c>
      <c r="F29" s="149" t="s">
        <v>269</v>
      </c>
      <c r="G29" s="150" t="s">
        <v>269</v>
      </c>
      <c r="H29" s="123"/>
    </row>
    <row r="30" spans="2:9" ht="15" customHeight="1" thickBot="1" x14ac:dyDescent="0.25">
      <c r="B30" s="105" t="s">
        <v>26</v>
      </c>
      <c r="C30" s="151">
        <f>SUM(C31:C33)</f>
        <v>0</v>
      </c>
      <c r="D30" s="152">
        <f t="shared" ref="D30:E30" si="9">SUM(D31:D33)</f>
        <v>40</v>
      </c>
      <c r="E30" s="151">
        <f t="shared" si="9"/>
        <v>39</v>
      </c>
      <c r="F30" s="153">
        <v>0</v>
      </c>
      <c r="G30" s="108">
        <f t="shared" si="1"/>
        <v>97.5</v>
      </c>
      <c r="H30" s="123"/>
    </row>
    <row r="31" spans="2:9" ht="15" customHeight="1" x14ac:dyDescent="0.2">
      <c r="B31" s="98" t="s">
        <v>122</v>
      </c>
      <c r="C31" s="110">
        <v>0</v>
      </c>
      <c r="D31" s="118">
        <v>0</v>
      </c>
      <c r="E31" s="154">
        <v>0</v>
      </c>
      <c r="F31" s="155" t="s">
        <v>269</v>
      </c>
      <c r="G31" s="113" t="s">
        <v>269</v>
      </c>
      <c r="H31" s="123"/>
    </row>
    <row r="32" spans="2:9" ht="15" customHeight="1" x14ac:dyDescent="0.2">
      <c r="B32" s="139" t="s">
        <v>123</v>
      </c>
      <c r="C32" s="115">
        <v>0</v>
      </c>
      <c r="D32" s="124">
        <v>40</v>
      </c>
      <c r="E32" s="121">
        <v>36</v>
      </c>
      <c r="F32" s="122" t="s">
        <v>269</v>
      </c>
      <c r="G32" s="122">
        <f t="shared" si="1"/>
        <v>90</v>
      </c>
      <c r="H32" s="123"/>
    </row>
    <row r="33" spans="2:11" ht="15" customHeight="1" thickBot="1" x14ac:dyDescent="0.25">
      <c r="B33" s="139" t="s">
        <v>273</v>
      </c>
      <c r="C33" s="115">
        <v>0</v>
      </c>
      <c r="D33" s="124">
        <v>0</v>
      </c>
      <c r="E33" s="148">
        <v>3</v>
      </c>
      <c r="F33" s="149" t="s">
        <v>269</v>
      </c>
      <c r="G33" s="150">
        <v>0</v>
      </c>
      <c r="H33" s="123"/>
    </row>
    <row r="34" spans="2:11" ht="15" customHeight="1" thickBot="1" x14ac:dyDescent="0.25">
      <c r="B34" s="105" t="s">
        <v>15</v>
      </c>
      <c r="C34" s="156">
        <v>39.5</v>
      </c>
      <c r="D34" s="157">
        <v>39.5</v>
      </c>
      <c r="E34" s="156">
        <v>32</v>
      </c>
      <c r="F34" s="158">
        <f t="shared" si="3"/>
        <v>81.012658227848107</v>
      </c>
      <c r="G34" s="108">
        <v>0</v>
      </c>
      <c r="H34" s="123"/>
    </row>
    <row r="35" spans="2:11" ht="30" customHeight="1" thickBot="1" x14ac:dyDescent="0.25">
      <c r="B35" s="88" t="s">
        <v>16</v>
      </c>
      <c r="C35" s="89">
        <f>C8-C11</f>
        <v>-5000</v>
      </c>
      <c r="D35" s="90">
        <f>D8-D11</f>
        <v>-5600.0000000000009</v>
      </c>
      <c r="E35" s="159">
        <f>E8-E11</f>
        <v>-5253</v>
      </c>
      <c r="F35" s="160">
        <f t="shared" si="3"/>
        <v>105.06</v>
      </c>
      <c r="G35" s="91">
        <f t="shared" si="1"/>
        <v>93.803571428571402</v>
      </c>
      <c r="H35" s="123"/>
    </row>
    <row r="36" spans="2:11" ht="30" customHeight="1" thickBot="1" x14ac:dyDescent="0.3">
      <c r="B36" s="161" t="s">
        <v>72</v>
      </c>
      <c r="C36" s="162">
        <f>C35*(-1)</f>
        <v>5000</v>
      </c>
      <c r="D36" s="163">
        <f>D35*(-1)</f>
        <v>5600.0000000000009</v>
      </c>
      <c r="E36" s="164">
        <v>5600</v>
      </c>
      <c r="F36" s="165">
        <f t="shared" si="3"/>
        <v>112.00000000000001</v>
      </c>
      <c r="G36" s="165">
        <f t="shared" si="1"/>
        <v>99.999999999999986</v>
      </c>
      <c r="H36" s="166"/>
      <c r="I36" s="104"/>
      <c r="K36" s="104"/>
    </row>
    <row r="37" spans="2:11" ht="30" customHeight="1" thickBot="1" x14ac:dyDescent="0.25">
      <c r="B37" s="167" t="s">
        <v>17</v>
      </c>
      <c r="C37" s="89">
        <f>SUM(C35:C36)</f>
        <v>0</v>
      </c>
      <c r="D37" s="90">
        <f t="shared" ref="D37" si="10">SUM(D35:D36)</f>
        <v>0</v>
      </c>
      <c r="E37" s="89">
        <f>SUM(E35:E36)</f>
        <v>347</v>
      </c>
      <c r="F37" s="91" t="s">
        <v>269</v>
      </c>
      <c r="G37" s="91" t="s">
        <v>269</v>
      </c>
      <c r="H37" s="123"/>
    </row>
    <row r="38" spans="2:11" x14ac:dyDescent="0.2">
      <c r="B38" s="168"/>
      <c r="C38" s="168"/>
      <c r="D38" s="169"/>
      <c r="E38" s="168"/>
      <c r="F38" s="168"/>
      <c r="G38" s="168"/>
    </row>
    <row r="39" spans="2:11" x14ac:dyDescent="0.2">
      <c r="C39" s="170"/>
    </row>
    <row r="40" spans="2:11" x14ac:dyDescent="0.2">
      <c r="E40" s="84"/>
      <c r="F40" s="84"/>
    </row>
    <row r="41" spans="2:11" x14ac:dyDescent="0.2">
      <c r="C41" s="84"/>
      <c r="E41" s="84"/>
    </row>
    <row r="42" spans="2:11" x14ac:dyDescent="0.2">
      <c r="E42" s="84"/>
    </row>
    <row r="44" spans="2:11" x14ac:dyDescent="0.2">
      <c r="E44" s="84"/>
    </row>
  </sheetData>
  <mergeCells count="3">
    <mergeCell ref="B4:G4"/>
    <mergeCell ref="B5:G5"/>
    <mergeCell ref="B6:G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3"/>
  <sheetViews>
    <sheetView topLeftCell="A25" zoomScaleNormal="100" workbookViewId="0">
      <selection activeCell="E35" sqref="E35"/>
    </sheetView>
  </sheetViews>
  <sheetFormatPr defaultRowHeight="12.75" x14ac:dyDescent="0.2"/>
  <cols>
    <col min="1" max="1" width="44.140625" style="1" customWidth="1"/>
    <col min="2" max="6" width="11.7109375" style="1" customWidth="1"/>
    <col min="7" max="7" width="27.85546875" style="1" customWidth="1"/>
    <col min="8" max="9" width="9.28515625" style="1" bestFit="1" customWidth="1"/>
    <col min="10" max="11" width="9" style="1" bestFit="1" customWidth="1"/>
    <col min="12" max="12" width="9.140625" style="1" bestFit="1" customWidth="1"/>
    <col min="13" max="16" width="9" style="1" bestFit="1" customWidth="1"/>
    <col min="17" max="17" width="9.140625" style="1"/>
    <col min="18" max="18" width="9.140625" style="1" bestFit="1" customWidth="1"/>
    <col min="19" max="16384" width="9.140625" style="1"/>
  </cols>
  <sheetData>
    <row r="1" spans="1:6" x14ac:dyDescent="0.2">
      <c r="A1" s="8"/>
      <c r="B1" s="8"/>
      <c r="C1" s="8"/>
      <c r="D1" s="836" t="s">
        <v>46</v>
      </c>
      <c r="E1" s="836"/>
      <c r="F1" s="836"/>
    </row>
    <row r="2" spans="1:6" x14ac:dyDescent="0.2">
      <c r="A2" s="8"/>
      <c r="B2" s="8"/>
      <c r="C2" s="8"/>
      <c r="D2" s="11"/>
      <c r="E2" s="11"/>
      <c r="F2" s="11"/>
    </row>
    <row r="4" spans="1:6" ht="15" x14ac:dyDescent="0.25">
      <c r="A4" s="837" t="s">
        <v>245</v>
      </c>
      <c r="B4" s="837"/>
      <c r="C4" s="837"/>
      <c r="D4" s="837"/>
      <c r="E4" s="837"/>
      <c r="F4" s="837"/>
    </row>
    <row r="5" spans="1:6" x14ac:dyDescent="0.2">
      <c r="A5" s="3"/>
      <c r="B5" s="2"/>
      <c r="C5" s="2"/>
      <c r="D5" s="2"/>
      <c r="E5" s="2"/>
      <c r="F5" s="2"/>
    </row>
    <row r="6" spans="1:6" ht="13.5" thickBot="1" x14ac:dyDescent="0.25">
      <c r="A6" s="3"/>
      <c r="B6" s="2"/>
      <c r="C6" s="2"/>
      <c r="D6" s="3"/>
      <c r="E6" s="2"/>
      <c r="F6" s="9" t="s">
        <v>27</v>
      </c>
    </row>
    <row r="7" spans="1:6" ht="18.75" customHeight="1" x14ac:dyDescent="0.2">
      <c r="A7" s="838" t="s">
        <v>42</v>
      </c>
      <c r="B7" s="841" t="s">
        <v>246</v>
      </c>
      <c r="C7" s="844" t="s">
        <v>306</v>
      </c>
      <c r="D7" s="841" t="s">
        <v>247</v>
      </c>
      <c r="E7" s="841" t="s">
        <v>303</v>
      </c>
      <c r="F7" s="847" t="s">
        <v>305</v>
      </c>
    </row>
    <row r="8" spans="1:6" ht="18.75" customHeight="1" x14ac:dyDescent="0.2">
      <c r="A8" s="839"/>
      <c r="B8" s="842"/>
      <c r="C8" s="845"/>
      <c r="D8" s="842"/>
      <c r="E8" s="842"/>
      <c r="F8" s="848"/>
    </row>
    <row r="9" spans="1:6" ht="18.75" customHeight="1" thickBot="1" x14ac:dyDescent="0.25">
      <c r="A9" s="840"/>
      <c r="B9" s="843"/>
      <c r="C9" s="846"/>
      <c r="D9" s="843"/>
      <c r="E9" s="843"/>
      <c r="F9" s="849"/>
    </row>
    <row r="10" spans="1:6" ht="13.5" customHeight="1" thickBot="1" x14ac:dyDescent="0.25">
      <c r="A10" s="222" t="s">
        <v>3</v>
      </c>
      <c r="B10" s="223">
        <v>34819</v>
      </c>
      <c r="C10" s="223">
        <v>34396</v>
      </c>
      <c r="D10" s="223">
        <v>34399</v>
      </c>
      <c r="E10" s="224">
        <f>(D10/B10)*100</f>
        <v>98.793762026479797</v>
      </c>
      <c r="F10" s="225">
        <f>(D10/C10)*100</f>
        <v>100.00872194441214</v>
      </c>
    </row>
    <row r="11" spans="1:6" x14ac:dyDescent="0.2">
      <c r="A11" s="226" t="s">
        <v>188</v>
      </c>
      <c r="B11" s="227"/>
      <c r="C11" s="228"/>
      <c r="D11" s="229"/>
      <c r="E11" s="230"/>
      <c r="F11" s="230"/>
    </row>
    <row r="12" spans="1:6" x14ac:dyDescent="0.2">
      <c r="A12" s="226" t="s">
        <v>189</v>
      </c>
      <c r="B12" s="231">
        <f>B10</f>
        <v>34819</v>
      </c>
      <c r="C12" s="231">
        <f>C10</f>
        <v>34396</v>
      </c>
      <c r="D12" s="231">
        <f>SUM(D13:D16)</f>
        <v>34399</v>
      </c>
      <c r="E12" s="232">
        <f t="shared" ref="E12" si="0">(D12/B12)*100</f>
        <v>98.793762026479797</v>
      </c>
      <c r="F12" s="233">
        <f t="shared" ref="F12:F16" si="1">(D12/C12)*100</f>
        <v>100.00872194441214</v>
      </c>
    </row>
    <row r="13" spans="1:6" x14ac:dyDescent="0.2">
      <c r="A13" s="234" t="s">
        <v>4</v>
      </c>
      <c r="B13" s="235">
        <v>27069</v>
      </c>
      <c r="C13" s="236">
        <v>25150</v>
      </c>
      <c r="D13" s="237">
        <v>25261</v>
      </c>
      <c r="E13" s="238">
        <f>(D13/B13)*100</f>
        <v>93.320772839779821</v>
      </c>
      <c r="F13" s="239">
        <f t="shared" si="1"/>
        <v>100.44135188866798</v>
      </c>
    </row>
    <row r="14" spans="1:6" x14ac:dyDescent="0.2">
      <c r="A14" s="234" t="s">
        <v>20</v>
      </c>
      <c r="B14" s="235">
        <v>4200</v>
      </c>
      <c r="C14" s="236">
        <v>5400</v>
      </c>
      <c r="D14" s="235">
        <v>5387</v>
      </c>
      <c r="E14" s="238">
        <f t="shared" ref="E14:E16" si="2">(D14/B14)*100</f>
        <v>128.26190476190476</v>
      </c>
      <c r="F14" s="239">
        <f t="shared" si="1"/>
        <v>99.759259259259252</v>
      </c>
    </row>
    <row r="15" spans="1:6" x14ac:dyDescent="0.2">
      <c r="A15" s="240" t="s">
        <v>66</v>
      </c>
      <c r="B15" s="235">
        <v>3300</v>
      </c>
      <c r="C15" s="236">
        <v>3500</v>
      </c>
      <c r="D15" s="235">
        <v>3501</v>
      </c>
      <c r="E15" s="238">
        <f t="shared" si="2"/>
        <v>106.09090909090908</v>
      </c>
      <c r="F15" s="239">
        <f t="shared" si="1"/>
        <v>100.02857142857142</v>
      </c>
    </row>
    <row r="16" spans="1:6" ht="13.5" thickBot="1" x14ac:dyDescent="0.25">
      <c r="A16" s="226" t="s">
        <v>75</v>
      </c>
      <c r="B16" s="228">
        <v>250</v>
      </c>
      <c r="C16" s="228">
        <v>346</v>
      </c>
      <c r="D16" s="241">
        <v>250</v>
      </c>
      <c r="E16" s="238">
        <f t="shared" si="2"/>
        <v>100</v>
      </c>
      <c r="F16" s="239">
        <f t="shared" si="1"/>
        <v>72.25433526011561</v>
      </c>
    </row>
    <row r="17" spans="1:6" ht="13.5" thickBot="1" x14ac:dyDescent="0.25">
      <c r="A17" s="222" t="s">
        <v>5</v>
      </c>
      <c r="B17" s="223">
        <f>B19+B26+B38+B44+B45</f>
        <v>57570</v>
      </c>
      <c r="C17" s="223">
        <f>C19+C26+C38+C44+C45</f>
        <v>60552</v>
      </c>
      <c r="D17" s="223">
        <f>D19+D26+D38+D44+D45</f>
        <v>60550</v>
      </c>
      <c r="E17" s="224">
        <f>(D17/B17)*100</f>
        <v>105.17630710439465</v>
      </c>
      <c r="F17" s="225">
        <f>(D17/C17)*100</f>
        <v>99.996697053771967</v>
      </c>
    </row>
    <row r="18" spans="1:6" x14ac:dyDescent="0.2">
      <c r="A18" s="226" t="s">
        <v>6</v>
      </c>
      <c r="B18" s="227"/>
      <c r="C18" s="242"/>
      <c r="D18" s="243"/>
      <c r="E18" s="230"/>
      <c r="F18" s="230"/>
    </row>
    <row r="19" spans="1:6" x14ac:dyDescent="0.2">
      <c r="A19" s="244" t="s">
        <v>189</v>
      </c>
      <c r="B19" s="245">
        <f>SUM(B20:B24)</f>
        <v>7230</v>
      </c>
      <c r="C19" s="245">
        <f>SUM(C20:C24)</f>
        <v>8405</v>
      </c>
      <c r="D19" s="245">
        <f>SUM(D20:D24)</f>
        <v>8371</v>
      </c>
      <c r="E19" s="232">
        <f t="shared" ref="E19" si="3">(D19/B19)*100</f>
        <v>115.78146611341633</v>
      </c>
      <c r="F19" s="233">
        <f t="shared" ref="F19:F24" si="4">(D19/C19)*100</f>
        <v>99.595478881618078</v>
      </c>
    </row>
    <row r="20" spans="1:6" x14ac:dyDescent="0.2">
      <c r="A20" s="234" t="s">
        <v>76</v>
      </c>
      <c r="B20" s="235">
        <v>180</v>
      </c>
      <c r="C20" s="236">
        <v>200</v>
      </c>
      <c r="D20" s="235">
        <v>186</v>
      </c>
      <c r="E20" s="238">
        <f>(D20/B20)*100</f>
        <v>103.33333333333334</v>
      </c>
      <c r="F20" s="239">
        <f t="shared" si="4"/>
        <v>93</v>
      </c>
    </row>
    <row r="21" spans="1:6" x14ac:dyDescent="0.2">
      <c r="A21" s="234" t="s">
        <v>21</v>
      </c>
      <c r="B21" s="227">
        <v>600</v>
      </c>
      <c r="C21" s="228">
        <v>435</v>
      </c>
      <c r="D21" s="227">
        <v>433</v>
      </c>
      <c r="E21" s="238">
        <f t="shared" ref="E21:E24" si="5">(D21/B21)*100</f>
        <v>72.166666666666671</v>
      </c>
      <c r="F21" s="239">
        <f t="shared" si="4"/>
        <v>99.540229885057471</v>
      </c>
    </row>
    <row r="22" spans="1:6" x14ac:dyDescent="0.2">
      <c r="A22" s="234" t="s">
        <v>22</v>
      </c>
      <c r="B22" s="235">
        <v>150</v>
      </c>
      <c r="C22" s="236">
        <v>190</v>
      </c>
      <c r="D22" s="235">
        <v>185</v>
      </c>
      <c r="E22" s="238">
        <f t="shared" si="5"/>
        <v>123.33333333333334</v>
      </c>
      <c r="F22" s="239">
        <f t="shared" si="4"/>
        <v>97.368421052631575</v>
      </c>
    </row>
    <row r="23" spans="1:6" x14ac:dyDescent="0.2">
      <c r="A23" s="234" t="s">
        <v>7</v>
      </c>
      <c r="B23" s="235">
        <v>1800</v>
      </c>
      <c r="C23" s="236">
        <v>2160</v>
      </c>
      <c r="D23" s="235">
        <v>2155</v>
      </c>
      <c r="E23" s="238">
        <f t="shared" si="5"/>
        <v>119.72222222222221</v>
      </c>
      <c r="F23" s="239">
        <f t="shared" si="4"/>
        <v>99.768518518518519</v>
      </c>
    </row>
    <row r="24" spans="1:6" ht="13.5" thickBot="1" x14ac:dyDescent="0.25">
      <c r="A24" s="246" t="s">
        <v>19</v>
      </c>
      <c r="B24" s="227">
        <v>4500</v>
      </c>
      <c r="C24" s="228">
        <v>5420</v>
      </c>
      <c r="D24" s="227">
        <v>5412</v>
      </c>
      <c r="E24" s="238">
        <f t="shared" si="5"/>
        <v>120.26666666666668</v>
      </c>
      <c r="F24" s="239">
        <f t="shared" si="4"/>
        <v>99.852398523985244</v>
      </c>
    </row>
    <row r="25" spans="1:6" x14ac:dyDescent="0.2">
      <c r="A25" s="247" t="s">
        <v>8</v>
      </c>
      <c r="B25" s="248"/>
      <c r="C25" s="249"/>
      <c r="D25" s="229"/>
      <c r="E25" s="250"/>
      <c r="F25" s="251"/>
    </row>
    <row r="26" spans="1:6" ht="13.5" thickBot="1" x14ac:dyDescent="0.25">
      <c r="A26" s="252" t="s">
        <v>189</v>
      </c>
      <c r="B26" s="253">
        <f>SUM(B27:B29)</f>
        <v>3745</v>
      </c>
      <c r="C26" s="253">
        <f>SUM(C27:C29)</f>
        <v>4054</v>
      </c>
      <c r="D26" s="253">
        <f>SUM(D27:D29)</f>
        <v>4039</v>
      </c>
      <c r="E26" s="254">
        <f t="shared" ref="E26" si="6">(D26/B26)*100</f>
        <v>107.85046728971963</v>
      </c>
      <c r="F26" s="255">
        <f t="shared" ref="F26:F36" si="7">(D26/C26)*100</f>
        <v>99.629995066600884</v>
      </c>
    </row>
    <row r="27" spans="1:6" x14ac:dyDescent="0.2">
      <c r="A27" s="256" t="s">
        <v>9</v>
      </c>
      <c r="B27" s="257">
        <v>500</v>
      </c>
      <c r="C27" s="258">
        <v>930</v>
      </c>
      <c r="D27" s="257">
        <v>929</v>
      </c>
      <c r="E27" s="259">
        <f>(D27/B27)*100</f>
        <v>185.8</v>
      </c>
      <c r="F27" s="260">
        <f t="shared" si="7"/>
        <v>99.892473118279568</v>
      </c>
    </row>
    <row r="28" spans="1:6" x14ac:dyDescent="0.2">
      <c r="A28" s="234" t="s">
        <v>10</v>
      </c>
      <c r="B28" s="235">
        <v>10</v>
      </c>
      <c r="C28" s="236">
        <v>17</v>
      </c>
      <c r="D28" s="227">
        <v>17</v>
      </c>
      <c r="E28" s="238">
        <f t="shared" ref="E28:E36" si="8">(D28/B28)*100</f>
        <v>170</v>
      </c>
      <c r="F28" s="239">
        <f t="shared" si="7"/>
        <v>100</v>
      </c>
    </row>
    <row r="29" spans="1:6" x14ac:dyDescent="0.2">
      <c r="A29" s="234" t="s">
        <v>11</v>
      </c>
      <c r="B29" s="236">
        <v>3235</v>
      </c>
      <c r="C29" s="236">
        <v>3107</v>
      </c>
      <c r="D29" s="236">
        <v>3093</v>
      </c>
      <c r="E29" s="238">
        <f t="shared" si="8"/>
        <v>95.61051004636785</v>
      </c>
      <c r="F29" s="239">
        <f t="shared" si="7"/>
        <v>99.549404570325066</v>
      </c>
    </row>
    <row r="30" spans="1:6" x14ac:dyDescent="0.2">
      <c r="A30" s="261" t="s">
        <v>183</v>
      </c>
      <c r="B30" s="262">
        <v>15</v>
      </c>
      <c r="C30" s="263">
        <v>17</v>
      </c>
      <c r="D30" s="262">
        <v>17</v>
      </c>
      <c r="E30" s="238">
        <f t="shared" si="8"/>
        <v>113.33333333333333</v>
      </c>
      <c r="F30" s="239">
        <f t="shared" si="7"/>
        <v>100</v>
      </c>
    </row>
    <row r="31" spans="1:6" x14ac:dyDescent="0.2">
      <c r="A31" s="261" t="s">
        <v>184</v>
      </c>
      <c r="B31" s="264">
        <v>0</v>
      </c>
      <c r="C31" s="265">
        <v>0</v>
      </c>
      <c r="D31" s="262">
        <v>0</v>
      </c>
      <c r="E31" s="238" t="s">
        <v>269</v>
      </c>
      <c r="F31" s="239" t="s">
        <v>269</v>
      </c>
    </row>
    <row r="32" spans="1:6" x14ac:dyDescent="0.2">
      <c r="A32" s="261" t="s">
        <v>185</v>
      </c>
      <c r="B32" s="262">
        <v>250</v>
      </c>
      <c r="C32" s="263">
        <v>290</v>
      </c>
      <c r="D32" s="264">
        <v>287</v>
      </c>
      <c r="E32" s="238">
        <f t="shared" si="8"/>
        <v>114.8</v>
      </c>
      <c r="F32" s="239">
        <f t="shared" si="7"/>
        <v>98.965517241379303</v>
      </c>
    </row>
    <row r="33" spans="1:6" x14ac:dyDescent="0.2">
      <c r="A33" s="261" t="s">
        <v>186</v>
      </c>
      <c r="B33" s="264">
        <v>100</v>
      </c>
      <c r="C33" s="265">
        <v>60</v>
      </c>
      <c r="D33" s="262">
        <v>58</v>
      </c>
      <c r="E33" s="238">
        <f t="shared" si="8"/>
        <v>57.999999999999993</v>
      </c>
      <c r="F33" s="239">
        <f t="shared" si="7"/>
        <v>96.666666666666671</v>
      </c>
    </row>
    <row r="34" spans="1:6" x14ac:dyDescent="0.2">
      <c r="A34" s="266" t="s">
        <v>23</v>
      </c>
      <c r="B34" s="262">
        <v>570</v>
      </c>
      <c r="C34" s="263">
        <v>570</v>
      </c>
      <c r="D34" s="264">
        <v>563</v>
      </c>
      <c r="E34" s="238">
        <f t="shared" si="8"/>
        <v>98.771929824561397</v>
      </c>
      <c r="F34" s="239">
        <f t="shared" si="7"/>
        <v>98.771929824561397</v>
      </c>
    </row>
    <row r="35" spans="1:6" x14ac:dyDescent="0.2">
      <c r="A35" s="266" t="s">
        <v>55</v>
      </c>
      <c r="B35" s="262">
        <v>0</v>
      </c>
      <c r="C35" s="263">
        <v>0</v>
      </c>
      <c r="D35" s="262">
        <v>0</v>
      </c>
      <c r="E35" s="238" t="s">
        <v>269</v>
      </c>
      <c r="F35" s="239" t="s">
        <v>269</v>
      </c>
    </row>
    <row r="36" spans="1:6" ht="13.5" thickBot="1" x14ac:dyDescent="0.25">
      <c r="A36" s="267" t="s">
        <v>20</v>
      </c>
      <c r="B36" s="227">
        <v>2300</v>
      </c>
      <c r="C36" s="228">
        <v>2170</v>
      </c>
      <c r="D36" s="235">
        <v>2168</v>
      </c>
      <c r="E36" s="238">
        <f t="shared" si="8"/>
        <v>94.260869565217391</v>
      </c>
      <c r="F36" s="239">
        <f t="shared" si="7"/>
        <v>99.907834101382491</v>
      </c>
    </row>
    <row r="37" spans="1:6" x14ac:dyDescent="0.2">
      <c r="A37" s="247" t="s">
        <v>12</v>
      </c>
      <c r="B37" s="248"/>
      <c r="C37" s="249"/>
      <c r="D37" s="229"/>
      <c r="E37" s="250"/>
      <c r="F37" s="251"/>
    </row>
    <row r="38" spans="1:6" ht="13.5" thickBot="1" x14ac:dyDescent="0.25">
      <c r="A38" s="252" t="s">
        <v>189</v>
      </c>
      <c r="B38" s="253">
        <f>SUM(B39:B43)</f>
        <v>44665</v>
      </c>
      <c r="C38" s="253">
        <f>SUM(C39:C43)</f>
        <v>46013</v>
      </c>
      <c r="D38" s="253">
        <f>SUM(D39:D43)</f>
        <v>46072</v>
      </c>
      <c r="E38" s="254">
        <f t="shared" ref="E38" si="9">(D38/B38)*100</f>
        <v>103.15011754169932</v>
      </c>
      <c r="F38" s="255">
        <f t="shared" ref="F38:F45" si="10">(D38/C38)*100</f>
        <v>100.12822463216918</v>
      </c>
    </row>
    <row r="39" spans="1:6" x14ac:dyDescent="0.2">
      <c r="A39" s="256" t="s">
        <v>149</v>
      </c>
      <c r="B39" s="227">
        <v>31322</v>
      </c>
      <c r="C39" s="227">
        <v>32248</v>
      </c>
      <c r="D39" s="227">
        <v>32326</v>
      </c>
      <c r="E39" s="259">
        <f>(D39/B39)*100</f>
        <v>103.20541472447482</v>
      </c>
      <c r="F39" s="260">
        <f t="shared" si="10"/>
        <v>100.24187546514514</v>
      </c>
    </row>
    <row r="40" spans="1:6" x14ac:dyDescent="0.2">
      <c r="A40" s="234" t="s">
        <v>13</v>
      </c>
      <c r="B40" s="235">
        <v>1700</v>
      </c>
      <c r="C40" s="235">
        <v>1830</v>
      </c>
      <c r="D40" s="262">
        <v>1821</v>
      </c>
      <c r="E40" s="238">
        <f t="shared" ref="E40:E45" si="11">(D40/B40)*100</f>
        <v>107.11764705882354</v>
      </c>
      <c r="F40" s="239">
        <f t="shared" si="10"/>
        <v>99.508196721311464</v>
      </c>
    </row>
    <row r="41" spans="1:6" x14ac:dyDescent="0.2">
      <c r="A41" s="234" t="s">
        <v>150</v>
      </c>
      <c r="B41" s="227">
        <v>10853</v>
      </c>
      <c r="C41" s="227">
        <v>10955</v>
      </c>
      <c r="D41" s="227">
        <v>10955</v>
      </c>
      <c r="E41" s="238">
        <f t="shared" si="11"/>
        <v>100.93983230443196</v>
      </c>
      <c r="F41" s="239">
        <f t="shared" si="10"/>
        <v>100</v>
      </c>
    </row>
    <row r="42" spans="1:6" x14ac:dyDescent="0.2">
      <c r="A42" s="234" t="s">
        <v>65</v>
      </c>
      <c r="B42" s="235">
        <v>150</v>
      </c>
      <c r="C42" s="235">
        <v>190</v>
      </c>
      <c r="D42" s="235">
        <v>186</v>
      </c>
      <c r="E42" s="238">
        <f t="shared" si="11"/>
        <v>124</v>
      </c>
      <c r="F42" s="239">
        <f t="shared" si="10"/>
        <v>97.894736842105274</v>
      </c>
    </row>
    <row r="43" spans="1:6" ht="13.5" thickBot="1" x14ac:dyDescent="0.25">
      <c r="A43" s="246" t="s">
        <v>14</v>
      </c>
      <c r="B43" s="227">
        <v>640</v>
      </c>
      <c r="C43" s="227">
        <v>790</v>
      </c>
      <c r="D43" s="227">
        <v>784</v>
      </c>
      <c r="E43" s="268">
        <f t="shared" si="11"/>
        <v>122.50000000000001</v>
      </c>
      <c r="F43" s="269">
        <f t="shared" si="10"/>
        <v>99.240506329113913</v>
      </c>
    </row>
    <row r="44" spans="1:6" ht="13.5" thickBot="1" x14ac:dyDescent="0.25">
      <c r="A44" s="222" t="s">
        <v>18</v>
      </c>
      <c r="B44" s="270">
        <v>250</v>
      </c>
      <c r="C44" s="270">
        <v>350</v>
      </c>
      <c r="D44" s="270">
        <v>343</v>
      </c>
      <c r="E44" s="224">
        <f t="shared" si="11"/>
        <v>137.20000000000002</v>
      </c>
      <c r="F44" s="225">
        <f t="shared" si="10"/>
        <v>98</v>
      </c>
    </row>
    <row r="45" spans="1:6" ht="13.5" thickBot="1" x14ac:dyDescent="0.25">
      <c r="A45" s="222" t="s">
        <v>15</v>
      </c>
      <c r="B45" s="271">
        <v>1680</v>
      </c>
      <c r="C45" s="271">
        <v>1730</v>
      </c>
      <c r="D45" s="270">
        <v>1725</v>
      </c>
      <c r="E45" s="232">
        <f t="shared" si="11"/>
        <v>102.67857142857142</v>
      </c>
      <c r="F45" s="233">
        <f t="shared" si="10"/>
        <v>99.710982658959537</v>
      </c>
    </row>
    <row r="46" spans="1:6" ht="13.5" thickBot="1" x14ac:dyDescent="0.25">
      <c r="A46" s="222" t="s">
        <v>16</v>
      </c>
      <c r="B46" s="270">
        <f>B10-B17</f>
        <v>-22751</v>
      </c>
      <c r="C46" s="270">
        <f>C10-C17</f>
        <v>-26156</v>
      </c>
      <c r="D46" s="270">
        <f>D10-D17</f>
        <v>-26151</v>
      </c>
      <c r="E46" s="224">
        <f>(D46/B46)*100</f>
        <v>114.94439804843744</v>
      </c>
      <c r="F46" s="224">
        <f>(D46/C46)*100</f>
        <v>99.980883927205994</v>
      </c>
    </row>
    <row r="47" spans="1:6" x14ac:dyDescent="0.2">
      <c r="A47" s="256" t="s">
        <v>287</v>
      </c>
      <c r="B47" s="237">
        <v>22751</v>
      </c>
      <c r="C47" s="237">
        <v>23677</v>
      </c>
      <c r="D47" s="237">
        <v>23677</v>
      </c>
      <c r="E47" s="259">
        <f t="shared" ref="E47" si="12">(D47/B47)*100</f>
        <v>104.07015076260384</v>
      </c>
      <c r="F47" s="259">
        <f t="shared" ref="F47:F52" si="13">(D47/C47)*100</f>
        <v>100</v>
      </c>
    </row>
    <row r="48" spans="1:6" x14ac:dyDescent="0.2">
      <c r="A48" s="234" t="s">
        <v>196</v>
      </c>
      <c r="B48" s="235">
        <v>0</v>
      </c>
      <c r="C48" s="235">
        <v>0</v>
      </c>
      <c r="D48" s="235">
        <v>0</v>
      </c>
      <c r="E48" s="238" t="s">
        <v>269</v>
      </c>
      <c r="F48" s="238" t="s">
        <v>269</v>
      </c>
    </row>
    <row r="49" spans="1:6" x14ac:dyDescent="0.2">
      <c r="A49" s="234" t="s">
        <v>194</v>
      </c>
      <c r="B49" s="235">
        <v>0</v>
      </c>
      <c r="C49" s="235">
        <v>598</v>
      </c>
      <c r="D49" s="235">
        <v>598</v>
      </c>
      <c r="E49" s="238" t="s">
        <v>269</v>
      </c>
      <c r="F49" s="238">
        <f t="shared" si="13"/>
        <v>100</v>
      </c>
    </row>
    <row r="50" spans="1:6" x14ac:dyDescent="0.2">
      <c r="A50" s="234" t="s">
        <v>195</v>
      </c>
      <c r="B50" s="235">
        <v>0</v>
      </c>
      <c r="C50" s="235">
        <v>1782</v>
      </c>
      <c r="D50" s="235">
        <v>1782</v>
      </c>
      <c r="E50" s="238" t="s">
        <v>269</v>
      </c>
      <c r="F50" s="238">
        <f t="shared" si="13"/>
        <v>100</v>
      </c>
    </row>
    <row r="51" spans="1:6" ht="13.5" thickBot="1" x14ac:dyDescent="0.25">
      <c r="A51" s="246" t="s">
        <v>197</v>
      </c>
      <c r="B51" s="272">
        <v>0</v>
      </c>
      <c r="C51" s="272">
        <v>99</v>
      </c>
      <c r="D51" s="272">
        <v>99</v>
      </c>
      <c r="E51" s="268" t="s">
        <v>269</v>
      </c>
      <c r="F51" s="268">
        <f t="shared" si="13"/>
        <v>100</v>
      </c>
    </row>
    <row r="52" spans="1:6" ht="13.5" thickBot="1" x14ac:dyDescent="0.25">
      <c r="A52" s="222" t="s">
        <v>77</v>
      </c>
      <c r="B52" s="270">
        <f>SUM(B47:B51)</f>
        <v>22751</v>
      </c>
      <c r="C52" s="270">
        <f>SUM(C47:C51)</f>
        <v>26156</v>
      </c>
      <c r="D52" s="270">
        <f>SUM(D47:D51)</f>
        <v>26156</v>
      </c>
      <c r="E52" s="224">
        <f t="shared" ref="E52" si="14">(D52/B52)*100</f>
        <v>114.96637510439101</v>
      </c>
      <c r="F52" s="224">
        <f t="shared" si="13"/>
        <v>100</v>
      </c>
    </row>
    <row r="53" spans="1:6" ht="13.5" thickBot="1" x14ac:dyDescent="0.25">
      <c r="A53" s="273" t="s">
        <v>17</v>
      </c>
      <c r="B53" s="274">
        <f>B46+B52</f>
        <v>0</v>
      </c>
      <c r="C53" s="274">
        <f>C46+C52</f>
        <v>0</v>
      </c>
      <c r="D53" s="274">
        <f>D46+D52</f>
        <v>5</v>
      </c>
      <c r="E53" s="224" t="s">
        <v>269</v>
      </c>
      <c r="F53" s="224" t="s">
        <v>269</v>
      </c>
    </row>
  </sheetData>
  <mergeCells count="8">
    <mergeCell ref="D1:F1"/>
    <mergeCell ref="A4:F4"/>
    <mergeCell ref="A7:A9"/>
    <mergeCell ref="B7:B9"/>
    <mergeCell ref="C7:C9"/>
    <mergeCell ref="D7:D9"/>
    <mergeCell ref="E7:E9"/>
    <mergeCell ref="F7:F9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9"/>
  <sheetViews>
    <sheetView workbookViewId="0">
      <selection activeCell="G24" sqref="G24"/>
    </sheetView>
  </sheetViews>
  <sheetFormatPr defaultRowHeight="15" x14ac:dyDescent="0.25"/>
  <cols>
    <col min="1" max="1" width="44" style="5" customWidth="1"/>
    <col min="2" max="3" width="12.85546875" style="5" customWidth="1"/>
    <col min="4" max="4" width="12.5703125" style="5" customWidth="1"/>
    <col min="5" max="6" width="11.42578125" style="5" customWidth="1"/>
    <col min="7" max="7" width="11" style="5" customWidth="1"/>
    <col min="8" max="16384" width="9.140625" style="5"/>
  </cols>
  <sheetData>
    <row r="1" spans="1:7" x14ac:dyDescent="0.25">
      <c r="D1" s="48"/>
      <c r="F1" s="275" t="s">
        <v>70</v>
      </c>
    </row>
    <row r="3" spans="1:7" x14ac:dyDescent="0.25">
      <c r="A3" s="832" t="s">
        <v>241</v>
      </c>
      <c r="B3" s="833"/>
      <c r="C3" s="833"/>
      <c r="D3" s="833"/>
      <c r="E3" s="833"/>
      <c r="F3" s="833"/>
      <c r="G3" s="4"/>
    </row>
    <row r="4" spans="1:7" ht="16.5" customHeight="1" x14ac:dyDescent="0.25">
      <c r="A4" s="837"/>
      <c r="B4" s="837"/>
      <c r="C4" s="837"/>
      <c r="D4" s="837"/>
      <c r="E4" s="837"/>
      <c r="F4" s="837"/>
      <c r="G4" s="4"/>
    </row>
    <row r="5" spans="1:7" ht="16.5" customHeight="1" thickBot="1" x14ac:dyDescent="0.3">
      <c r="A5" s="10"/>
      <c r="B5" s="10"/>
      <c r="C5" s="10"/>
      <c r="D5" s="10"/>
      <c r="E5" s="10"/>
      <c r="F5" s="9" t="s">
        <v>27</v>
      </c>
      <c r="G5" s="7"/>
    </row>
    <row r="6" spans="1:7" ht="27" customHeight="1" x14ac:dyDescent="0.25">
      <c r="A6" s="838" t="s">
        <v>42</v>
      </c>
      <c r="B6" s="851" t="s">
        <v>242</v>
      </c>
      <c r="C6" s="851" t="s">
        <v>243</v>
      </c>
      <c r="D6" s="851" t="s">
        <v>244</v>
      </c>
      <c r="E6" s="851" t="s">
        <v>303</v>
      </c>
      <c r="F6" s="853" t="s">
        <v>304</v>
      </c>
      <c r="G6" s="6"/>
    </row>
    <row r="7" spans="1:7" ht="27" customHeight="1" thickBot="1" x14ac:dyDescent="0.3">
      <c r="A7" s="850"/>
      <c r="B7" s="852"/>
      <c r="C7" s="852"/>
      <c r="D7" s="852"/>
      <c r="E7" s="852"/>
      <c r="F7" s="854"/>
    </row>
    <row r="8" spans="1:7" ht="16.5" customHeight="1" thickBot="1" x14ac:dyDescent="0.3">
      <c r="A8" s="276" t="s">
        <v>3</v>
      </c>
      <c r="B8" s="277">
        <v>21860</v>
      </c>
      <c r="C8" s="277">
        <v>21860</v>
      </c>
      <c r="D8" s="277">
        <f>D9+D19</f>
        <v>21215</v>
      </c>
      <c r="E8" s="278">
        <f>(D8/B8)*100</f>
        <v>97.049405306495885</v>
      </c>
      <c r="F8" s="279">
        <f>(D8/C8)*100</f>
        <v>97.049405306495885</v>
      </c>
    </row>
    <row r="9" spans="1:7" x14ac:dyDescent="0.25">
      <c r="A9" s="280" t="s">
        <v>188</v>
      </c>
      <c r="B9" s="281">
        <f>B11+B12+B13+B16+B17+B18</f>
        <v>21852</v>
      </c>
      <c r="C9" s="281">
        <f>C11+C12+C13+C16+C17+C18</f>
        <v>21852</v>
      </c>
      <c r="D9" s="281">
        <f>D11+D12+D13+D16+D17+D18</f>
        <v>21144</v>
      </c>
      <c r="E9" s="282">
        <f>(D9/B9)*100</f>
        <v>96.760021965952774</v>
      </c>
      <c r="F9" s="283">
        <f>(D9/C9)*100</f>
        <v>96.760021965952774</v>
      </c>
    </row>
    <row r="10" spans="1:7" x14ac:dyDescent="0.25">
      <c r="A10" s="284" t="s">
        <v>189</v>
      </c>
      <c r="B10" s="285"/>
      <c r="C10" s="285"/>
      <c r="D10" s="286"/>
      <c r="E10" s="287"/>
      <c r="F10" s="288"/>
    </row>
    <row r="11" spans="1:7" x14ac:dyDescent="0.25">
      <c r="A11" s="289" t="s">
        <v>288</v>
      </c>
      <c r="B11" s="290">
        <v>3968</v>
      </c>
      <c r="C11" s="290">
        <v>3968</v>
      </c>
      <c r="D11" s="291">
        <v>3933</v>
      </c>
      <c r="E11" s="287">
        <f t="shared" ref="E11:E19" si="0">(D11/B11)*100</f>
        <v>99.117943548387103</v>
      </c>
      <c r="F11" s="288">
        <f t="shared" ref="F11:F19" si="1">(D11/C11)*100</f>
        <v>99.117943548387103</v>
      </c>
    </row>
    <row r="12" spans="1:7" x14ac:dyDescent="0.25">
      <c r="A12" s="289" t="s">
        <v>128</v>
      </c>
      <c r="B12" s="290">
        <v>2796</v>
      </c>
      <c r="C12" s="290">
        <v>2796</v>
      </c>
      <c r="D12" s="291">
        <v>2467</v>
      </c>
      <c r="E12" s="287">
        <f t="shared" si="0"/>
        <v>88.233190271816881</v>
      </c>
      <c r="F12" s="288">
        <f t="shared" si="1"/>
        <v>88.233190271816881</v>
      </c>
    </row>
    <row r="13" spans="1:7" x14ac:dyDescent="0.25">
      <c r="A13" s="289" t="s">
        <v>129</v>
      </c>
      <c r="B13" s="290">
        <v>10460</v>
      </c>
      <c r="C13" s="290">
        <v>10460</v>
      </c>
      <c r="D13" s="291">
        <v>10324</v>
      </c>
      <c r="E13" s="287">
        <f t="shared" si="0"/>
        <v>98.699808795411087</v>
      </c>
      <c r="F13" s="288">
        <f t="shared" si="1"/>
        <v>98.699808795411087</v>
      </c>
    </row>
    <row r="14" spans="1:7" x14ac:dyDescent="0.25">
      <c r="A14" s="292" t="s">
        <v>59</v>
      </c>
      <c r="B14" s="293">
        <v>5020</v>
      </c>
      <c r="C14" s="293">
        <v>5020</v>
      </c>
      <c r="D14" s="293">
        <v>4802</v>
      </c>
      <c r="E14" s="294">
        <f t="shared" si="0"/>
        <v>95.657370517928285</v>
      </c>
      <c r="F14" s="295">
        <f t="shared" si="1"/>
        <v>95.657370517928285</v>
      </c>
    </row>
    <row r="15" spans="1:7" x14ac:dyDescent="0.25">
      <c r="A15" s="292" t="s">
        <v>151</v>
      </c>
      <c r="B15" s="293">
        <v>5440</v>
      </c>
      <c r="C15" s="293">
        <v>5440</v>
      </c>
      <c r="D15" s="293">
        <v>5522</v>
      </c>
      <c r="E15" s="294">
        <f t="shared" si="0"/>
        <v>101.50735294117648</v>
      </c>
      <c r="F15" s="295">
        <f t="shared" si="1"/>
        <v>101.50735294117648</v>
      </c>
    </row>
    <row r="16" spans="1:7" x14ac:dyDescent="0.25">
      <c r="A16" s="289" t="s">
        <v>130</v>
      </c>
      <c r="B16" s="290">
        <v>300</v>
      </c>
      <c r="C16" s="290">
        <v>300</v>
      </c>
      <c r="D16" s="291">
        <v>303</v>
      </c>
      <c r="E16" s="287">
        <f t="shared" si="0"/>
        <v>101</v>
      </c>
      <c r="F16" s="288">
        <f t="shared" si="1"/>
        <v>101</v>
      </c>
    </row>
    <row r="17" spans="1:6" x14ac:dyDescent="0.25">
      <c r="A17" s="289" t="s">
        <v>289</v>
      </c>
      <c r="B17" s="296">
        <v>3978</v>
      </c>
      <c r="C17" s="296">
        <v>3978</v>
      </c>
      <c r="D17" s="296">
        <v>3554</v>
      </c>
      <c r="E17" s="287">
        <f t="shared" si="0"/>
        <v>89.341377576671704</v>
      </c>
      <c r="F17" s="288">
        <f t="shared" si="1"/>
        <v>89.341377576671704</v>
      </c>
    </row>
    <row r="18" spans="1:6" x14ac:dyDescent="0.25">
      <c r="A18" s="289" t="s">
        <v>131</v>
      </c>
      <c r="B18" s="290">
        <v>350</v>
      </c>
      <c r="C18" s="290">
        <v>350</v>
      </c>
      <c r="D18" s="291">
        <v>563</v>
      </c>
      <c r="E18" s="287">
        <f t="shared" si="0"/>
        <v>160.85714285714286</v>
      </c>
      <c r="F18" s="288">
        <f t="shared" si="1"/>
        <v>160.85714285714286</v>
      </c>
    </row>
    <row r="19" spans="1:6" ht="15.75" thickBot="1" x14ac:dyDescent="0.3">
      <c r="A19" s="297" t="s">
        <v>290</v>
      </c>
      <c r="B19" s="298">
        <v>8</v>
      </c>
      <c r="C19" s="298">
        <v>8</v>
      </c>
      <c r="D19" s="298">
        <v>71</v>
      </c>
      <c r="E19" s="299">
        <f t="shared" si="0"/>
        <v>887.5</v>
      </c>
      <c r="F19" s="300">
        <f t="shared" si="1"/>
        <v>887.5</v>
      </c>
    </row>
    <row r="20" spans="1:6" ht="16.5" thickBot="1" x14ac:dyDescent="0.3">
      <c r="A20" s="276" t="s">
        <v>5</v>
      </c>
      <c r="B20" s="277">
        <f>B21+B29+B41+B42+B43</f>
        <v>94860</v>
      </c>
      <c r="C20" s="277">
        <f>C21+C29+C41+C42+C43</f>
        <v>109053</v>
      </c>
      <c r="D20" s="277">
        <f>D21+D29+D41+D42+D43</f>
        <v>87519</v>
      </c>
      <c r="E20" s="278">
        <f>(D20/B20)*100</f>
        <v>92.261227071473755</v>
      </c>
      <c r="F20" s="279">
        <f>(D20/C20)*100</f>
        <v>80.253638139253397</v>
      </c>
    </row>
    <row r="21" spans="1:6" x14ac:dyDescent="0.25">
      <c r="A21" s="301" t="s">
        <v>291</v>
      </c>
      <c r="B21" s="302">
        <f>SUM(B23:B26)</f>
        <v>16960</v>
      </c>
      <c r="C21" s="302">
        <f t="shared" ref="C21:D21" si="2">SUM(C23:C26)</f>
        <v>18712</v>
      </c>
      <c r="D21" s="302">
        <f t="shared" si="2"/>
        <v>17195</v>
      </c>
      <c r="E21" s="303">
        <f t="shared" ref="E21" si="3">(D21/B21)*100</f>
        <v>101.38561320754718</v>
      </c>
      <c r="F21" s="303">
        <f t="shared" ref="F21" si="4">(D21/C21)*100</f>
        <v>91.892902949978634</v>
      </c>
    </row>
    <row r="22" spans="1:6" x14ac:dyDescent="0.25">
      <c r="A22" s="284" t="s">
        <v>189</v>
      </c>
      <c r="B22" s="291"/>
      <c r="C22" s="304"/>
      <c r="D22" s="304"/>
      <c r="E22" s="287"/>
      <c r="F22" s="288"/>
    </row>
    <row r="23" spans="1:6" x14ac:dyDescent="0.25">
      <c r="A23" s="289" t="s">
        <v>190</v>
      </c>
      <c r="B23" s="291">
        <v>3527</v>
      </c>
      <c r="C23" s="304">
        <v>4548</v>
      </c>
      <c r="D23" s="304">
        <v>3440</v>
      </c>
      <c r="E23" s="287">
        <f>(D23/B23)*100</f>
        <v>97.533314431528211</v>
      </c>
      <c r="F23" s="288">
        <f>(D23/C23)*100</f>
        <v>75.637642919964819</v>
      </c>
    </row>
    <row r="24" spans="1:6" x14ac:dyDescent="0.25">
      <c r="A24" s="289" t="s">
        <v>7</v>
      </c>
      <c r="B24" s="291">
        <v>2697</v>
      </c>
      <c r="C24" s="304">
        <v>2737</v>
      </c>
      <c r="D24" s="304">
        <v>1651</v>
      </c>
      <c r="E24" s="287">
        <f>(D24/B24)*100</f>
        <v>61.216166110493141</v>
      </c>
      <c r="F24" s="288">
        <f>(D24/C24)*100</f>
        <v>60.321519912312752</v>
      </c>
    </row>
    <row r="25" spans="1:6" x14ac:dyDescent="0.25">
      <c r="A25" s="289" t="s">
        <v>9</v>
      </c>
      <c r="B25" s="291">
        <v>1529</v>
      </c>
      <c r="C25" s="304">
        <v>1919</v>
      </c>
      <c r="D25" s="304">
        <v>991</v>
      </c>
      <c r="E25" s="287">
        <f t="shared" ref="E25:E28" si="5">(D25/B25)*100</f>
        <v>64.813603662524528</v>
      </c>
      <c r="F25" s="288">
        <f t="shared" ref="F25:F28" si="6">(D25/C25)*100</f>
        <v>51.64147993746743</v>
      </c>
    </row>
    <row r="26" spans="1:6" x14ac:dyDescent="0.25">
      <c r="A26" s="289" t="s">
        <v>24</v>
      </c>
      <c r="B26" s="291">
        <v>9207</v>
      </c>
      <c r="C26" s="304">
        <v>9508</v>
      </c>
      <c r="D26" s="304">
        <v>11113</v>
      </c>
      <c r="E26" s="287">
        <f t="shared" si="5"/>
        <v>120.70164005647877</v>
      </c>
      <c r="F26" s="288">
        <f t="shared" si="6"/>
        <v>116.8805216659655</v>
      </c>
    </row>
    <row r="27" spans="1:6" x14ac:dyDescent="0.25">
      <c r="A27" s="292" t="s">
        <v>292</v>
      </c>
      <c r="B27" s="293">
        <v>974</v>
      </c>
      <c r="C27" s="293">
        <v>1297</v>
      </c>
      <c r="D27" s="293">
        <v>1055</v>
      </c>
      <c r="E27" s="305">
        <f t="shared" si="5"/>
        <v>108.31622176591375</v>
      </c>
      <c r="F27" s="295">
        <f t="shared" si="6"/>
        <v>81.341557440246731</v>
      </c>
    </row>
    <row r="28" spans="1:6" ht="15.75" thickBot="1" x14ac:dyDescent="0.3">
      <c r="A28" s="292" t="s">
        <v>293</v>
      </c>
      <c r="B28" s="293">
        <v>5500</v>
      </c>
      <c r="C28" s="293">
        <v>5500</v>
      </c>
      <c r="D28" s="293">
        <v>6336</v>
      </c>
      <c r="E28" s="305">
        <f t="shared" si="5"/>
        <v>115.19999999999999</v>
      </c>
      <c r="F28" s="295">
        <f t="shared" si="6"/>
        <v>115.19999999999999</v>
      </c>
    </row>
    <row r="29" spans="1:6" x14ac:dyDescent="0.25">
      <c r="A29" s="306" t="s">
        <v>12</v>
      </c>
      <c r="B29" s="302">
        <f>B31+B32+B33+B34+B35+B36+B37+B38+B39+B40</f>
        <v>75766</v>
      </c>
      <c r="C29" s="302">
        <f>C31+C32+C33+C34+C35+C36+C37+C38+C39+C40</f>
        <v>88207</v>
      </c>
      <c r="D29" s="302">
        <f>D31+D32+D33+D34+D35+D36+D37+D38+D39+D40</f>
        <v>68374</v>
      </c>
      <c r="E29" s="303">
        <f>(D29/B29)*100</f>
        <v>90.24364490668637</v>
      </c>
      <c r="F29" s="303">
        <f>(D29/C29)*100</f>
        <v>77.515389935039167</v>
      </c>
    </row>
    <row r="30" spans="1:6" x14ac:dyDescent="0.25">
      <c r="A30" s="284" t="s">
        <v>189</v>
      </c>
      <c r="B30" s="291"/>
      <c r="C30" s="304"/>
      <c r="D30" s="304"/>
      <c r="E30" s="287"/>
      <c r="F30" s="288"/>
    </row>
    <row r="31" spans="1:6" x14ac:dyDescent="0.25">
      <c r="A31" s="289" t="s">
        <v>294</v>
      </c>
      <c r="B31" s="291">
        <v>55400</v>
      </c>
      <c r="C31" s="304">
        <v>55400</v>
      </c>
      <c r="D31" s="304">
        <v>36708</v>
      </c>
      <c r="E31" s="287">
        <f t="shared" ref="E31:E43" si="7">(D31/B31)*100</f>
        <v>66.259927797833939</v>
      </c>
      <c r="F31" s="288">
        <f t="shared" ref="F31:F43" si="8">(D31/C31)*100</f>
        <v>66.259927797833939</v>
      </c>
    </row>
    <row r="32" spans="1:6" x14ac:dyDescent="0.25">
      <c r="A32" s="289" t="s">
        <v>295</v>
      </c>
      <c r="B32" s="291">
        <v>0</v>
      </c>
      <c r="C32" s="304">
        <v>11231</v>
      </c>
      <c r="D32" s="304">
        <v>11231</v>
      </c>
      <c r="E32" s="238" t="s">
        <v>269</v>
      </c>
      <c r="F32" s="288">
        <f t="shared" si="8"/>
        <v>100</v>
      </c>
    </row>
    <row r="33" spans="1:6" x14ac:dyDescent="0.25">
      <c r="A33" s="289" t="s">
        <v>296</v>
      </c>
      <c r="B33" s="291">
        <v>0</v>
      </c>
      <c r="C33" s="304">
        <v>0</v>
      </c>
      <c r="D33" s="304">
        <v>0</v>
      </c>
      <c r="E33" s="238" t="s">
        <v>269</v>
      </c>
      <c r="F33" s="238" t="s">
        <v>269</v>
      </c>
    </row>
    <row r="34" spans="1:6" x14ac:dyDescent="0.25">
      <c r="A34" s="289" t="s">
        <v>297</v>
      </c>
      <c r="B34" s="291">
        <v>831</v>
      </c>
      <c r="C34" s="304">
        <v>831</v>
      </c>
      <c r="D34" s="304">
        <v>1086</v>
      </c>
      <c r="E34" s="287">
        <f t="shared" si="7"/>
        <v>130.68592057761731</v>
      </c>
      <c r="F34" s="288">
        <f t="shared" si="8"/>
        <v>130.68592057761731</v>
      </c>
    </row>
    <row r="35" spans="1:6" x14ac:dyDescent="0.25">
      <c r="A35" s="289" t="s">
        <v>298</v>
      </c>
      <c r="B35" s="290">
        <v>4820</v>
      </c>
      <c r="C35" s="304">
        <v>4820</v>
      </c>
      <c r="D35" s="304">
        <v>4373</v>
      </c>
      <c r="E35" s="287">
        <f t="shared" si="7"/>
        <v>90.726141078838168</v>
      </c>
      <c r="F35" s="288">
        <f t="shared" si="8"/>
        <v>90.726141078838168</v>
      </c>
    </row>
    <row r="36" spans="1:6" x14ac:dyDescent="0.25">
      <c r="A36" s="289" t="s">
        <v>191</v>
      </c>
      <c r="B36" s="290">
        <v>11810</v>
      </c>
      <c r="C36" s="304">
        <f>11810+1210</f>
        <v>13020</v>
      </c>
      <c r="D36" s="304">
        <f>10887+1210</f>
        <v>12097</v>
      </c>
      <c r="E36" s="287">
        <f t="shared" si="7"/>
        <v>102.43014394580862</v>
      </c>
      <c r="F36" s="288">
        <f t="shared" si="8"/>
        <v>92.91090629800307</v>
      </c>
    </row>
    <row r="37" spans="1:6" x14ac:dyDescent="0.25">
      <c r="A37" s="289" t="s">
        <v>192</v>
      </c>
      <c r="B37" s="290">
        <v>100</v>
      </c>
      <c r="C37" s="304">
        <v>100</v>
      </c>
      <c r="D37" s="304">
        <v>178</v>
      </c>
      <c r="E37" s="287">
        <f t="shared" si="7"/>
        <v>178</v>
      </c>
      <c r="F37" s="288">
        <f t="shared" si="8"/>
        <v>178</v>
      </c>
    </row>
    <row r="38" spans="1:6" x14ac:dyDescent="0.25">
      <c r="A38" s="289" t="s">
        <v>118</v>
      </c>
      <c r="B38" s="290">
        <v>150</v>
      </c>
      <c r="C38" s="304">
        <v>150</v>
      </c>
      <c r="D38" s="304">
        <v>265</v>
      </c>
      <c r="E38" s="287">
        <f t="shared" si="7"/>
        <v>176.66666666666666</v>
      </c>
      <c r="F38" s="288">
        <f t="shared" si="8"/>
        <v>176.66666666666666</v>
      </c>
    </row>
    <row r="39" spans="1:6" x14ac:dyDescent="0.25">
      <c r="A39" s="289" t="s">
        <v>299</v>
      </c>
      <c r="B39" s="290">
        <v>1083</v>
      </c>
      <c r="C39" s="304">
        <v>1083</v>
      </c>
      <c r="D39" s="304">
        <v>964</v>
      </c>
      <c r="E39" s="287">
        <f t="shared" si="7"/>
        <v>89.012003693444143</v>
      </c>
      <c r="F39" s="288">
        <f t="shared" si="8"/>
        <v>89.012003693444143</v>
      </c>
    </row>
    <row r="40" spans="1:6" ht="15.75" thickBot="1" x14ac:dyDescent="0.3">
      <c r="A40" s="307" t="s">
        <v>193</v>
      </c>
      <c r="B40" s="308">
        <v>1572</v>
      </c>
      <c r="C40" s="309">
        <v>1572</v>
      </c>
      <c r="D40" s="309">
        <v>1472</v>
      </c>
      <c r="E40" s="287">
        <f t="shared" si="7"/>
        <v>93.638676844783717</v>
      </c>
      <c r="F40" s="288">
        <f t="shared" si="8"/>
        <v>93.638676844783717</v>
      </c>
    </row>
    <row r="41" spans="1:6" ht="15.75" thickBot="1" x14ac:dyDescent="0.3">
      <c r="A41" s="310" t="s">
        <v>25</v>
      </c>
      <c r="B41" s="311">
        <v>9</v>
      </c>
      <c r="C41" s="311">
        <v>9</v>
      </c>
      <c r="D41" s="311">
        <v>4</v>
      </c>
      <c r="E41" s="312">
        <f t="shared" si="7"/>
        <v>44.444444444444443</v>
      </c>
      <c r="F41" s="313">
        <f t="shared" si="8"/>
        <v>44.444444444444443</v>
      </c>
    </row>
    <row r="42" spans="1:6" ht="15.75" thickBot="1" x14ac:dyDescent="0.3">
      <c r="A42" s="314" t="s">
        <v>26</v>
      </c>
      <c r="B42" s="315">
        <v>773</v>
      </c>
      <c r="C42" s="316">
        <v>773</v>
      </c>
      <c r="D42" s="316">
        <v>727</v>
      </c>
      <c r="E42" s="317">
        <f t="shared" si="7"/>
        <v>94.049159120310478</v>
      </c>
      <c r="F42" s="318">
        <f t="shared" si="8"/>
        <v>94.049159120310478</v>
      </c>
    </row>
    <row r="43" spans="1:6" ht="15.75" thickBot="1" x14ac:dyDescent="0.3">
      <c r="A43" s="310" t="s">
        <v>15</v>
      </c>
      <c r="B43" s="319">
        <v>1352</v>
      </c>
      <c r="C43" s="320">
        <v>1352</v>
      </c>
      <c r="D43" s="320">
        <v>1219</v>
      </c>
      <c r="E43" s="321">
        <f t="shared" si="7"/>
        <v>90.162721893491124</v>
      </c>
      <c r="F43" s="322">
        <f t="shared" si="8"/>
        <v>90.162721893491124</v>
      </c>
    </row>
    <row r="44" spans="1:6" ht="16.5" thickBot="1" x14ac:dyDescent="0.3">
      <c r="A44" s="323" t="s">
        <v>16</v>
      </c>
      <c r="B44" s="324">
        <f>B8-B20</f>
        <v>-73000</v>
      </c>
      <c r="C44" s="325">
        <f>C8-C20</f>
        <v>-87193</v>
      </c>
      <c r="D44" s="325">
        <f>D8-D20</f>
        <v>-66304</v>
      </c>
      <c r="E44" s="278">
        <f>(D44/B44)*100</f>
        <v>90.827397260273969</v>
      </c>
      <c r="F44" s="279">
        <f>(D44/C44)*100</f>
        <v>76.042801601045952</v>
      </c>
    </row>
    <row r="45" spans="1:6" x14ac:dyDescent="0.25">
      <c r="A45" s="289" t="s">
        <v>300</v>
      </c>
      <c r="B45" s="326">
        <v>73000</v>
      </c>
      <c r="C45" s="304">
        <v>73000</v>
      </c>
      <c r="D45" s="327">
        <v>73000</v>
      </c>
      <c r="E45" s="328">
        <f>(D45/B45)*100</f>
        <v>100</v>
      </c>
      <c r="F45" s="329">
        <f>(D45/C45)*100</f>
        <v>100</v>
      </c>
    </row>
    <row r="46" spans="1:6" x14ac:dyDescent="0.25">
      <c r="A46" s="234" t="s">
        <v>301</v>
      </c>
      <c r="B46" s="330">
        <v>0</v>
      </c>
      <c r="C46" s="331">
        <v>14193</v>
      </c>
      <c r="D46" s="331">
        <v>14193</v>
      </c>
      <c r="E46" s="238" t="s">
        <v>269</v>
      </c>
      <c r="F46" s="332">
        <f t="shared" ref="F46" si="9">(D46/C46)*100</f>
        <v>100</v>
      </c>
    </row>
    <row r="47" spans="1:6" ht="15.75" thickBot="1" x14ac:dyDescent="0.3">
      <c r="A47" s="234" t="s">
        <v>302</v>
      </c>
      <c r="B47" s="330">
        <v>0</v>
      </c>
      <c r="C47" s="331">
        <v>0</v>
      </c>
      <c r="D47" s="331">
        <v>0</v>
      </c>
      <c r="E47" s="238" t="s">
        <v>269</v>
      </c>
      <c r="F47" s="238" t="s">
        <v>269</v>
      </c>
    </row>
    <row r="48" spans="1:6" ht="16.5" thickBot="1" x14ac:dyDescent="0.3">
      <c r="A48" s="333" t="s">
        <v>77</v>
      </c>
      <c r="B48" s="334">
        <f>SUM(B45:B47)</f>
        <v>73000</v>
      </c>
      <c r="C48" s="334">
        <f>SUM(C45:C47)</f>
        <v>87193</v>
      </c>
      <c r="D48" s="335">
        <f>SUM(D45:D47)</f>
        <v>87193</v>
      </c>
      <c r="E48" s="278">
        <f>(D48/B48)*100</f>
        <v>119.44246575342466</v>
      </c>
      <c r="F48" s="279">
        <f>(D48/C48)*100</f>
        <v>100</v>
      </c>
    </row>
    <row r="49" spans="1:6" ht="16.5" thickBot="1" x14ac:dyDescent="0.3">
      <c r="A49" s="336" t="s">
        <v>17</v>
      </c>
      <c r="B49" s="337">
        <f>B44+B48</f>
        <v>0</v>
      </c>
      <c r="C49" s="338">
        <f>C44+C48</f>
        <v>0</v>
      </c>
      <c r="D49" s="338">
        <f>D44+D48</f>
        <v>20889</v>
      </c>
      <c r="E49" s="224" t="s">
        <v>269</v>
      </c>
      <c r="F49" s="224" t="s">
        <v>269</v>
      </c>
    </row>
  </sheetData>
  <mergeCells count="8">
    <mergeCell ref="A3:F3"/>
    <mergeCell ref="A4:F4"/>
    <mergeCell ref="A6:A7"/>
    <mergeCell ref="B6:B7"/>
    <mergeCell ref="C6:C7"/>
    <mergeCell ref="D6:D7"/>
    <mergeCell ref="E6:E7"/>
    <mergeCell ref="F6:F7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5"/>
  <sheetViews>
    <sheetView zoomScaleNormal="100" workbookViewId="0">
      <selection activeCell="K20" sqref="K20"/>
    </sheetView>
  </sheetViews>
  <sheetFormatPr defaultRowHeight="15" x14ac:dyDescent="0.25"/>
  <cols>
    <col min="1" max="1" width="32.42578125" style="28" customWidth="1"/>
    <col min="2" max="2" width="11" style="29" customWidth="1"/>
    <col min="3" max="3" width="11" style="30" customWidth="1"/>
    <col min="4" max="4" width="11" style="28" customWidth="1"/>
    <col min="5" max="5" width="11" style="30" customWidth="1"/>
    <col min="6" max="6" width="11" style="28" customWidth="1"/>
    <col min="7" max="7" width="11" style="30" customWidth="1"/>
    <col min="8" max="8" width="11" style="29" customWidth="1"/>
    <col min="9" max="9" width="11" style="31" customWidth="1"/>
    <col min="10" max="10" width="11" style="29" customWidth="1"/>
    <col min="11" max="11" width="11" style="30" customWidth="1"/>
    <col min="12" max="12" width="11" style="29" customWidth="1"/>
    <col min="13" max="13" width="11" style="30" customWidth="1"/>
    <col min="14" max="14" width="13.28515625" style="28" customWidth="1"/>
    <col min="15" max="15" width="13.140625" style="28" customWidth="1"/>
    <col min="16" max="256" width="9.140625" style="28"/>
    <col min="257" max="257" width="32.42578125" style="28" customWidth="1"/>
    <col min="258" max="258" width="11" style="28" customWidth="1"/>
    <col min="259" max="259" width="10" style="28" customWidth="1"/>
    <col min="260" max="260" width="7.28515625" style="28" customWidth="1"/>
    <col min="261" max="261" width="7.85546875" style="28" customWidth="1"/>
    <col min="262" max="262" width="7.28515625" style="28" customWidth="1"/>
    <col min="263" max="263" width="8.140625" style="28" customWidth="1"/>
    <col min="264" max="264" width="8.7109375" style="28" customWidth="1"/>
    <col min="265" max="265" width="9.85546875" style="28" customWidth="1"/>
    <col min="266" max="266" width="8.7109375" style="28" customWidth="1"/>
    <col min="267" max="267" width="7.7109375" style="28" customWidth="1"/>
    <col min="268" max="268" width="8.28515625" style="28" customWidth="1"/>
    <col min="269" max="269" width="8" style="28" customWidth="1"/>
    <col min="270" max="512" width="9.140625" style="28"/>
    <col min="513" max="513" width="32.42578125" style="28" customWidth="1"/>
    <col min="514" max="514" width="11" style="28" customWidth="1"/>
    <col min="515" max="515" width="10" style="28" customWidth="1"/>
    <col min="516" max="516" width="7.28515625" style="28" customWidth="1"/>
    <col min="517" max="517" width="7.85546875" style="28" customWidth="1"/>
    <col min="518" max="518" width="7.28515625" style="28" customWidth="1"/>
    <col min="519" max="519" width="8.140625" style="28" customWidth="1"/>
    <col min="520" max="520" width="8.7109375" style="28" customWidth="1"/>
    <col min="521" max="521" width="9.85546875" style="28" customWidth="1"/>
    <col min="522" max="522" width="8.7109375" style="28" customWidth="1"/>
    <col min="523" max="523" width="7.7109375" style="28" customWidth="1"/>
    <col min="524" max="524" width="8.28515625" style="28" customWidth="1"/>
    <col min="525" max="525" width="8" style="28" customWidth="1"/>
    <col min="526" max="768" width="9.140625" style="28"/>
    <col min="769" max="769" width="32.42578125" style="28" customWidth="1"/>
    <col min="770" max="770" width="11" style="28" customWidth="1"/>
    <col min="771" max="771" width="10" style="28" customWidth="1"/>
    <col min="772" max="772" width="7.28515625" style="28" customWidth="1"/>
    <col min="773" max="773" width="7.85546875" style="28" customWidth="1"/>
    <col min="774" max="774" width="7.28515625" style="28" customWidth="1"/>
    <col min="775" max="775" width="8.140625" style="28" customWidth="1"/>
    <col min="776" max="776" width="8.7109375" style="28" customWidth="1"/>
    <col min="777" max="777" width="9.85546875" style="28" customWidth="1"/>
    <col min="778" max="778" width="8.7109375" style="28" customWidth="1"/>
    <col min="779" max="779" width="7.7109375" style="28" customWidth="1"/>
    <col min="780" max="780" width="8.28515625" style="28" customWidth="1"/>
    <col min="781" max="781" width="8" style="28" customWidth="1"/>
    <col min="782" max="1024" width="9.140625" style="28"/>
    <col min="1025" max="1025" width="32.42578125" style="28" customWidth="1"/>
    <col min="1026" max="1026" width="11" style="28" customWidth="1"/>
    <col min="1027" max="1027" width="10" style="28" customWidth="1"/>
    <col min="1028" max="1028" width="7.28515625" style="28" customWidth="1"/>
    <col min="1029" max="1029" width="7.85546875" style="28" customWidth="1"/>
    <col min="1030" max="1030" width="7.28515625" style="28" customWidth="1"/>
    <col min="1031" max="1031" width="8.140625" style="28" customWidth="1"/>
    <col min="1032" max="1032" width="8.7109375" style="28" customWidth="1"/>
    <col min="1033" max="1033" width="9.85546875" style="28" customWidth="1"/>
    <col min="1034" max="1034" width="8.7109375" style="28" customWidth="1"/>
    <col min="1035" max="1035" width="7.7109375" style="28" customWidth="1"/>
    <col min="1036" max="1036" width="8.28515625" style="28" customWidth="1"/>
    <col min="1037" max="1037" width="8" style="28" customWidth="1"/>
    <col min="1038" max="1280" width="9.140625" style="28"/>
    <col min="1281" max="1281" width="32.42578125" style="28" customWidth="1"/>
    <col min="1282" max="1282" width="11" style="28" customWidth="1"/>
    <col min="1283" max="1283" width="10" style="28" customWidth="1"/>
    <col min="1284" max="1284" width="7.28515625" style="28" customWidth="1"/>
    <col min="1285" max="1285" width="7.85546875" style="28" customWidth="1"/>
    <col min="1286" max="1286" width="7.28515625" style="28" customWidth="1"/>
    <col min="1287" max="1287" width="8.140625" style="28" customWidth="1"/>
    <col min="1288" max="1288" width="8.7109375" style="28" customWidth="1"/>
    <col min="1289" max="1289" width="9.85546875" style="28" customWidth="1"/>
    <col min="1290" max="1290" width="8.7109375" style="28" customWidth="1"/>
    <col min="1291" max="1291" width="7.7109375" style="28" customWidth="1"/>
    <col min="1292" max="1292" width="8.28515625" style="28" customWidth="1"/>
    <col min="1293" max="1293" width="8" style="28" customWidth="1"/>
    <col min="1294" max="1536" width="9.140625" style="28"/>
    <col min="1537" max="1537" width="32.42578125" style="28" customWidth="1"/>
    <col min="1538" max="1538" width="11" style="28" customWidth="1"/>
    <col min="1539" max="1539" width="10" style="28" customWidth="1"/>
    <col min="1540" max="1540" width="7.28515625" style="28" customWidth="1"/>
    <col min="1541" max="1541" width="7.85546875" style="28" customWidth="1"/>
    <col min="1542" max="1542" width="7.28515625" style="28" customWidth="1"/>
    <col min="1543" max="1543" width="8.140625" style="28" customWidth="1"/>
    <col min="1544" max="1544" width="8.7109375" style="28" customWidth="1"/>
    <col min="1545" max="1545" width="9.85546875" style="28" customWidth="1"/>
    <col min="1546" max="1546" width="8.7109375" style="28" customWidth="1"/>
    <col min="1547" max="1547" width="7.7109375" style="28" customWidth="1"/>
    <col min="1548" max="1548" width="8.28515625" style="28" customWidth="1"/>
    <col min="1549" max="1549" width="8" style="28" customWidth="1"/>
    <col min="1550" max="1792" width="9.140625" style="28"/>
    <col min="1793" max="1793" width="32.42578125" style="28" customWidth="1"/>
    <col min="1794" max="1794" width="11" style="28" customWidth="1"/>
    <col min="1795" max="1795" width="10" style="28" customWidth="1"/>
    <col min="1796" max="1796" width="7.28515625" style="28" customWidth="1"/>
    <col min="1797" max="1797" width="7.85546875" style="28" customWidth="1"/>
    <col min="1798" max="1798" width="7.28515625" style="28" customWidth="1"/>
    <col min="1799" max="1799" width="8.140625" style="28" customWidth="1"/>
    <col min="1800" max="1800" width="8.7109375" style="28" customWidth="1"/>
    <col min="1801" max="1801" width="9.85546875" style="28" customWidth="1"/>
    <col min="1802" max="1802" width="8.7109375" style="28" customWidth="1"/>
    <col min="1803" max="1803" width="7.7109375" style="28" customWidth="1"/>
    <col min="1804" max="1804" width="8.28515625" style="28" customWidth="1"/>
    <col min="1805" max="1805" width="8" style="28" customWidth="1"/>
    <col min="1806" max="2048" width="9.140625" style="28"/>
    <col min="2049" max="2049" width="32.42578125" style="28" customWidth="1"/>
    <col min="2050" max="2050" width="11" style="28" customWidth="1"/>
    <col min="2051" max="2051" width="10" style="28" customWidth="1"/>
    <col min="2052" max="2052" width="7.28515625" style="28" customWidth="1"/>
    <col min="2053" max="2053" width="7.85546875" style="28" customWidth="1"/>
    <col min="2054" max="2054" width="7.28515625" style="28" customWidth="1"/>
    <col min="2055" max="2055" width="8.140625" style="28" customWidth="1"/>
    <col min="2056" max="2056" width="8.7109375" style="28" customWidth="1"/>
    <col min="2057" max="2057" width="9.85546875" style="28" customWidth="1"/>
    <col min="2058" max="2058" width="8.7109375" style="28" customWidth="1"/>
    <col min="2059" max="2059" width="7.7109375" style="28" customWidth="1"/>
    <col min="2060" max="2060" width="8.28515625" style="28" customWidth="1"/>
    <col min="2061" max="2061" width="8" style="28" customWidth="1"/>
    <col min="2062" max="2304" width="9.140625" style="28"/>
    <col min="2305" max="2305" width="32.42578125" style="28" customWidth="1"/>
    <col min="2306" max="2306" width="11" style="28" customWidth="1"/>
    <col min="2307" max="2307" width="10" style="28" customWidth="1"/>
    <col min="2308" max="2308" width="7.28515625" style="28" customWidth="1"/>
    <col min="2309" max="2309" width="7.85546875" style="28" customWidth="1"/>
    <col min="2310" max="2310" width="7.28515625" style="28" customWidth="1"/>
    <col min="2311" max="2311" width="8.140625" style="28" customWidth="1"/>
    <col min="2312" max="2312" width="8.7109375" style="28" customWidth="1"/>
    <col min="2313" max="2313" width="9.85546875" style="28" customWidth="1"/>
    <col min="2314" max="2314" width="8.7109375" style="28" customWidth="1"/>
    <col min="2315" max="2315" width="7.7109375" style="28" customWidth="1"/>
    <col min="2316" max="2316" width="8.28515625" style="28" customWidth="1"/>
    <col min="2317" max="2317" width="8" style="28" customWidth="1"/>
    <col min="2318" max="2560" width="9.140625" style="28"/>
    <col min="2561" max="2561" width="32.42578125" style="28" customWidth="1"/>
    <col min="2562" max="2562" width="11" style="28" customWidth="1"/>
    <col min="2563" max="2563" width="10" style="28" customWidth="1"/>
    <col min="2564" max="2564" width="7.28515625" style="28" customWidth="1"/>
    <col min="2565" max="2565" width="7.85546875" style="28" customWidth="1"/>
    <col min="2566" max="2566" width="7.28515625" style="28" customWidth="1"/>
    <col min="2567" max="2567" width="8.140625" style="28" customWidth="1"/>
    <col min="2568" max="2568" width="8.7109375" style="28" customWidth="1"/>
    <col min="2569" max="2569" width="9.85546875" style="28" customWidth="1"/>
    <col min="2570" max="2570" width="8.7109375" style="28" customWidth="1"/>
    <col min="2571" max="2571" width="7.7109375" style="28" customWidth="1"/>
    <col min="2572" max="2572" width="8.28515625" style="28" customWidth="1"/>
    <col min="2573" max="2573" width="8" style="28" customWidth="1"/>
    <col min="2574" max="2816" width="9.140625" style="28"/>
    <col min="2817" max="2817" width="32.42578125" style="28" customWidth="1"/>
    <col min="2818" max="2818" width="11" style="28" customWidth="1"/>
    <col min="2819" max="2819" width="10" style="28" customWidth="1"/>
    <col min="2820" max="2820" width="7.28515625" style="28" customWidth="1"/>
    <col min="2821" max="2821" width="7.85546875" style="28" customWidth="1"/>
    <col min="2822" max="2822" width="7.28515625" style="28" customWidth="1"/>
    <col min="2823" max="2823" width="8.140625" style="28" customWidth="1"/>
    <col min="2824" max="2824" width="8.7109375" style="28" customWidth="1"/>
    <col min="2825" max="2825" width="9.85546875" style="28" customWidth="1"/>
    <col min="2826" max="2826" width="8.7109375" style="28" customWidth="1"/>
    <col min="2827" max="2827" width="7.7109375" style="28" customWidth="1"/>
    <col min="2828" max="2828" width="8.28515625" style="28" customWidth="1"/>
    <col min="2829" max="2829" width="8" style="28" customWidth="1"/>
    <col min="2830" max="3072" width="9.140625" style="28"/>
    <col min="3073" max="3073" width="32.42578125" style="28" customWidth="1"/>
    <col min="3074" max="3074" width="11" style="28" customWidth="1"/>
    <col min="3075" max="3075" width="10" style="28" customWidth="1"/>
    <col min="3076" max="3076" width="7.28515625" style="28" customWidth="1"/>
    <col min="3077" max="3077" width="7.85546875" style="28" customWidth="1"/>
    <col min="3078" max="3078" width="7.28515625" style="28" customWidth="1"/>
    <col min="3079" max="3079" width="8.140625" style="28" customWidth="1"/>
    <col min="3080" max="3080" width="8.7109375" style="28" customWidth="1"/>
    <col min="3081" max="3081" width="9.85546875" style="28" customWidth="1"/>
    <col min="3082" max="3082" width="8.7109375" style="28" customWidth="1"/>
    <col min="3083" max="3083" width="7.7109375" style="28" customWidth="1"/>
    <col min="3084" max="3084" width="8.28515625" style="28" customWidth="1"/>
    <col min="3085" max="3085" width="8" style="28" customWidth="1"/>
    <col min="3086" max="3328" width="9.140625" style="28"/>
    <col min="3329" max="3329" width="32.42578125" style="28" customWidth="1"/>
    <col min="3330" max="3330" width="11" style="28" customWidth="1"/>
    <col min="3331" max="3331" width="10" style="28" customWidth="1"/>
    <col min="3332" max="3332" width="7.28515625" style="28" customWidth="1"/>
    <col min="3333" max="3333" width="7.85546875" style="28" customWidth="1"/>
    <col min="3334" max="3334" width="7.28515625" style="28" customWidth="1"/>
    <col min="3335" max="3335" width="8.140625" style="28" customWidth="1"/>
    <col min="3336" max="3336" width="8.7109375" style="28" customWidth="1"/>
    <col min="3337" max="3337" width="9.85546875" style="28" customWidth="1"/>
    <col min="3338" max="3338" width="8.7109375" style="28" customWidth="1"/>
    <col min="3339" max="3339" width="7.7109375" style="28" customWidth="1"/>
    <col min="3340" max="3340" width="8.28515625" style="28" customWidth="1"/>
    <col min="3341" max="3341" width="8" style="28" customWidth="1"/>
    <col min="3342" max="3584" width="9.140625" style="28"/>
    <col min="3585" max="3585" width="32.42578125" style="28" customWidth="1"/>
    <col min="3586" max="3586" width="11" style="28" customWidth="1"/>
    <col min="3587" max="3587" width="10" style="28" customWidth="1"/>
    <col min="3588" max="3588" width="7.28515625" style="28" customWidth="1"/>
    <col min="3589" max="3589" width="7.85546875" style="28" customWidth="1"/>
    <col min="3590" max="3590" width="7.28515625" style="28" customWidth="1"/>
    <col min="3591" max="3591" width="8.140625" style="28" customWidth="1"/>
    <col min="3592" max="3592" width="8.7109375" style="28" customWidth="1"/>
    <col min="3593" max="3593" width="9.85546875" style="28" customWidth="1"/>
    <col min="3594" max="3594" width="8.7109375" style="28" customWidth="1"/>
    <col min="3595" max="3595" width="7.7109375" style="28" customWidth="1"/>
    <col min="3596" max="3596" width="8.28515625" style="28" customWidth="1"/>
    <col min="3597" max="3597" width="8" style="28" customWidth="1"/>
    <col min="3598" max="3840" width="9.140625" style="28"/>
    <col min="3841" max="3841" width="32.42578125" style="28" customWidth="1"/>
    <col min="3842" max="3842" width="11" style="28" customWidth="1"/>
    <col min="3843" max="3843" width="10" style="28" customWidth="1"/>
    <col min="3844" max="3844" width="7.28515625" style="28" customWidth="1"/>
    <col min="3845" max="3845" width="7.85546875" style="28" customWidth="1"/>
    <col min="3846" max="3846" width="7.28515625" style="28" customWidth="1"/>
    <col min="3847" max="3847" width="8.140625" style="28" customWidth="1"/>
    <col min="3848" max="3848" width="8.7109375" style="28" customWidth="1"/>
    <col min="3849" max="3849" width="9.85546875" style="28" customWidth="1"/>
    <col min="3850" max="3850" width="8.7109375" style="28" customWidth="1"/>
    <col min="3851" max="3851" width="7.7109375" style="28" customWidth="1"/>
    <col min="3852" max="3852" width="8.28515625" style="28" customWidth="1"/>
    <col min="3853" max="3853" width="8" style="28" customWidth="1"/>
    <col min="3854" max="4096" width="9.140625" style="28"/>
    <col min="4097" max="4097" width="32.42578125" style="28" customWidth="1"/>
    <col min="4098" max="4098" width="11" style="28" customWidth="1"/>
    <col min="4099" max="4099" width="10" style="28" customWidth="1"/>
    <col min="4100" max="4100" width="7.28515625" style="28" customWidth="1"/>
    <col min="4101" max="4101" width="7.85546875" style="28" customWidth="1"/>
    <col min="4102" max="4102" width="7.28515625" style="28" customWidth="1"/>
    <col min="4103" max="4103" width="8.140625" style="28" customWidth="1"/>
    <col min="4104" max="4104" width="8.7109375" style="28" customWidth="1"/>
    <col min="4105" max="4105" width="9.85546875" style="28" customWidth="1"/>
    <col min="4106" max="4106" width="8.7109375" style="28" customWidth="1"/>
    <col min="4107" max="4107" width="7.7109375" style="28" customWidth="1"/>
    <col min="4108" max="4108" width="8.28515625" style="28" customWidth="1"/>
    <col min="4109" max="4109" width="8" style="28" customWidth="1"/>
    <col min="4110" max="4352" width="9.140625" style="28"/>
    <col min="4353" max="4353" width="32.42578125" style="28" customWidth="1"/>
    <col min="4354" max="4354" width="11" style="28" customWidth="1"/>
    <col min="4355" max="4355" width="10" style="28" customWidth="1"/>
    <col min="4356" max="4356" width="7.28515625" style="28" customWidth="1"/>
    <col min="4357" max="4357" width="7.85546875" style="28" customWidth="1"/>
    <col min="4358" max="4358" width="7.28515625" style="28" customWidth="1"/>
    <col min="4359" max="4359" width="8.140625" style="28" customWidth="1"/>
    <col min="4360" max="4360" width="8.7109375" style="28" customWidth="1"/>
    <col min="4361" max="4361" width="9.85546875" style="28" customWidth="1"/>
    <col min="4362" max="4362" width="8.7109375" style="28" customWidth="1"/>
    <col min="4363" max="4363" width="7.7109375" style="28" customWidth="1"/>
    <col min="4364" max="4364" width="8.28515625" style="28" customWidth="1"/>
    <col min="4365" max="4365" width="8" style="28" customWidth="1"/>
    <col min="4366" max="4608" width="9.140625" style="28"/>
    <col min="4609" max="4609" width="32.42578125" style="28" customWidth="1"/>
    <col min="4610" max="4610" width="11" style="28" customWidth="1"/>
    <col min="4611" max="4611" width="10" style="28" customWidth="1"/>
    <col min="4612" max="4612" width="7.28515625" style="28" customWidth="1"/>
    <col min="4613" max="4613" width="7.85546875" style="28" customWidth="1"/>
    <col min="4614" max="4614" width="7.28515625" style="28" customWidth="1"/>
    <col min="4615" max="4615" width="8.140625" style="28" customWidth="1"/>
    <col min="4616" max="4616" width="8.7109375" style="28" customWidth="1"/>
    <col min="4617" max="4617" width="9.85546875" style="28" customWidth="1"/>
    <col min="4618" max="4618" width="8.7109375" style="28" customWidth="1"/>
    <col min="4619" max="4619" width="7.7109375" style="28" customWidth="1"/>
    <col min="4620" max="4620" width="8.28515625" style="28" customWidth="1"/>
    <col min="4621" max="4621" width="8" style="28" customWidth="1"/>
    <col min="4622" max="4864" width="9.140625" style="28"/>
    <col min="4865" max="4865" width="32.42578125" style="28" customWidth="1"/>
    <col min="4866" max="4866" width="11" style="28" customWidth="1"/>
    <col min="4867" max="4867" width="10" style="28" customWidth="1"/>
    <col min="4868" max="4868" width="7.28515625" style="28" customWidth="1"/>
    <col min="4869" max="4869" width="7.85546875" style="28" customWidth="1"/>
    <col min="4870" max="4870" width="7.28515625" style="28" customWidth="1"/>
    <col min="4871" max="4871" width="8.140625" style="28" customWidth="1"/>
    <col min="4872" max="4872" width="8.7109375" style="28" customWidth="1"/>
    <col min="4873" max="4873" width="9.85546875" style="28" customWidth="1"/>
    <col min="4874" max="4874" width="8.7109375" style="28" customWidth="1"/>
    <col min="4875" max="4875" width="7.7109375" style="28" customWidth="1"/>
    <col min="4876" max="4876" width="8.28515625" style="28" customWidth="1"/>
    <col min="4877" max="4877" width="8" style="28" customWidth="1"/>
    <col min="4878" max="5120" width="9.140625" style="28"/>
    <col min="5121" max="5121" width="32.42578125" style="28" customWidth="1"/>
    <col min="5122" max="5122" width="11" style="28" customWidth="1"/>
    <col min="5123" max="5123" width="10" style="28" customWidth="1"/>
    <col min="5124" max="5124" width="7.28515625" style="28" customWidth="1"/>
    <col min="5125" max="5125" width="7.85546875" style="28" customWidth="1"/>
    <col min="5126" max="5126" width="7.28515625" style="28" customWidth="1"/>
    <col min="5127" max="5127" width="8.140625" style="28" customWidth="1"/>
    <col min="5128" max="5128" width="8.7109375" style="28" customWidth="1"/>
    <col min="5129" max="5129" width="9.85546875" style="28" customWidth="1"/>
    <col min="5130" max="5130" width="8.7109375" style="28" customWidth="1"/>
    <col min="5131" max="5131" width="7.7109375" style="28" customWidth="1"/>
    <col min="5132" max="5132" width="8.28515625" style="28" customWidth="1"/>
    <col min="5133" max="5133" width="8" style="28" customWidth="1"/>
    <col min="5134" max="5376" width="9.140625" style="28"/>
    <col min="5377" max="5377" width="32.42578125" style="28" customWidth="1"/>
    <col min="5378" max="5378" width="11" style="28" customWidth="1"/>
    <col min="5379" max="5379" width="10" style="28" customWidth="1"/>
    <col min="5380" max="5380" width="7.28515625" style="28" customWidth="1"/>
    <col min="5381" max="5381" width="7.85546875" style="28" customWidth="1"/>
    <col min="5382" max="5382" width="7.28515625" style="28" customWidth="1"/>
    <col min="5383" max="5383" width="8.140625" style="28" customWidth="1"/>
    <col min="5384" max="5384" width="8.7109375" style="28" customWidth="1"/>
    <col min="5385" max="5385" width="9.85546875" style="28" customWidth="1"/>
    <col min="5386" max="5386" width="8.7109375" style="28" customWidth="1"/>
    <col min="5387" max="5387" width="7.7109375" style="28" customWidth="1"/>
    <col min="5388" max="5388" width="8.28515625" style="28" customWidth="1"/>
    <col min="5389" max="5389" width="8" style="28" customWidth="1"/>
    <col min="5390" max="5632" width="9.140625" style="28"/>
    <col min="5633" max="5633" width="32.42578125" style="28" customWidth="1"/>
    <col min="5634" max="5634" width="11" style="28" customWidth="1"/>
    <col min="5635" max="5635" width="10" style="28" customWidth="1"/>
    <col min="5636" max="5636" width="7.28515625" style="28" customWidth="1"/>
    <col min="5637" max="5637" width="7.85546875" style="28" customWidth="1"/>
    <col min="5638" max="5638" width="7.28515625" style="28" customWidth="1"/>
    <col min="5639" max="5639" width="8.140625" style="28" customWidth="1"/>
    <col min="5640" max="5640" width="8.7109375" style="28" customWidth="1"/>
    <col min="5641" max="5641" width="9.85546875" style="28" customWidth="1"/>
    <col min="5642" max="5642" width="8.7109375" style="28" customWidth="1"/>
    <col min="5643" max="5643" width="7.7109375" style="28" customWidth="1"/>
    <col min="5644" max="5644" width="8.28515625" style="28" customWidth="1"/>
    <col min="5645" max="5645" width="8" style="28" customWidth="1"/>
    <col min="5646" max="5888" width="9.140625" style="28"/>
    <col min="5889" max="5889" width="32.42578125" style="28" customWidth="1"/>
    <col min="5890" max="5890" width="11" style="28" customWidth="1"/>
    <col min="5891" max="5891" width="10" style="28" customWidth="1"/>
    <col min="5892" max="5892" width="7.28515625" style="28" customWidth="1"/>
    <col min="5893" max="5893" width="7.85546875" style="28" customWidth="1"/>
    <col min="5894" max="5894" width="7.28515625" style="28" customWidth="1"/>
    <col min="5895" max="5895" width="8.140625" style="28" customWidth="1"/>
    <col min="5896" max="5896" width="8.7109375" style="28" customWidth="1"/>
    <col min="5897" max="5897" width="9.85546875" style="28" customWidth="1"/>
    <col min="5898" max="5898" width="8.7109375" style="28" customWidth="1"/>
    <col min="5899" max="5899" width="7.7109375" style="28" customWidth="1"/>
    <col min="5900" max="5900" width="8.28515625" style="28" customWidth="1"/>
    <col min="5901" max="5901" width="8" style="28" customWidth="1"/>
    <col min="5902" max="6144" width="9.140625" style="28"/>
    <col min="6145" max="6145" width="32.42578125" style="28" customWidth="1"/>
    <col min="6146" max="6146" width="11" style="28" customWidth="1"/>
    <col min="6147" max="6147" width="10" style="28" customWidth="1"/>
    <col min="6148" max="6148" width="7.28515625" style="28" customWidth="1"/>
    <col min="6149" max="6149" width="7.85546875" style="28" customWidth="1"/>
    <col min="6150" max="6150" width="7.28515625" style="28" customWidth="1"/>
    <col min="6151" max="6151" width="8.140625" style="28" customWidth="1"/>
    <col min="6152" max="6152" width="8.7109375" style="28" customWidth="1"/>
    <col min="6153" max="6153" width="9.85546875" style="28" customWidth="1"/>
    <col min="6154" max="6154" width="8.7109375" style="28" customWidth="1"/>
    <col min="6155" max="6155" width="7.7109375" style="28" customWidth="1"/>
    <col min="6156" max="6156" width="8.28515625" style="28" customWidth="1"/>
    <col min="6157" max="6157" width="8" style="28" customWidth="1"/>
    <col min="6158" max="6400" width="9.140625" style="28"/>
    <col min="6401" max="6401" width="32.42578125" style="28" customWidth="1"/>
    <col min="6402" max="6402" width="11" style="28" customWidth="1"/>
    <col min="6403" max="6403" width="10" style="28" customWidth="1"/>
    <col min="6404" max="6404" width="7.28515625" style="28" customWidth="1"/>
    <col min="6405" max="6405" width="7.85546875" style="28" customWidth="1"/>
    <col min="6406" max="6406" width="7.28515625" style="28" customWidth="1"/>
    <col min="6407" max="6407" width="8.140625" style="28" customWidth="1"/>
    <col min="6408" max="6408" width="8.7109375" style="28" customWidth="1"/>
    <col min="6409" max="6409" width="9.85546875" style="28" customWidth="1"/>
    <col min="6410" max="6410" width="8.7109375" style="28" customWidth="1"/>
    <col min="6411" max="6411" width="7.7109375" style="28" customWidth="1"/>
    <col min="6412" max="6412" width="8.28515625" style="28" customWidth="1"/>
    <col min="6413" max="6413" width="8" style="28" customWidth="1"/>
    <col min="6414" max="6656" width="9.140625" style="28"/>
    <col min="6657" max="6657" width="32.42578125" style="28" customWidth="1"/>
    <col min="6658" max="6658" width="11" style="28" customWidth="1"/>
    <col min="6659" max="6659" width="10" style="28" customWidth="1"/>
    <col min="6660" max="6660" width="7.28515625" style="28" customWidth="1"/>
    <col min="6661" max="6661" width="7.85546875" style="28" customWidth="1"/>
    <col min="6662" max="6662" width="7.28515625" style="28" customWidth="1"/>
    <col min="6663" max="6663" width="8.140625" style="28" customWidth="1"/>
    <col min="6664" max="6664" width="8.7109375" style="28" customWidth="1"/>
    <col min="6665" max="6665" width="9.85546875" style="28" customWidth="1"/>
    <col min="6666" max="6666" width="8.7109375" style="28" customWidth="1"/>
    <col min="6667" max="6667" width="7.7109375" style="28" customWidth="1"/>
    <col min="6668" max="6668" width="8.28515625" style="28" customWidth="1"/>
    <col min="6669" max="6669" width="8" style="28" customWidth="1"/>
    <col min="6670" max="6912" width="9.140625" style="28"/>
    <col min="6913" max="6913" width="32.42578125" style="28" customWidth="1"/>
    <col min="6914" max="6914" width="11" style="28" customWidth="1"/>
    <col min="6915" max="6915" width="10" style="28" customWidth="1"/>
    <col min="6916" max="6916" width="7.28515625" style="28" customWidth="1"/>
    <col min="6917" max="6917" width="7.85546875" style="28" customWidth="1"/>
    <col min="6918" max="6918" width="7.28515625" style="28" customWidth="1"/>
    <col min="6919" max="6919" width="8.140625" style="28" customWidth="1"/>
    <col min="6920" max="6920" width="8.7109375" style="28" customWidth="1"/>
    <col min="6921" max="6921" width="9.85546875" style="28" customWidth="1"/>
    <col min="6922" max="6922" width="8.7109375" style="28" customWidth="1"/>
    <col min="6923" max="6923" width="7.7109375" style="28" customWidth="1"/>
    <col min="6924" max="6924" width="8.28515625" style="28" customWidth="1"/>
    <col min="6925" max="6925" width="8" style="28" customWidth="1"/>
    <col min="6926" max="7168" width="9.140625" style="28"/>
    <col min="7169" max="7169" width="32.42578125" style="28" customWidth="1"/>
    <col min="7170" max="7170" width="11" style="28" customWidth="1"/>
    <col min="7171" max="7171" width="10" style="28" customWidth="1"/>
    <col min="7172" max="7172" width="7.28515625" style="28" customWidth="1"/>
    <col min="7173" max="7173" width="7.85546875" style="28" customWidth="1"/>
    <col min="7174" max="7174" width="7.28515625" style="28" customWidth="1"/>
    <col min="7175" max="7175" width="8.140625" style="28" customWidth="1"/>
    <col min="7176" max="7176" width="8.7109375" style="28" customWidth="1"/>
    <col min="7177" max="7177" width="9.85546875" style="28" customWidth="1"/>
    <col min="7178" max="7178" width="8.7109375" style="28" customWidth="1"/>
    <col min="7179" max="7179" width="7.7109375" style="28" customWidth="1"/>
    <col min="7180" max="7180" width="8.28515625" style="28" customWidth="1"/>
    <col min="7181" max="7181" width="8" style="28" customWidth="1"/>
    <col min="7182" max="7424" width="9.140625" style="28"/>
    <col min="7425" max="7425" width="32.42578125" style="28" customWidth="1"/>
    <col min="7426" max="7426" width="11" style="28" customWidth="1"/>
    <col min="7427" max="7427" width="10" style="28" customWidth="1"/>
    <col min="7428" max="7428" width="7.28515625" style="28" customWidth="1"/>
    <col min="7429" max="7429" width="7.85546875" style="28" customWidth="1"/>
    <col min="7430" max="7430" width="7.28515625" style="28" customWidth="1"/>
    <col min="7431" max="7431" width="8.140625" style="28" customWidth="1"/>
    <col min="7432" max="7432" width="8.7109375" style="28" customWidth="1"/>
    <col min="7433" max="7433" width="9.85546875" style="28" customWidth="1"/>
    <col min="7434" max="7434" width="8.7109375" style="28" customWidth="1"/>
    <col min="7435" max="7435" width="7.7109375" style="28" customWidth="1"/>
    <col min="7436" max="7436" width="8.28515625" style="28" customWidth="1"/>
    <col min="7437" max="7437" width="8" style="28" customWidth="1"/>
    <col min="7438" max="7680" width="9.140625" style="28"/>
    <col min="7681" max="7681" width="32.42578125" style="28" customWidth="1"/>
    <col min="7682" max="7682" width="11" style="28" customWidth="1"/>
    <col min="7683" max="7683" width="10" style="28" customWidth="1"/>
    <col min="7684" max="7684" width="7.28515625" style="28" customWidth="1"/>
    <col min="7685" max="7685" width="7.85546875" style="28" customWidth="1"/>
    <col min="7686" max="7686" width="7.28515625" style="28" customWidth="1"/>
    <col min="7687" max="7687" width="8.140625" style="28" customWidth="1"/>
    <col min="7688" max="7688" width="8.7109375" style="28" customWidth="1"/>
    <col min="7689" max="7689" width="9.85546875" style="28" customWidth="1"/>
    <col min="7690" max="7690" width="8.7109375" style="28" customWidth="1"/>
    <col min="7691" max="7691" width="7.7109375" style="28" customWidth="1"/>
    <col min="7692" max="7692" width="8.28515625" style="28" customWidth="1"/>
    <col min="7693" max="7693" width="8" style="28" customWidth="1"/>
    <col min="7694" max="7936" width="9.140625" style="28"/>
    <col min="7937" max="7937" width="32.42578125" style="28" customWidth="1"/>
    <col min="7938" max="7938" width="11" style="28" customWidth="1"/>
    <col min="7939" max="7939" width="10" style="28" customWidth="1"/>
    <col min="7940" max="7940" width="7.28515625" style="28" customWidth="1"/>
    <col min="7941" max="7941" width="7.85546875" style="28" customWidth="1"/>
    <col min="7942" max="7942" width="7.28515625" style="28" customWidth="1"/>
    <col min="7943" max="7943" width="8.140625" style="28" customWidth="1"/>
    <col min="7944" max="7944" width="8.7109375" style="28" customWidth="1"/>
    <col min="7945" max="7945" width="9.85546875" style="28" customWidth="1"/>
    <col min="7946" max="7946" width="8.7109375" style="28" customWidth="1"/>
    <col min="7947" max="7947" width="7.7109375" style="28" customWidth="1"/>
    <col min="7948" max="7948" width="8.28515625" style="28" customWidth="1"/>
    <col min="7949" max="7949" width="8" style="28" customWidth="1"/>
    <col min="7950" max="8192" width="9.140625" style="28"/>
    <col min="8193" max="8193" width="32.42578125" style="28" customWidth="1"/>
    <col min="8194" max="8194" width="11" style="28" customWidth="1"/>
    <col min="8195" max="8195" width="10" style="28" customWidth="1"/>
    <col min="8196" max="8196" width="7.28515625" style="28" customWidth="1"/>
    <col min="8197" max="8197" width="7.85546875" style="28" customWidth="1"/>
    <col min="8198" max="8198" width="7.28515625" style="28" customWidth="1"/>
    <col min="8199" max="8199" width="8.140625" style="28" customWidth="1"/>
    <col min="8200" max="8200" width="8.7109375" style="28" customWidth="1"/>
    <col min="8201" max="8201" width="9.85546875" style="28" customWidth="1"/>
    <col min="8202" max="8202" width="8.7109375" style="28" customWidth="1"/>
    <col min="8203" max="8203" width="7.7109375" style="28" customWidth="1"/>
    <col min="8204" max="8204" width="8.28515625" style="28" customWidth="1"/>
    <col min="8205" max="8205" width="8" style="28" customWidth="1"/>
    <col min="8206" max="8448" width="9.140625" style="28"/>
    <col min="8449" max="8449" width="32.42578125" style="28" customWidth="1"/>
    <col min="8450" max="8450" width="11" style="28" customWidth="1"/>
    <col min="8451" max="8451" width="10" style="28" customWidth="1"/>
    <col min="8452" max="8452" width="7.28515625" style="28" customWidth="1"/>
    <col min="8453" max="8453" width="7.85546875" style="28" customWidth="1"/>
    <col min="8454" max="8454" width="7.28515625" style="28" customWidth="1"/>
    <col min="8455" max="8455" width="8.140625" style="28" customWidth="1"/>
    <col min="8456" max="8456" width="8.7109375" style="28" customWidth="1"/>
    <col min="8457" max="8457" width="9.85546875" style="28" customWidth="1"/>
    <col min="8458" max="8458" width="8.7109375" style="28" customWidth="1"/>
    <col min="8459" max="8459" width="7.7109375" style="28" customWidth="1"/>
    <col min="8460" max="8460" width="8.28515625" style="28" customWidth="1"/>
    <col min="8461" max="8461" width="8" style="28" customWidth="1"/>
    <col min="8462" max="8704" width="9.140625" style="28"/>
    <col min="8705" max="8705" width="32.42578125" style="28" customWidth="1"/>
    <col min="8706" max="8706" width="11" style="28" customWidth="1"/>
    <col min="8707" max="8707" width="10" style="28" customWidth="1"/>
    <col min="8708" max="8708" width="7.28515625" style="28" customWidth="1"/>
    <col min="8709" max="8709" width="7.85546875" style="28" customWidth="1"/>
    <col min="8710" max="8710" width="7.28515625" style="28" customWidth="1"/>
    <col min="8711" max="8711" width="8.140625" style="28" customWidth="1"/>
    <col min="8712" max="8712" width="8.7109375" style="28" customWidth="1"/>
    <col min="8713" max="8713" width="9.85546875" style="28" customWidth="1"/>
    <col min="8714" max="8714" width="8.7109375" style="28" customWidth="1"/>
    <col min="8715" max="8715" width="7.7109375" style="28" customWidth="1"/>
    <col min="8716" max="8716" width="8.28515625" style="28" customWidth="1"/>
    <col min="8717" max="8717" width="8" style="28" customWidth="1"/>
    <col min="8718" max="8960" width="9.140625" style="28"/>
    <col min="8961" max="8961" width="32.42578125" style="28" customWidth="1"/>
    <col min="8962" max="8962" width="11" style="28" customWidth="1"/>
    <col min="8963" max="8963" width="10" style="28" customWidth="1"/>
    <col min="8964" max="8964" width="7.28515625" style="28" customWidth="1"/>
    <col min="8965" max="8965" width="7.85546875" style="28" customWidth="1"/>
    <col min="8966" max="8966" width="7.28515625" style="28" customWidth="1"/>
    <col min="8967" max="8967" width="8.140625" style="28" customWidth="1"/>
    <col min="8968" max="8968" width="8.7109375" style="28" customWidth="1"/>
    <col min="8969" max="8969" width="9.85546875" style="28" customWidth="1"/>
    <col min="8970" max="8970" width="8.7109375" style="28" customWidth="1"/>
    <col min="8971" max="8971" width="7.7109375" style="28" customWidth="1"/>
    <col min="8972" max="8972" width="8.28515625" style="28" customWidth="1"/>
    <col min="8973" max="8973" width="8" style="28" customWidth="1"/>
    <col min="8974" max="9216" width="9.140625" style="28"/>
    <col min="9217" max="9217" width="32.42578125" style="28" customWidth="1"/>
    <col min="9218" max="9218" width="11" style="28" customWidth="1"/>
    <col min="9219" max="9219" width="10" style="28" customWidth="1"/>
    <col min="9220" max="9220" width="7.28515625" style="28" customWidth="1"/>
    <col min="9221" max="9221" width="7.85546875" style="28" customWidth="1"/>
    <col min="9222" max="9222" width="7.28515625" style="28" customWidth="1"/>
    <col min="9223" max="9223" width="8.140625" style="28" customWidth="1"/>
    <col min="9224" max="9224" width="8.7109375" style="28" customWidth="1"/>
    <col min="9225" max="9225" width="9.85546875" style="28" customWidth="1"/>
    <col min="9226" max="9226" width="8.7109375" style="28" customWidth="1"/>
    <col min="9227" max="9227" width="7.7109375" style="28" customWidth="1"/>
    <col min="9228" max="9228" width="8.28515625" style="28" customWidth="1"/>
    <col min="9229" max="9229" width="8" style="28" customWidth="1"/>
    <col min="9230" max="9472" width="9.140625" style="28"/>
    <col min="9473" max="9473" width="32.42578125" style="28" customWidth="1"/>
    <col min="9474" max="9474" width="11" style="28" customWidth="1"/>
    <col min="9475" max="9475" width="10" style="28" customWidth="1"/>
    <col min="9476" max="9476" width="7.28515625" style="28" customWidth="1"/>
    <col min="9477" max="9477" width="7.85546875" style="28" customWidth="1"/>
    <col min="9478" max="9478" width="7.28515625" style="28" customWidth="1"/>
    <col min="9479" max="9479" width="8.140625" style="28" customWidth="1"/>
    <col min="9480" max="9480" width="8.7109375" style="28" customWidth="1"/>
    <col min="9481" max="9481" width="9.85546875" style="28" customWidth="1"/>
    <col min="9482" max="9482" width="8.7109375" style="28" customWidth="1"/>
    <col min="9483" max="9483" width="7.7109375" style="28" customWidth="1"/>
    <col min="9484" max="9484" width="8.28515625" style="28" customWidth="1"/>
    <col min="9485" max="9485" width="8" style="28" customWidth="1"/>
    <col min="9486" max="9728" width="9.140625" style="28"/>
    <col min="9729" max="9729" width="32.42578125" style="28" customWidth="1"/>
    <col min="9730" max="9730" width="11" style="28" customWidth="1"/>
    <col min="9731" max="9731" width="10" style="28" customWidth="1"/>
    <col min="9732" max="9732" width="7.28515625" style="28" customWidth="1"/>
    <col min="9733" max="9733" width="7.85546875" style="28" customWidth="1"/>
    <col min="9734" max="9734" width="7.28515625" style="28" customWidth="1"/>
    <col min="9735" max="9735" width="8.140625" style="28" customWidth="1"/>
    <col min="9736" max="9736" width="8.7109375" style="28" customWidth="1"/>
    <col min="9737" max="9737" width="9.85546875" style="28" customWidth="1"/>
    <col min="9738" max="9738" width="8.7109375" style="28" customWidth="1"/>
    <col min="9739" max="9739" width="7.7109375" style="28" customWidth="1"/>
    <col min="9740" max="9740" width="8.28515625" style="28" customWidth="1"/>
    <col min="9741" max="9741" width="8" style="28" customWidth="1"/>
    <col min="9742" max="9984" width="9.140625" style="28"/>
    <col min="9985" max="9985" width="32.42578125" style="28" customWidth="1"/>
    <col min="9986" max="9986" width="11" style="28" customWidth="1"/>
    <col min="9987" max="9987" width="10" style="28" customWidth="1"/>
    <col min="9988" max="9988" width="7.28515625" style="28" customWidth="1"/>
    <col min="9989" max="9989" width="7.85546875" style="28" customWidth="1"/>
    <col min="9990" max="9990" width="7.28515625" style="28" customWidth="1"/>
    <col min="9991" max="9991" width="8.140625" style="28" customWidth="1"/>
    <col min="9992" max="9992" width="8.7109375" style="28" customWidth="1"/>
    <col min="9993" max="9993" width="9.85546875" style="28" customWidth="1"/>
    <col min="9994" max="9994" width="8.7109375" style="28" customWidth="1"/>
    <col min="9995" max="9995" width="7.7109375" style="28" customWidth="1"/>
    <col min="9996" max="9996" width="8.28515625" style="28" customWidth="1"/>
    <col min="9997" max="9997" width="8" style="28" customWidth="1"/>
    <col min="9998" max="10240" width="9.140625" style="28"/>
    <col min="10241" max="10241" width="32.42578125" style="28" customWidth="1"/>
    <col min="10242" max="10242" width="11" style="28" customWidth="1"/>
    <col min="10243" max="10243" width="10" style="28" customWidth="1"/>
    <col min="10244" max="10244" width="7.28515625" style="28" customWidth="1"/>
    <col min="10245" max="10245" width="7.85546875" style="28" customWidth="1"/>
    <col min="10246" max="10246" width="7.28515625" style="28" customWidth="1"/>
    <col min="10247" max="10247" width="8.140625" style="28" customWidth="1"/>
    <col min="10248" max="10248" width="8.7109375" style="28" customWidth="1"/>
    <col min="10249" max="10249" width="9.85546875" style="28" customWidth="1"/>
    <col min="10250" max="10250" width="8.7109375" style="28" customWidth="1"/>
    <col min="10251" max="10251" width="7.7109375" style="28" customWidth="1"/>
    <col min="10252" max="10252" width="8.28515625" style="28" customWidth="1"/>
    <col min="10253" max="10253" width="8" style="28" customWidth="1"/>
    <col min="10254" max="10496" width="9.140625" style="28"/>
    <col min="10497" max="10497" width="32.42578125" style="28" customWidth="1"/>
    <col min="10498" max="10498" width="11" style="28" customWidth="1"/>
    <col min="10499" max="10499" width="10" style="28" customWidth="1"/>
    <col min="10500" max="10500" width="7.28515625" style="28" customWidth="1"/>
    <col min="10501" max="10501" width="7.85546875" style="28" customWidth="1"/>
    <col min="10502" max="10502" width="7.28515625" style="28" customWidth="1"/>
    <col min="10503" max="10503" width="8.140625" style="28" customWidth="1"/>
    <col min="10504" max="10504" width="8.7109375" style="28" customWidth="1"/>
    <col min="10505" max="10505" width="9.85546875" style="28" customWidth="1"/>
    <col min="10506" max="10506" width="8.7109375" style="28" customWidth="1"/>
    <col min="10507" max="10507" width="7.7109375" style="28" customWidth="1"/>
    <col min="10508" max="10508" width="8.28515625" style="28" customWidth="1"/>
    <col min="10509" max="10509" width="8" style="28" customWidth="1"/>
    <col min="10510" max="10752" width="9.140625" style="28"/>
    <col min="10753" max="10753" width="32.42578125" style="28" customWidth="1"/>
    <col min="10754" max="10754" width="11" style="28" customWidth="1"/>
    <col min="10755" max="10755" width="10" style="28" customWidth="1"/>
    <col min="10756" max="10756" width="7.28515625" style="28" customWidth="1"/>
    <col min="10757" max="10757" width="7.85546875" style="28" customWidth="1"/>
    <col min="10758" max="10758" width="7.28515625" style="28" customWidth="1"/>
    <col min="10759" max="10759" width="8.140625" style="28" customWidth="1"/>
    <col min="10760" max="10760" width="8.7109375" style="28" customWidth="1"/>
    <col min="10761" max="10761" width="9.85546875" style="28" customWidth="1"/>
    <col min="10762" max="10762" width="8.7109375" style="28" customWidth="1"/>
    <col min="10763" max="10763" width="7.7109375" style="28" customWidth="1"/>
    <col min="10764" max="10764" width="8.28515625" style="28" customWidth="1"/>
    <col min="10765" max="10765" width="8" style="28" customWidth="1"/>
    <col min="10766" max="11008" width="9.140625" style="28"/>
    <col min="11009" max="11009" width="32.42578125" style="28" customWidth="1"/>
    <col min="11010" max="11010" width="11" style="28" customWidth="1"/>
    <col min="11011" max="11011" width="10" style="28" customWidth="1"/>
    <col min="11012" max="11012" width="7.28515625" style="28" customWidth="1"/>
    <col min="11013" max="11013" width="7.85546875" style="28" customWidth="1"/>
    <col min="11014" max="11014" width="7.28515625" style="28" customWidth="1"/>
    <col min="11015" max="11015" width="8.140625" style="28" customWidth="1"/>
    <col min="11016" max="11016" width="8.7109375" style="28" customWidth="1"/>
    <col min="11017" max="11017" width="9.85546875" style="28" customWidth="1"/>
    <col min="11018" max="11018" width="8.7109375" style="28" customWidth="1"/>
    <col min="11019" max="11019" width="7.7109375" style="28" customWidth="1"/>
    <col min="11020" max="11020" width="8.28515625" style="28" customWidth="1"/>
    <col min="11021" max="11021" width="8" style="28" customWidth="1"/>
    <col min="11022" max="11264" width="9.140625" style="28"/>
    <col min="11265" max="11265" width="32.42578125" style="28" customWidth="1"/>
    <col min="11266" max="11266" width="11" style="28" customWidth="1"/>
    <col min="11267" max="11267" width="10" style="28" customWidth="1"/>
    <col min="11268" max="11268" width="7.28515625" style="28" customWidth="1"/>
    <col min="11269" max="11269" width="7.85546875" style="28" customWidth="1"/>
    <col min="11270" max="11270" width="7.28515625" style="28" customWidth="1"/>
    <col min="11271" max="11271" width="8.140625" style="28" customWidth="1"/>
    <col min="11272" max="11272" width="8.7109375" style="28" customWidth="1"/>
    <col min="11273" max="11273" width="9.85546875" style="28" customWidth="1"/>
    <col min="11274" max="11274" width="8.7109375" style="28" customWidth="1"/>
    <col min="11275" max="11275" width="7.7109375" style="28" customWidth="1"/>
    <col min="11276" max="11276" width="8.28515625" style="28" customWidth="1"/>
    <col min="11277" max="11277" width="8" style="28" customWidth="1"/>
    <col min="11278" max="11520" width="9.140625" style="28"/>
    <col min="11521" max="11521" width="32.42578125" style="28" customWidth="1"/>
    <col min="11522" max="11522" width="11" style="28" customWidth="1"/>
    <col min="11523" max="11523" width="10" style="28" customWidth="1"/>
    <col min="11524" max="11524" width="7.28515625" style="28" customWidth="1"/>
    <col min="11525" max="11525" width="7.85546875" style="28" customWidth="1"/>
    <col min="11526" max="11526" width="7.28515625" style="28" customWidth="1"/>
    <col min="11527" max="11527" width="8.140625" style="28" customWidth="1"/>
    <col min="11528" max="11528" width="8.7109375" style="28" customWidth="1"/>
    <col min="11529" max="11529" width="9.85546875" style="28" customWidth="1"/>
    <col min="11530" max="11530" width="8.7109375" style="28" customWidth="1"/>
    <col min="11531" max="11531" width="7.7109375" style="28" customWidth="1"/>
    <col min="11532" max="11532" width="8.28515625" style="28" customWidth="1"/>
    <col min="11533" max="11533" width="8" style="28" customWidth="1"/>
    <col min="11534" max="11776" width="9.140625" style="28"/>
    <col min="11777" max="11777" width="32.42578125" style="28" customWidth="1"/>
    <col min="11778" max="11778" width="11" style="28" customWidth="1"/>
    <col min="11779" max="11779" width="10" style="28" customWidth="1"/>
    <col min="11780" max="11780" width="7.28515625" style="28" customWidth="1"/>
    <col min="11781" max="11781" width="7.85546875" style="28" customWidth="1"/>
    <col min="11782" max="11782" width="7.28515625" style="28" customWidth="1"/>
    <col min="11783" max="11783" width="8.140625" style="28" customWidth="1"/>
    <col min="11784" max="11784" width="8.7109375" style="28" customWidth="1"/>
    <col min="11785" max="11785" width="9.85546875" style="28" customWidth="1"/>
    <col min="11786" max="11786" width="8.7109375" style="28" customWidth="1"/>
    <col min="11787" max="11787" width="7.7109375" style="28" customWidth="1"/>
    <col min="11788" max="11788" width="8.28515625" style="28" customWidth="1"/>
    <col min="11789" max="11789" width="8" style="28" customWidth="1"/>
    <col min="11790" max="12032" width="9.140625" style="28"/>
    <col min="12033" max="12033" width="32.42578125" style="28" customWidth="1"/>
    <col min="12034" max="12034" width="11" style="28" customWidth="1"/>
    <col min="12035" max="12035" width="10" style="28" customWidth="1"/>
    <col min="12036" max="12036" width="7.28515625" style="28" customWidth="1"/>
    <col min="12037" max="12037" width="7.85546875" style="28" customWidth="1"/>
    <col min="12038" max="12038" width="7.28515625" style="28" customWidth="1"/>
    <col min="12039" max="12039" width="8.140625" style="28" customWidth="1"/>
    <col min="12040" max="12040" width="8.7109375" style="28" customWidth="1"/>
    <col min="12041" max="12041" width="9.85546875" style="28" customWidth="1"/>
    <col min="12042" max="12042" width="8.7109375" style="28" customWidth="1"/>
    <col min="12043" max="12043" width="7.7109375" style="28" customWidth="1"/>
    <col min="12044" max="12044" width="8.28515625" style="28" customWidth="1"/>
    <col min="12045" max="12045" width="8" style="28" customWidth="1"/>
    <col min="12046" max="12288" width="9.140625" style="28"/>
    <col min="12289" max="12289" width="32.42578125" style="28" customWidth="1"/>
    <col min="12290" max="12290" width="11" style="28" customWidth="1"/>
    <col min="12291" max="12291" width="10" style="28" customWidth="1"/>
    <col min="12292" max="12292" width="7.28515625" style="28" customWidth="1"/>
    <col min="12293" max="12293" width="7.85546875" style="28" customWidth="1"/>
    <col min="12294" max="12294" width="7.28515625" style="28" customWidth="1"/>
    <col min="12295" max="12295" width="8.140625" style="28" customWidth="1"/>
    <col min="12296" max="12296" width="8.7109375" style="28" customWidth="1"/>
    <col min="12297" max="12297" width="9.85546875" style="28" customWidth="1"/>
    <col min="12298" max="12298" width="8.7109375" style="28" customWidth="1"/>
    <col min="12299" max="12299" width="7.7109375" style="28" customWidth="1"/>
    <col min="12300" max="12300" width="8.28515625" style="28" customWidth="1"/>
    <col min="12301" max="12301" width="8" style="28" customWidth="1"/>
    <col min="12302" max="12544" width="9.140625" style="28"/>
    <col min="12545" max="12545" width="32.42578125" style="28" customWidth="1"/>
    <col min="12546" max="12546" width="11" style="28" customWidth="1"/>
    <col min="12547" max="12547" width="10" style="28" customWidth="1"/>
    <col min="12548" max="12548" width="7.28515625" style="28" customWidth="1"/>
    <col min="12549" max="12549" width="7.85546875" style="28" customWidth="1"/>
    <col min="12550" max="12550" width="7.28515625" style="28" customWidth="1"/>
    <col min="12551" max="12551" width="8.140625" style="28" customWidth="1"/>
    <col min="12552" max="12552" width="8.7109375" style="28" customWidth="1"/>
    <col min="12553" max="12553" width="9.85546875" style="28" customWidth="1"/>
    <col min="12554" max="12554" width="8.7109375" style="28" customWidth="1"/>
    <col min="12555" max="12555" width="7.7109375" style="28" customWidth="1"/>
    <col min="12556" max="12556" width="8.28515625" style="28" customWidth="1"/>
    <col min="12557" max="12557" width="8" style="28" customWidth="1"/>
    <col min="12558" max="12800" width="9.140625" style="28"/>
    <col min="12801" max="12801" width="32.42578125" style="28" customWidth="1"/>
    <col min="12802" max="12802" width="11" style="28" customWidth="1"/>
    <col min="12803" max="12803" width="10" style="28" customWidth="1"/>
    <col min="12804" max="12804" width="7.28515625" style="28" customWidth="1"/>
    <col min="12805" max="12805" width="7.85546875" style="28" customWidth="1"/>
    <col min="12806" max="12806" width="7.28515625" style="28" customWidth="1"/>
    <col min="12807" max="12807" width="8.140625" style="28" customWidth="1"/>
    <col min="12808" max="12808" width="8.7109375" style="28" customWidth="1"/>
    <col min="12809" max="12809" width="9.85546875" style="28" customWidth="1"/>
    <col min="12810" max="12810" width="8.7109375" style="28" customWidth="1"/>
    <col min="12811" max="12811" width="7.7109375" style="28" customWidth="1"/>
    <col min="12812" max="12812" width="8.28515625" style="28" customWidth="1"/>
    <col min="12813" max="12813" width="8" style="28" customWidth="1"/>
    <col min="12814" max="13056" width="9.140625" style="28"/>
    <col min="13057" max="13057" width="32.42578125" style="28" customWidth="1"/>
    <col min="13058" max="13058" width="11" style="28" customWidth="1"/>
    <col min="13059" max="13059" width="10" style="28" customWidth="1"/>
    <col min="13060" max="13060" width="7.28515625" style="28" customWidth="1"/>
    <col min="13061" max="13061" width="7.85546875" style="28" customWidth="1"/>
    <col min="13062" max="13062" width="7.28515625" style="28" customWidth="1"/>
    <col min="13063" max="13063" width="8.140625" style="28" customWidth="1"/>
    <col min="13064" max="13064" width="8.7109375" style="28" customWidth="1"/>
    <col min="13065" max="13065" width="9.85546875" style="28" customWidth="1"/>
    <col min="13066" max="13066" width="8.7109375" style="28" customWidth="1"/>
    <col min="13067" max="13067" width="7.7109375" style="28" customWidth="1"/>
    <col min="13068" max="13068" width="8.28515625" style="28" customWidth="1"/>
    <col min="13069" max="13069" width="8" style="28" customWidth="1"/>
    <col min="13070" max="13312" width="9.140625" style="28"/>
    <col min="13313" max="13313" width="32.42578125" style="28" customWidth="1"/>
    <col min="13314" max="13314" width="11" style="28" customWidth="1"/>
    <col min="13315" max="13315" width="10" style="28" customWidth="1"/>
    <col min="13316" max="13316" width="7.28515625" style="28" customWidth="1"/>
    <col min="13317" max="13317" width="7.85546875" style="28" customWidth="1"/>
    <col min="13318" max="13318" width="7.28515625" style="28" customWidth="1"/>
    <col min="13319" max="13319" width="8.140625" style="28" customWidth="1"/>
    <col min="13320" max="13320" width="8.7109375" style="28" customWidth="1"/>
    <col min="13321" max="13321" width="9.85546875" style="28" customWidth="1"/>
    <col min="13322" max="13322" width="8.7109375" style="28" customWidth="1"/>
    <col min="13323" max="13323" width="7.7109375" style="28" customWidth="1"/>
    <col min="13324" max="13324" width="8.28515625" style="28" customWidth="1"/>
    <col min="13325" max="13325" width="8" style="28" customWidth="1"/>
    <col min="13326" max="13568" width="9.140625" style="28"/>
    <col min="13569" max="13569" width="32.42578125" style="28" customWidth="1"/>
    <col min="13570" max="13570" width="11" style="28" customWidth="1"/>
    <col min="13571" max="13571" width="10" style="28" customWidth="1"/>
    <col min="13572" max="13572" width="7.28515625" style="28" customWidth="1"/>
    <col min="13573" max="13573" width="7.85546875" style="28" customWidth="1"/>
    <col min="13574" max="13574" width="7.28515625" style="28" customWidth="1"/>
    <col min="13575" max="13575" width="8.140625" style="28" customWidth="1"/>
    <col min="13576" max="13576" width="8.7109375" style="28" customWidth="1"/>
    <col min="13577" max="13577" width="9.85546875" style="28" customWidth="1"/>
    <col min="13578" max="13578" width="8.7109375" style="28" customWidth="1"/>
    <col min="13579" max="13579" width="7.7109375" style="28" customWidth="1"/>
    <col min="13580" max="13580" width="8.28515625" style="28" customWidth="1"/>
    <col min="13581" max="13581" width="8" style="28" customWidth="1"/>
    <col min="13582" max="13824" width="9.140625" style="28"/>
    <col min="13825" max="13825" width="32.42578125" style="28" customWidth="1"/>
    <col min="13826" max="13826" width="11" style="28" customWidth="1"/>
    <col min="13827" max="13827" width="10" style="28" customWidth="1"/>
    <col min="13828" max="13828" width="7.28515625" style="28" customWidth="1"/>
    <col min="13829" max="13829" width="7.85546875" style="28" customWidth="1"/>
    <col min="13830" max="13830" width="7.28515625" style="28" customWidth="1"/>
    <col min="13831" max="13831" width="8.140625" style="28" customWidth="1"/>
    <col min="13832" max="13832" width="8.7109375" style="28" customWidth="1"/>
    <col min="13833" max="13833" width="9.85546875" style="28" customWidth="1"/>
    <col min="13834" max="13834" width="8.7109375" style="28" customWidth="1"/>
    <col min="13835" max="13835" width="7.7109375" style="28" customWidth="1"/>
    <col min="13836" max="13836" width="8.28515625" style="28" customWidth="1"/>
    <col min="13837" max="13837" width="8" style="28" customWidth="1"/>
    <col min="13838" max="14080" width="9.140625" style="28"/>
    <col min="14081" max="14081" width="32.42578125" style="28" customWidth="1"/>
    <col min="14082" max="14082" width="11" style="28" customWidth="1"/>
    <col min="14083" max="14083" width="10" style="28" customWidth="1"/>
    <col min="14084" max="14084" width="7.28515625" style="28" customWidth="1"/>
    <col min="14085" max="14085" width="7.85546875" style="28" customWidth="1"/>
    <col min="14086" max="14086" width="7.28515625" style="28" customWidth="1"/>
    <col min="14087" max="14087" width="8.140625" style="28" customWidth="1"/>
    <col min="14088" max="14088" width="8.7109375" style="28" customWidth="1"/>
    <col min="14089" max="14089" width="9.85546875" style="28" customWidth="1"/>
    <col min="14090" max="14090" width="8.7109375" style="28" customWidth="1"/>
    <col min="14091" max="14091" width="7.7109375" style="28" customWidth="1"/>
    <col min="14092" max="14092" width="8.28515625" style="28" customWidth="1"/>
    <col min="14093" max="14093" width="8" style="28" customWidth="1"/>
    <col min="14094" max="14336" width="9.140625" style="28"/>
    <col min="14337" max="14337" width="32.42578125" style="28" customWidth="1"/>
    <col min="14338" max="14338" width="11" style="28" customWidth="1"/>
    <col min="14339" max="14339" width="10" style="28" customWidth="1"/>
    <col min="14340" max="14340" width="7.28515625" style="28" customWidth="1"/>
    <col min="14341" max="14341" width="7.85546875" style="28" customWidth="1"/>
    <col min="14342" max="14342" width="7.28515625" style="28" customWidth="1"/>
    <col min="14343" max="14343" width="8.140625" style="28" customWidth="1"/>
    <col min="14344" max="14344" width="8.7109375" style="28" customWidth="1"/>
    <col min="14345" max="14345" width="9.85546875" style="28" customWidth="1"/>
    <col min="14346" max="14346" width="8.7109375" style="28" customWidth="1"/>
    <col min="14347" max="14347" width="7.7109375" style="28" customWidth="1"/>
    <col min="14348" max="14348" width="8.28515625" style="28" customWidth="1"/>
    <col min="14349" max="14349" width="8" style="28" customWidth="1"/>
    <col min="14350" max="14592" width="9.140625" style="28"/>
    <col min="14593" max="14593" width="32.42578125" style="28" customWidth="1"/>
    <col min="14594" max="14594" width="11" style="28" customWidth="1"/>
    <col min="14595" max="14595" width="10" style="28" customWidth="1"/>
    <col min="14596" max="14596" width="7.28515625" style="28" customWidth="1"/>
    <col min="14597" max="14597" width="7.85546875" style="28" customWidth="1"/>
    <col min="14598" max="14598" width="7.28515625" style="28" customWidth="1"/>
    <col min="14599" max="14599" width="8.140625" style="28" customWidth="1"/>
    <col min="14600" max="14600" width="8.7109375" style="28" customWidth="1"/>
    <col min="14601" max="14601" width="9.85546875" style="28" customWidth="1"/>
    <col min="14602" max="14602" width="8.7109375" style="28" customWidth="1"/>
    <col min="14603" max="14603" width="7.7109375" style="28" customWidth="1"/>
    <col min="14604" max="14604" width="8.28515625" style="28" customWidth="1"/>
    <col min="14605" max="14605" width="8" style="28" customWidth="1"/>
    <col min="14606" max="14848" width="9.140625" style="28"/>
    <col min="14849" max="14849" width="32.42578125" style="28" customWidth="1"/>
    <col min="14850" max="14850" width="11" style="28" customWidth="1"/>
    <col min="14851" max="14851" width="10" style="28" customWidth="1"/>
    <col min="14852" max="14852" width="7.28515625" style="28" customWidth="1"/>
    <col min="14853" max="14853" width="7.85546875" style="28" customWidth="1"/>
    <col min="14854" max="14854" width="7.28515625" style="28" customWidth="1"/>
    <col min="14855" max="14855" width="8.140625" style="28" customWidth="1"/>
    <col min="14856" max="14856" width="8.7109375" style="28" customWidth="1"/>
    <col min="14857" max="14857" width="9.85546875" style="28" customWidth="1"/>
    <col min="14858" max="14858" width="8.7109375" style="28" customWidth="1"/>
    <col min="14859" max="14859" width="7.7109375" style="28" customWidth="1"/>
    <col min="14860" max="14860" width="8.28515625" style="28" customWidth="1"/>
    <col min="14861" max="14861" width="8" style="28" customWidth="1"/>
    <col min="14862" max="15104" width="9.140625" style="28"/>
    <col min="15105" max="15105" width="32.42578125" style="28" customWidth="1"/>
    <col min="15106" max="15106" width="11" style="28" customWidth="1"/>
    <col min="15107" max="15107" width="10" style="28" customWidth="1"/>
    <col min="15108" max="15108" width="7.28515625" style="28" customWidth="1"/>
    <col min="15109" max="15109" width="7.85546875" style="28" customWidth="1"/>
    <col min="15110" max="15110" width="7.28515625" style="28" customWidth="1"/>
    <col min="15111" max="15111" width="8.140625" style="28" customWidth="1"/>
    <col min="15112" max="15112" width="8.7109375" style="28" customWidth="1"/>
    <col min="15113" max="15113" width="9.85546875" style="28" customWidth="1"/>
    <col min="15114" max="15114" width="8.7109375" style="28" customWidth="1"/>
    <col min="15115" max="15115" width="7.7109375" style="28" customWidth="1"/>
    <col min="15116" max="15116" width="8.28515625" style="28" customWidth="1"/>
    <col min="15117" max="15117" width="8" style="28" customWidth="1"/>
    <col min="15118" max="15360" width="9.140625" style="28"/>
    <col min="15361" max="15361" width="32.42578125" style="28" customWidth="1"/>
    <col min="15362" max="15362" width="11" style="28" customWidth="1"/>
    <col min="15363" max="15363" width="10" style="28" customWidth="1"/>
    <col min="15364" max="15364" width="7.28515625" style="28" customWidth="1"/>
    <col min="15365" max="15365" width="7.85546875" style="28" customWidth="1"/>
    <col min="15366" max="15366" width="7.28515625" style="28" customWidth="1"/>
    <col min="15367" max="15367" width="8.140625" style="28" customWidth="1"/>
    <col min="15368" max="15368" width="8.7109375" style="28" customWidth="1"/>
    <col min="15369" max="15369" width="9.85546875" style="28" customWidth="1"/>
    <col min="15370" max="15370" width="8.7109375" style="28" customWidth="1"/>
    <col min="15371" max="15371" width="7.7109375" style="28" customWidth="1"/>
    <col min="15372" max="15372" width="8.28515625" style="28" customWidth="1"/>
    <col min="15373" max="15373" width="8" style="28" customWidth="1"/>
    <col min="15374" max="15616" width="9.140625" style="28"/>
    <col min="15617" max="15617" width="32.42578125" style="28" customWidth="1"/>
    <col min="15618" max="15618" width="11" style="28" customWidth="1"/>
    <col min="15619" max="15619" width="10" style="28" customWidth="1"/>
    <col min="15620" max="15620" width="7.28515625" style="28" customWidth="1"/>
    <col min="15621" max="15621" width="7.85546875" style="28" customWidth="1"/>
    <col min="15622" max="15622" width="7.28515625" style="28" customWidth="1"/>
    <col min="15623" max="15623" width="8.140625" style="28" customWidth="1"/>
    <col min="15624" max="15624" width="8.7109375" style="28" customWidth="1"/>
    <col min="15625" max="15625" width="9.85546875" style="28" customWidth="1"/>
    <col min="15626" max="15626" width="8.7109375" style="28" customWidth="1"/>
    <col min="15627" max="15627" width="7.7109375" style="28" customWidth="1"/>
    <col min="15628" max="15628" width="8.28515625" style="28" customWidth="1"/>
    <col min="15629" max="15629" width="8" style="28" customWidth="1"/>
    <col min="15630" max="15872" width="9.140625" style="28"/>
    <col min="15873" max="15873" width="32.42578125" style="28" customWidth="1"/>
    <col min="15874" max="15874" width="11" style="28" customWidth="1"/>
    <col min="15875" max="15875" width="10" style="28" customWidth="1"/>
    <col min="15876" max="15876" width="7.28515625" style="28" customWidth="1"/>
    <col min="15877" max="15877" width="7.85546875" style="28" customWidth="1"/>
    <col min="15878" max="15878" width="7.28515625" style="28" customWidth="1"/>
    <col min="15879" max="15879" width="8.140625" style="28" customWidth="1"/>
    <col min="15880" max="15880" width="8.7109375" style="28" customWidth="1"/>
    <col min="15881" max="15881" width="9.85546875" style="28" customWidth="1"/>
    <col min="15882" max="15882" width="8.7109375" style="28" customWidth="1"/>
    <col min="15883" max="15883" width="7.7109375" style="28" customWidth="1"/>
    <col min="15884" max="15884" width="8.28515625" style="28" customWidth="1"/>
    <col min="15885" max="15885" width="8" style="28" customWidth="1"/>
    <col min="15886" max="16128" width="9.140625" style="28"/>
    <col min="16129" max="16129" width="32.42578125" style="28" customWidth="1"/>
    <col min="16130" max="16130" width="11" style="28" customWidth="1"/>
    <col min="16131" max="16131" width="10" style="28" customWidth="1"/>
    <col min="16132" max="16132" width="7.28515625" style="28" customWidth="1"/>
    <col min="16133" max="16133" width="7.85546875" style="28" customWidth="1"/>
    <col min="16134" max="16134" width="7.28515625" style="28" customWidth="1"/>
    <col min="16135" max="16135" width="8.140625" style="28" customWidth="1"/>
    <col min="16136" max="16136" width="8.7109375" style="28" customWidth="1"/>
    <col min="16137" max="16137" width="9.85546875" style="28" customWidth="1"/>
    <col min="16138" max="16138" width="8.7109375" style="28" customWidth="1"/>
    <col min="16139" max="16139" width="7.7109375" style="28" customWidth="1"/>
    <col min="16140" max="16140" width="8.28515625" style="28" customWidth="1"/>
    <col min="16141" max="16141" width="8" style="28" customWidth="1"/>
    <col min="16142" max="16384" width="9.140625" style="28"/>
  </cols>
  <sheetData>
    <row r="1" spans="1:14" x14ac:dyDescent="0.25">
      <c r="M1" s="37" t="s">
        <v>152</v>
      </c>
    </row>
    <row r="2" spans="1:14" ht="18" x14ac:dyDescent="0.25">
      <c r="B2" s="32" t="s">
        <v>240</v>
      </c>
      <c r="H2" s="33"/>
    </row>
    <row r="3" spans="1:14" ht="18.75" thickBot="1" x14ac:dyDescent="0.3">
      <c r="B3" s="34"/>
      <c r="D3" s="35"/>
      <c r="E3" s="36"/>
      <c r="F3" s="35"/>
      <c r="G3" s="36"/>
      <c r="M3" s="37" t="s">
        <v>60</v>
      </c>
    </row>
    <row r="4" spans="1:14" ht="15.75" thickBot="1" x14ac:dyDescent="0.3">
      <c r="A4" s="339"/>
      <c r="B4" s="340" t="s">
        <v>52</v>
      </c>
      <c r="C4" s="341"/>
      <c r="D4" s="341"/>
      <c r="E4" s="341"/>
      <c r="F4" s="342"/>
      <c r="G4" s="343"/>
      <c r="H4" s="344"/>
      <c r="I4" s="345" t="s">
        <v>53</v>
      </c>
      <c r="J4" s="345"/>
      <c r="K4" s="345"/>
      <c r="L4" s="345"/>
      <c r="M4" s="346"/>
    </row>
    <row r="5" spans="1:14" ht="15.75" x14ac:dyDescent="0.25">
      <c r="A5" s="347"/>
      <c r="B5" s="348" t="s">
        <v>28</v>
      </c>
      <c r="C5" s="349" t="s">
        <v>0</v>
      </c>
      <c r="D5" s="350" t="s">
        <v>29</v>
      </c>
      <c r="E5" s="350" t="s">
        <v>1</v>
      </c>
      <c r="F5" s="351" t="s">
        <v>30</v>
      </c>
      <c r="G5" s="352" t="s">
        <v>254</v>
      </c>
      <c r="H5" s="353" t="s">
        <v>54</v>
      </c>
      <c r="I5" s="354" t="s">
        <v>0</v>
      </c>
      <c r="J5" s="351" t="s">
        <v>29</v>
      </c>
      <c r="K5" s="351" t="s">
        <v>1</v>
      </c>
      <c r="L5" s="354" t="s">
        <v>29</v>
      </c>
      <c r="M5" s="355" t="s">
        <v>254</v>
      </c>
    </row>
    <row r="6" spans="1:14" x14ac:dyDescent="0.25">
      <c r="A6" s="356" t="s">
        <v>31</v>
      </c>
      <c r="B6" s="357" t="s">
        <v>56</v>
      </c>
      <c r="C6" s="350" t="s">
        <v>56</v>
      </c>
      <c r="D6" s="358">
        <v>43830</v>
      </c>
      <c r="E6" s="359" t="s">
        <v>32</v>
      </c>
      <c r="F6" s="350">
        <v>2018</v>
      </c>
      <c r="G6" s="360" t="s">
        <v>33</v>
      </c>
      <c r="H6" s="348" t="s">
        <v>49</v>
      </c>
      <c r="I6" s="349" t="s">
        <v>54</v>
      </c>
      <c r="J6" s="358">
        <v>43830</v>
      </c>
      <c r="K6" s="359" t="s">
        <v>32</v>
      </c>
      <c r="L6" s="349">
        <v>2018</v>
      </c>
      <c r="M6" s="361" t="s">
        <v>33</v>
      </c>
    </row>
    <row r="7" spans="1:14" ht="15.75" thickBot="1" x14ac:dyDescent="0.3">
      <c r="A7" s="362"/>
      <c r="B7" s="363" t="s">
        <v>252</v>
      </c>
      <c r="C7" s="364" t="s">
        <v>253</v>
      </c>
      <c r="D7" s="364"/>
      <c r="E7" s="364" t="s">
        <v>57</v>
      </c>
      <c r="F7" s="364"/>
      <c r="G7" s="365"/>
      <c r="H7" s="363">
        <v>2019</v>
      </c>
      <c r="I7" s="364" t="s">
        <v>307</v>
      </c>
      <c r="J7" s="366"/>
      <c r="K7" s="364" t="s">
        <v>57</v>
      </c>
      <c r="L7" s="367"/>
      <c r="M7" s="368"/>
    </row>
    <row r="8" spans="1:14" ht="15.75" thickBot="1" x14ac:dyDescent="0.3">
      <c r="A8" s="369"/>
      <c r="B8" s="370">
        <v>1</v>
      </c>
      <c r="C8" s="371">
        <v>2</v>
      </c>
      <c r="D8" s="371">
        <v>3</v>
      </c>
      <c r="E8" s="371">
        <v>4</v>
      </c>
      <c r="F8" s="371">
        <v>5</v>
      </c>
      <c r="G8" s="372">
        <v>6</v>
      </c>
      <c r="H8" s="373">
        <v>7</v>
      </c>
      <c r="I8" s="374">
        <v>8</v>
      </c>
      <c r="J8" s="374">
        <v>9</v>
      </c>
      <c r="K8" s="374">
        <v>10</v>
      </c>
      <c r="L8" s="374">
        <v>11</v>
      </c>
      <c r="M8" s="375">
        <v>12</v>
      </c>
    </row>
    <row r="9" spans="1:14" x14ac:dyDescent="0.25">
      <c r="A9" s="376"/>
      <c r="B9" s="377"/>
      <c r="C9" s="378"/>
      <c r="D9" s="379"/>
      <c r="E9" s="378"/>
      <c r="F9" s="378"/>
      <c r="G9" s="379"/>
      <c r="H9" s="380"/>
      <c r="I9" s="378"/>
      <c r="J9" s="378"/>
      <c r="K9" s="378"/>
      <c r="L9" s="378"/>
      <c r="M9" s="381"/>
    </row>
    <row r="10" spans="1:14" x14ac:dyDescent="0.25">
      <c r="A10" s="382" t="s">
        <v>34</v>
      </c>
      <c r="B10" s="383">
        <f>B11+B12</f>
        <v>355</v>
      </c>
      <c r="C10" s="384">
        <f>C11+C12</f>
        <v>335</v>
      </c>
      <c r="D10" s="384">
        <f t="shared" ref="D10" si="0">D11+D12</f>
        <v>311</v>
      </c>
      <c r="E10" s="384">
        <f>D10/C10*100</f>
        <v>92.835820895522389</v>
      </c>
      <c r="F10" s="385">
        <f>F11+F12</f>
        <v>335</v>
      </c>
      <c r="G10" s="386">
        <f>D10/F10*100</f>
        <v>92.835820895522389</v>
      </c>
      <c r="H10" s="383">
        <f>H11+H12</f>
        <v>160000</v>
      </c>
      <c r="I10" s="387">
        <f>I11+I12</f>
        <v>174888.3</v>
      </c>
      <c r="J10" s="385">
        <f>J11+J12</f>
        <v>148414</v>
      </c>
      <c r="K10" s="384">
        <f>J10/I10*100</f>
        <v>84.86216630843802</v>
      </c>
      <c r="L10" s="388">
        <f>L11+L12</f>
        <v>152996</v>
      </c>
      <c r="M10" s="389">
        <f>J10/L10*100</f>
        <v>97.005150461449972</v>
      </c>
      <c r="N10" s="38"/>
    </row>
    <row r="11" spans="1:14" x14ac:dyDescent="0.25">
      <c r="A11" s="390" t="s">
        <v>308</v>
      </c>
      <c r="B11" s="391">
        <v>349</v>
      </c>
      <c r="C11" s="392">
        <v>329</v>
      </c>
      <c r="D11" s="393">
        <v>306</v>
      </c>
      <c r="E11" s="392">
        <f>(D11/C11)*100</f>
        <v>93.00911854103343</v>
      </c>
      <c r="F11" s="394">
        <v>329</v>
      </c>
      <c r="G11" s="395">
        <f>D11/F11*100</f>
        <v>93.00911854103343</v>
      </c>
      <c r="H11" s="396">
        <v>157000</v>
      </c>
      <c r="I11" s="392">
        <v>171888.3</v>
      </c>
      <c r="J11" s="394">
        <v>145764</v>
      </c>
      <c r="K11" s="392">
        <f>J11/I11*100</f>
        <v>84.801583353840854</v>
      </c>
      <c r="L11" s="394">
        <v>150389</v>
      </c>
      <c r="M11" s="397">
        <f>J11/L11*100</f>
        <v>96.92464209483407</v>
      </c>
      <c r="N11" s="38"/>
    </row>
    <row r="12" spans="1:14" x14ac:dyDescent="0.25">
      <c r="A12" s="390" t="s">
        <v>309</v>
      </c>
      <c r="B12" s="391">
        <v>6</v>
      </c>
      <c r="C12" s="392">
        <v>6</v>
      </c>
      <c r="D12" s="393">
        <v>5</v>
      </c>
      <c r="E12" s="392">
        <f>(D12/C12)*100</f>
        <v>83.333333333333343</v>
      </c>
      <c r="F12" s="394">
        <v>6</v>
      </c>
      <c r="G12" s="395">
        <f>D12/F12*100</f>
        <v>83.333333333333343</v>
      </c>
      <c r="H12" s="396">
        <v>3000</v>
      </c>
      <c r="I12" s="392">
        <v>3000</v>
      </c>
      <c r="J12" s="394">
        <v>2650</v>
      </c>
      <c r="K12" s="392">
        <f>J12/I12*100</f>
        <v>88.333333333333329</v>
      </c>
      <c r="L12" s="394">
        <v>2607</v>
      </c>
      <c r="M12" s="397">
        <f>J12/L12*100</f>
        <v>101.6494054468738</v>
      </c>
      <c r="N12" s="38"/>
    </row>
    <row r="13" spans="1:14" ht="15.75" x14ac:dyDescent="0.25">
      <c r="A13" s="398"/>
      <c r="B13" s="399"/>
      <c r="C13" s="400"/>
      <c r="D13" s="401"/>
      <c r="E13" s="392"/>
      <c r="F13" s="402"/>
      <c r="G13" s="395"/>
      <c r="H13" s="403"/>
      <c r="I13" s="404"/>
      <c r="J13" s="405"/>
      <c r="K13" s="406"/>
      <c r="L13" s="405"/>
      <c r="M13" s="397"/>
      <c r="N13" s="38"/>
    </row>
    <row r="14" spans="1:14" x14ac:dyDescent="0.25">
      <c r="A14" s="382" t="s">
        <v>35</v>
      </c>
      <c r="B14" s="407"/>
      <c r="C14" s="408"/>
      <c r="D14" s="405"/>
      <c r="E14" s="392"/>
      <c r="F14" s="405"/>
      <c r="G14" s="395"/>
      <c r="H14" s="407"/>
      <c r="I14" s="408"/>
      <c r="J14" s="409"/>
      <c r="K14" s="406"/>
      <c r="L14" s="405"/>
      <c r="M14" s="397"/>
      <c r="N14" s="39"/>
    </row>
    <row r="15" spans="1:14" x14ac:dyDescent="0.25">
      <c r="A15" s="382"/>
      <c r="B15" s="391"/>
      <c r="C15" s="406"/>
      <c r="D15" s="394"/>
      <c r="E15" s="392"/>
      <c r="F15" s="394"/>
      <c r="G15" s="395"/>
      <c r="H15" s="396"/>
      <c r="I15" s="410"/>
      <c r="J15" s="394"/>
      <c r="K15" s="406"/>
      <c r="L15" s="394"/>
      <c r="M15" s="397"/>
      <c r="N15" s="39"/>
    </row>
    <row r="16" spans="1:14" x14ac:dyDescent="0.25">
      <c r="A16" s="411" t="s">
        <v>36</v>
      </c>
      <c r="B16" s="403">
        <f>B18+B20</f>
        <v>211</v>
      </c>
      <c r="C16" s="412">
        <f>C18+C20</f>
        <v>211</v>
      </c>
      <c r="D16" s="413">
        <f>D18+D20</f>
        <v>188</v>
      </c>
      <c r="E16" s="404">
        <f>(D16/C16)*100</f>
        <v>89.099526066350705</v>
      </c>
      <c r="F16" s="405">
        <f>F18+F20</f>
        <v>202</v>
      </c>
      <c r="G16" s="414">
        <f>D16/F16*100</f>
        <v>93.069306930693074</v>
      </c>
      <c r="H16" s="403">
        <f>H18+H20</f>
        <v>86722</v>
      </c>
      <c r="I16" s="404">
        <f>SUM(I18:I20)</f>
        <v>87648</v>
      </c>
      <c r="J16" s="415">
        <f>SUM(J18:J20)</f>
        <v>68951</v>
      </c>
      <c r="K16" s="404">
        <f>J16/I16*100</f>
        <v>78.668081416575404</v>
      </c>
      <c r="L16" s="415">
        <f>SUM(L18:L20)</f>
        <v>67283</v>
      </c>
      <c r="M16" s="416">
        <f>J16/L16*100</f>
        <v>102.47908089710624</v>
      </c>
      <c r="N16" s="40"/>
    </row>
    <row r="17" spans="1:18" x14ac:dyDescent="0.25">
      <c r="A17" s="411"/>
      <c r="B17" s="417"/>
      <c r="C17" s="418"/>
      <c r="D17" s="419"/>
      <c r="E17" s="420"/>
      <c r="F17" s="405"/>
      <c r="G17" s="421"/>
      <c r="H17" s="417"/>
      <c r="I17" s="418"/>
      <c r="J17" s="422"/>
      <c r="K17" s="423"/>
      <c r="L17" s="405"/>
      <c r="M17" s="424"/>
      <c r="N17" s="39"/>
    </row>
    <row r="18" spans="1:18" x14ac:dyDescent="0.25">
      <c r="A18" s="390" t="s">
        <v>219</v>
      </c>
      <c r="B18" s="425">
        <v>138</v>
      </c>
      <c r="C18" s="426">
        <v>138</v>
      </c>
      <c r="D18" s="427">
        <v>121</v>
      </c>
      <c r="E18" s="392">
        <f>(D18/C18)*100</f>
        <v>87.681159420289859</v>
      </c>
      <c r="F18" s="394">
        <v>132</v>
      </c>
      <c r="G18" s="428">
        <f>D18/F18*100</f>
        <v>91.666666666666657</v>
      </c>
      <c r="H18" s="429">
        <v>55400</v>
      </c>
      <c r="I18" s="392">
        <v>55400</v>
      </c>
      <c r="J18" s="430">
        <v>36708</v>
      </c>
      <c r="K18" s="426">
        <f>J18/I18*100</f>
        <v>66.259927797833939</v>
      </c>
      <c r="L18" s="394">
        <v>38973</v>
      </c>
      <c r="M18" s="431">
        <f>J18/L18*100</f>
        <v>94.188284196751596</v>
      </c>
      <c r="N18" s="41"/>
    </row>
    <row r="19" spans="1:18" x14ac:dyDescent="0.25">
      <c r="A19" s="390"/>
      <c r="B19" s="432"/>
      <c r="C19" s="423"/>
      <c r="D19" s="433"/>
      <c r="E19" s="423"/>
      <c r="F19" s="394"/>
      <c r="G19" s="421"/>
      <c r="H19" s="396"/>
      <c r="I19" s="392"/>
      <c r="J19" s="394"/>
      <c r="K19" s="392"/>
      <c r="L19" s="394"/>
      <c r="M19" s="397"/>
      <c r="N19" s="41"/>
    </row>
    <row r="20" spans="1:18" x14ac:dyDescent="0.25">
      <c r="A20" s="390" t="s">
        <v>51</v>
      </c>
      <c r="B20" s="425">
        <v>73</v>
      </c>
      <c r="C20" s="426">
        <v>73</v>
      </c>
      <c r="D20" s="427">
        <v>67</v>
      </c>
      <c r="E20" s="426">
        <f>(D20/C20)*100</f>
        <v>91.780821917808225</v>
      </c>
      <c r="F20" s="394">
        <v>70</v>
      </c>
      <c r="G20" s="428">
        <f>D20/F20*100</f>
        <v>95.714285714285722</v>
      </c>
      <c r="H20" s="429">
        <v>31322</v>
      </c>
      <c r="I20" s="392">
        <v>32248</v>
      </c>
      <c r="J20" s="394">
        <v>32243</v>
      </c>
      <c r="K20" s="426">
        <f>SUM(J20:J21)/SUM(I20:I21)*100</f>
        <v>99.984495162490688</v>
      </c>
      <c r="L20" s="394">
        <v>28310</v>
      </c>
      <c r="M20" s="431">
        <f t="shared" ref="M20" si="1">J20/L20*100</f>
        <v>113.89261744966444</v>
      </c>
      <c r="N20" s="42"/>
    </row>
    <row r="21" spans="1:18" x14ac:dyDescent="0.25">
      <c r="A21" s="390"/>
      <c r="B21" s="425"/>
      <c r="C21" s="426"/>
      <c r="D21" s="427"/>
      <c r="E21" s="426"/>
      <c r="F21" s="394"/>
      <c r="G21" s="428"/>
      <c r="H21" s="429"/>
      <c r="I21" s="392"/>
      <c r="J21" s="394"/>
      <c r="K21" s="426"/>
      <c r="L21" s="394"/>
      <c r="M21" s="431"/>
      <c r="N21" s="43"/>
    </row>
    <row r="22" spans="1:18" x14ac:dyDescent="0.25">
      <c r="A22" s="434"/>
      <c r="B22" s="432"/>
      <c r="C22" s="423"/>
      <c r="D22" s="433"/>
      <c r="E22" s="423"/>
      <c r="F22" s="394"/>
      <c r="G22" s="421"/>
      <c r="H22" s="435"/>
      <c r="I22" s="423"/>
      <c r="J22" s="436"/>
      <c r="K22" s="423"/>
      <c r="L22" s="394"/>
      <c r="M22" s="424"/>
      <c r="N22" s="44"/>
    </row>
    <row r="23" spans="1:18" x14ac:dyDescent="0.25">
      <c r="A23" s="411" t="s">
        <v>125</v>
      </c>
      <c r="B23" s="403">
        <f>B24+B25</f>
        <v>46</v>
      </c>
      <c r="C23" s="404">
        <f>C24+C25</f>
        <v>46</v>
      </c>
      <c r="D23" s="405">
        <f>D24+D25</f>
        <v>44</v>
      </c>
      <c r="E23" s="404">
        <f t="shared" ref="E23:E32" si="2">(D23/C23)*100</f>
        <v>95.652173913043484</v>
      </c>
      <c r="F23" s="415">
        <f>F24+F25</f>
        <v>46</v>
      </c>
      <c r="G23" s="414">
        <f t="shared" ref="G23:G32" si="3">D23/F23*100</f>
        <v>95.652173913043484</v>
      </c>
      <c r="H23" s="403">
        <f>H24+H25</f>
        <v>19737</v>
      </c>
      <c r="I23" s="404">
        <f>I24+I25</f>
        <v>19737</v>
      </c>
      <c r="J23" s="405">
        <f>J24+J25</f>
        <v>19737</v>
      </c>
      <c r="K23" s="404">
        <f>J23/I23*100</f>
        <v>100</v>
      </c>
      <c r="L23" s="405">
        <f>L24+L25</f>
        <v>18864</v>
      </c>
      <c r="M23" s="416">
        <f>J23/L23*100</f>
        <v>104.62786259541986</v>
      </c>
    </row>
    <row r="24" spans="1:18" x14ac:dyDescent="0.25">
      <c r="A24" s="437" t="s">
        <v>63</v>
      </c>
      <c r="B24" s="425">
        <v>22</v>
      </c>
      <c r="C24" s="426">
        <v>22</v>
      </c>
      <c r="D24" s="427">
        <v>21</v>
      </c>
      <c r="E24" s="392">
        <f t="shared" si="2"/>
        <v>95.454545454545453</v>
      </c>
      <c r="F24" s="394">
        <v>23</v>
      </c>
      <c r="G24" s="428">
        <f t="shared" si="3"/>
        <v>91.304347826086953</v>
      </c>
      <c r="H24" s="429">
        <v>9977</v>
      </c>
      <c r="I24" s="426">
        <v>9977</v>
      </c>
      <c r="J24" s="394">
        <v>9977</v>
      </c>
      <c r="K24" s="392">
        <f>J24/I24*100</f>
        <v>100</v>
      </c>
      <c r="L24" s="394">
        <v>10491</v>
      </c>
      <c r="M24" s="397">
        <f>J24/L24*100</f>
        <v>95.100562386807738</v>
      </c>
    </row>
    <row r="25" spans="1:18" x14ac:dyDescent="0.25">
      <c r="A25" s="437" t="s">
        <v>64</v>
      </c>
      <c r="B25" s="425">
        <v>24</v>
      </c>
      <c r="C25" s="426">
        <v>24</v>
      </c>
      <c r="D25" s="427">
        <v>23</v>
      </c>
      <c r="E25" s="392">
        <f t="shared" si="2"/>
        <v>95.833333333333343</v>
      </c>
      <c r="F25" s="394">
        <v>23</v>
      </c>
      <c r="G25" s="428">
        <f t="shared" si="3"/>
        <v>100</v>
      </c>
      <c r="H25" s="429">
        <v>9760</v>
      </c>
      <c r="I25" s="426">
        <v>9760</v>
      </c>
      <c r="J25" s="430">
        <v>9760</v>
      </c>
      <c r="K25" s="426">
        <f>J25/I25*100</f>
        <v>100</v>
      </c>
      <c r="L25" s="394">
        <v>8373</v>
      </c>
      <c r="M25" s="431">
        <f>J25/L25*100</f>
        <v>116.56514988654007</v>
      </c>
      <c r="N25" s="38"/>
      <c r="R25" s="45"/>
    </row>
    <row r="26" spans="1:18" s="45" customFormat="1" x14ac:dyDescent="0.25">
      <c r="A26" s="438"/>
      <c r="B26" s="425"/>
      <c r="C26" s="426"/>
      <c r="D26" s="427"/>
      <c r="E26" s="392"/>
      <c r="F26" s="394"/>
      <c r="G26" s="428"/>
      <c r="H26" s="425"/>
      <c r="I26" s="426"/>
      <c r="J26" s="427"/>
      <c r="K26" s="426"/>
      <c r="L26" s="394"/>
      <c r="M26" s="431"/>
      <c r="N26" s="38"/>
    </row>
    <row r="27" spans="1:18" s="45" customFormat="1" x14ac:dyDescent="0.25">
      <c r="A27" s="439" t="s">
        <v>126</v>
      </c>
      <c r="B27" s="440">
        <f>B28</f>
        <v>9</v>
      </c>
      <c r="C27" s="441">
        <f>C28</f>
        <v>9</v>
      </c>
      <c r="D27" s="442">
        <v>8</v>
      </c>
      <c r="E27" s="404">
        <f t="shared" si="2"/>
        <v>88.888888888888886</v>
      </c>
      <c r="F27" s="405">
        <f>F28</f>
        <v>11</v>
      </c>
      <c r="G27" s="443">
        <f t="shared" si="3"/>
        <v>72.727272727272734</v>
      </c>
      <c r="H27" s="444">
        <f>H28</f>
        <v>3500</v>
      </c>
      <c r="I27" s="441">
        <f t="shared" ref="I27:J27" si="4">I28</f>
        <v>3315.1</v>
      </c>
      <c r="J27" s="442">
        <f t="shared" si="4"/>
        <v>3099</v>
      </c>
      <c r="K27" s="441">
        <f t="shared" ref="K27:K28" si="5">J27/I27*100</f>
        <v>93.48134294591415</v>
      </c>
      <c r="L27" s="405">
        <f>L28</f>
        <v>4264</v>
      </c>
      <c r="M27" s="431">
        <f t="shared" ref="M27:M28" si="6">J27/L27*100</f>
        <v>72.678236397748591</v>
      </c>
      <c r="N27" s="38"/>
    </row>
    <row r="28" spans="1:18" x14ac:dyDescent="0.25">
      <c r="A28" s="445" t="s">
        <v>127</v>
      </c>
      <c r="B28" s="425">
        <v>9</v>
      </c>
      <c r="C28" s="426">
        <v>9</v>
      </c>
      <c r="D28" s="427">
        <v>8</v>
      </c>
      <c r="E28" s="426">
        <f t="shared" si="2"/>
        <v>88.888888888888886</v>
      </c>
      <c r="F28" s="394">
        <v>11</v>
      </c>
      <c r="G28" s="443">
        <f t="shared" si="3"/>
        <v>72.727272727272734</v>
      </c>
      <c r="H28" s="425">
        <v>3500</v>
      </c>
      <c r="I28" s="426">
        <v>3315.1</v>
      </c>
      <c r="J28" s="427">
        <v>3099</v>
      </c>
      <c r="K28" s="426">
        <f t="shared" si="5"/>
        <v>93.48134294591415</v>
      </c>
      <c r="L28" s="394">
        <v>4264</v>
      </c>
      <c r="M28" s="431">
        <f t="shared" si="6"/>
        <v>72.678236397748591</v>
      </c>
      <c r="N28" s="38"/>
    </row>
    <row r="29" spans="1:18" x14ac:dyDescent="0.25">
      <c r="A29" s="446"/>
      <c r="B29" s="432"/>
      <c r="C29" s="423"/>
      <c r="D29" s="433"/>
      <c r="E29" s="423"/>
      <c r="F29" s="394"/>
      <c r="G29" s="421"/>
      <c r="H29" s="432"/>
      <c r="I29" s="423"/>
      <c r="J29" s="433"/>
      <c r="K29" s="423"/>
      <c r="L29" s="394"/>
      <c r="M29" s="424"/>
      <c r="N29" s="38"/>
      <c r="O29" s="29"/>
    </row>
    <row r="30" spans="1:18" x14ac:dyDescent="0.25">
      <c r="A30" s="382" t="s">
        <v>37</v>
      </c>
      <c r="B30" s="383">
        <f>B16+B23+B27</f>
        <v>266</v>
      </c>
      <c r="C30" s="384">
        <f>C16+C23+C27</f>
        <v>266</v>
      </c>
      <c r="D30" s="447">
        <f>D16+D23+D27</f>
        <v>240</v>
      </c>
      <c r="E30" s="384">
        <f t="shared" si="2"/>
        <v>90.225563909774436</v>
      </c>
      <c r="F30" s="447">
        <f>F16+F23+F27</f>
        <v>259</v>
      </c>
      <c r="G30" s="386">
        <f t="shared" si="3"/>
        <v>92.664092664092664</v>
      </c>
      <c r="H30" s="448">
        <f>H16+H23+H27</f>
        <v>109959</v>
      </c>
      <c r="I30" s="447">
        <f>I16+I23+I27</f>
        <v>110700.1</v>
      </c>
      <c r="J30" s="385">
        <f>J16+J23+J27</f>
        <v>91787</v>
      </c>
      <c r="K30" s="384">
        <f>J30/I30*100</f>
        <v>82.915010916882636</v>
      </c>
      <c r="L30" s="388">
        <f>L16+L23+L27</f>
        <v>90411</v>
      </c>
      <c r="M30" s="389">
        <f>J30/L30*100</f>
        <v>101.52193870214907</v>
      </c>
      <c r="N30" s="38"/>
      <c r="P30" s="29"/>
    </row>
    <row r="31" spans="1:18" ht="15.75" x14ac:dyDescent="0.25">
      <c r="A31" s="398"/>
      <c r="B31" s="449"/>
      <c r="C31" s="423"/>
      <c r="D31" s="450"/>
      <c r="E31" s="420"/>
      <c r="F31" s="436"/>
      <c r="G31" s="451"/>
      <c r="H31" s="432"/>
      <c r="I31" s="423"/>
      <c r="J31" s="452"/>
      <c r="K31" s="420"/>
      <c r="L31" s="436"/>
      <c r="M31" s="453"/>
      <c r="N31" s="38"/>
    </row>
    <row r="32" spans="1:18" s="47" customFormat="1" x14ac:dyDescent="0.25">
      <c r="A32" s="454" t="s">
        <v>67</v>
      </c>
      <c r="B32" s="383">
        <f>B10+B30</f>
        <v>621</v>
      </c>
      <c r="C32" s="384">
        <f>C10+C30</f>
        <v>601</v>
      </c>
      <c r="D32" s="447">
        <f>D10+D30</f>
        <v>551</v>
      </c>
      <c r="E32" s="384">
        <f t="shared" si="2"/>
        <v>91.680532445923461</v>
      </c>
      <c r="F32" s="447">
        <f>F10+F30</f>
        <v>594</v>
      </c>
      <c r="G32" s="386">
        <f t="shared" si="3"/>
        <v>92.760942760942768</v>
      </c>
      <c r="H32" s="383">
        <f>H10+H30</f>
        <v>269959</v>
      </c>
      <c r="I32" s="384">
        <f>I10+I30</f>
        <v>285588.40000000002</v>
      </c>
      <c r="J32" s="447">
        <f>J10+J30</f>
        <v>240201</v>
      </c>
      <c r="K32" s="384">
        <f>J32/I32*100</f>
        <v>84.107407723843124</v>
      </c>
      <c r="L32" s="388">
        <f>L10+L30</f>
        <v>243407</v>
      </c>
      <c r="M32" s="389">
        <f>J32/L32*100</f>
        <v>98.682864502664259</v>
      </c>
      <c r="N32" s="46"/>
    </row>
    <row r="33" spans="1:15" s="47" customFormat="1" ht="15.75" thickBot="1" x14ac:dyDescent="0.3">
      <c r="A33" s="455"/>
      <c r="B33" s="456"/>
      <c r="C33" s="457"/>
      <c r="D33" s="458"/>
      <c r="E33" s="457"/>
      <c r="F33" s="459"/>
      <c r="G33" s="460"/>
      <c r="H33" s="461"/>
      <c r="I33" s="457"/>
      <c r="J33" s="459"/>
      <c r="K33" s="457"/>
      <c r="L33" s="459"/>
      <c r="M33" s="460"/>
      <c r="N33" s="46"/>
    </row>
    <row r="35" spans="1:15" x14ac:dyDescent="0.25">
      <c r="O35" s="29"/>
    </row>
  </sheetData>
  <printOptions horizontalCentered="1"/>
  <pageMargins left="0.39370078740157483" right="0.39370078740157483" top="0.59055118110236227" bottom="0.3937007874015748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4"/>
  <sheetViews>
    <sheetView topLeftCell="A7" zoomScale="106" zoomScaleNormal="106" workbookViewId="0">
      <selection activeCell="R7" sqref="R7"/>
    </sheetView>
  </sheetViews>
  <sheetFormatPr defaultRowHeight="15" x14ac:dyDescent="0.25"/>
  <cols>
    <col min="1" max="1" width="34.5703125" style="15" customWidth="1"/>
    <col min="2" max="2" width="10.7109375" style="16" customWidth="1"/>
    <col min="3" max="3" width="10.7109375" style="17" customWidth="1"/>
    <col min="4" max="4" width="11.85546875" style="16" customWidth="1"/>
    <col min="5" max="5" width="10.7109375" style="18" customWidth="1"/>
    <col min="6" max="6" width="10.7109375" style="16" customWidth="1"/>
    <col min="7" max="7" width="10.7109375" style="18" customWidth="1"/>
    <col min="8" max="256" width="9.140625" style="15"/>
    <col min="257" max="257" width="31.7109375" style="15" customWidth="1"/>
    <col min="258" max="258" width="9.140625" style="15"/>
    <col min="259" max="259" width="11.85546875" style="15" customWidth="1"/>
    <col min="260" max="260" width="8.7109375" style="15" customWidth="1"/>
    <col min="261" max="512" width="9.140625" style="15"/>
    <col min="513" max="513" width="31.7109375" style="15" customWidth="1"/>
    <col min="514" max="514" width="9.140625" style="15"/>
    <col min="515" max="515" width="11.85546875" style="15" customWidth="1"/>
    <col min="516" max="516" width="8.7109375" style="15" customWidth="1"/>
    <col min="517" max="768" width="9.140625" style="15"/>
    <col min="769" max="769" width="31.7109375" style="15" customWidth="1"/>
    <col min="770" max="770" width="9.140625" style="15"/>
    <col min="771" max="771" width="11.85546875" style="15" customWidth="1"/>
    <col min="772" max="772" width="8.7109375" style="15" customWidth="1"/>
    <col min="773" max="1024" width="9.140625" style="15"/>
    <col min="1025" max="1025" width="31.7109375" style="15" customWidth="1"/>
    <col min="1026" max="1026" width="9.140625" style="15"/>
    <col min="1027" max="1027" width="11.85546875" style="15" customWidth="1"/>
    <col min="1028" max="1028" width="8.7109375" style="15" customWidth="1"/>
    <col min="1029" max="1280" width="9.140625" style="15"/>
    <col min="1281" max="1281" width="31.7109375" style="15" customWidth="1"/>
    <col min="1282" max="1282" width="9.140625" style="15"/>
    <col min="1283" max="1283" width="11.85546875" style="15" customWidth="1"/>
    <col min="1284" max="1284" width="8.7109375" style="15" customWidth="1"/>
    <col min="1285" max="1536" width="9.140625" style="15"/>
    <col min="1537" max="1537" width="31.7109375" style="15" customWidth="1"/>
    <col min="1538" max="1538" width="9.140625" style="15"/>
    <col min="1539" max="1539" width="11.85546875" style="15" customWidth="1"/>
    <col min="1540" max="1540" width="8.7109375" style="15" customWidth="1"/>
    <col min="1541" max="1792" width="9.140625" style="15"/>
    <col min="1793" max="1793" width="31.7109375" style="15" customWidth="1"/>
    <col min="1794" max="1794" width="9.140625" style="15"/>
    <col min="1795" max="1795" width="11.85546875" style="15" customWidth="1"/>
    <col min="1796" max="1796" width="8.7109375" style="15" customWidth="1"/>
    <col min="1797" max="2048" width="9.140625" style="15"/>
    <col min="2049" max="2049" width="31.7109375" style="15" customWidth="1"/>
    <col min="2050" max="2050" width="9.140625" style="15"/>
    <col min="2051" max="2051" width="11.85546875" style="15" customWidth="1"/>
    <col min="2052" max="2052" width="8.7109375" style="15" customWidth="1"/>
    <col min="2053" max="2304" width="9.140625" style="15"/>
    <col min="2305" max="2305" width="31.7109375" style="15" customWidth="1"/>
    <col min="2306" max="2306" width="9.140625" style="15"/>
    <col min="2307" max="2307" width="11.85546875" style="15" customWidth="1"/>
    <col min="2308" max="2308" width="8.7109375" style="15" customWidth="1"/>
    <col min="2309" max="2560" width="9.140625" style="15"/>
    <col min="2561" max="2561" width="31.7109375" style="15" customWidth="1"/>
    <col min="2562" max="2562" width="9.140625" style="15"/>
    <col min="2563" max="2563" width="11.85546875" style="15" customWidth="1"/>
    <col min="2564" max="2564" width="8.7109375" style="15" customWidth="1"/>
    <col min="2565" max="2816" width="9.140625" style="15"/>
    <col min="2817" max="2817" width="31.7109375" style="15" customWidth="1"/>
    <col min="2818" max="2818" width="9.140625" style="15"/>
    <col min="2819" max="2819" width="11.85546875" style="15" customWidth="1"/>
    <col min="2820" max="2820" width="8.7109375" style="15" customWidth="1"/>
    <col min="2821" max="3072" width="9.140625" style="15"/>
    <col min="3073" max="3073" width="31.7109375" style="15" customWidth="1"/>
    <col min="3074" max="3074" width="9.140625" style="15"/>
    <col min="3075" max="3075" width="11.85546875" style="15" customWidth="1"/>
    <col min="3076" max="3076" width="8.7109375" style="15" customWidth="1"/>
    <col min="3077" max="3328" width="9.140625" style="15"/>
    <col min="3329" max="3329" width="31.7109375" style="15" customWidth="1"/>
    <col min="3330" max="3330" width="9.140625" style="15"/>
    <col min="3331" max="3331" width="11.85546875" style="15" customWidth="1"/>
    <col min="3332" max="3332" width="8.7109375" style="15" customWidth="1"/>
    <col min="3333" max="3584" width="9.140625" style="15"/>
    <col min="3585" max="3585" width="31.7109375" style="15" customWidth="1"/>
    <col min="3586" max="3586" width="9.140625" style="15"/>
    <col min="3587" max="3587" width="11.85546875" style="15" customWidth="1"/>
    <col min="3588" max="3588" width="8.7109375" style="15" customWidth="1"/>
    <col min="3589" max="3840" width="9.140625" style="15"/>
    <col min="3841" max="3841" width="31.7109375" style="15" customWidth="1"/>
    <col min="3842" max="3842" width="9.140625" style="15"/>
    <col min="3843" max="3843" width="11.85546875" style="15" customWidth="1"/>
    <col min="3844" max="3844" width="8.7109375" style="15" customWidth="1"/>
    <col min="3845" max="4096" width="9.140625" style="15"/>
    <col min="4097" max="4097" width="31.7109375" style="15" customWidth="1"/>
    <col min="4098" max="4098" width="9.140625" style="15"/>
    <col min="4099" max="4099" width="11.85546875" style="15" customWidth="1"/>
    <col min="4100" max="4100" width="8.7109375" style="15" customWidth="1"/>
    <col min="4101" max="4352" width="9.140625" style="15"/>
    <col min="4353" max="4353" width="31.7109375" style="15" customWidth="1"/>
    <col min="4354" max="4354" width="9.140625" style="15"/>
    <col min="4355" max="4355" width="11.85546875" style="15" customWidth="1"/>
    <col min="4356" max="4356" width="8.7109375" style="15" customWidth="1"/>
    <col min="4357" max="4608" width="9.140625" style="15"/>
    <col min="4609" max="4609" width="31.7109375" style="15" customWidth="1"/>
    <col min="4610" max="4610" width="9.140625" style="15"/>
    <col min="4611" max="4611" width="11.85546875" style="15" customWidth="1"/>
    <col min="4612" max="4612" width="8.7109375" style="15" customWidth="1"/>
    <col min="4613" max="4864" width="9.140625" style="15"/>
    <col min="4865" max="4865" width="31.7109375" style="15" customWidth="1"/>
    <col min="4866" max="4866" width="9.140625" style="15"/>
    <col min="4867" max="4867" width="11.85546875" style="15" customWidth="1"/>
    <col min="4868" max="4868" width="8.7109375" style="15" customWidth="1"/>
    <col min="4869" max="5120" width="9.140625" style="15"/>
    <col min="5121" max="5121" width="31.7109375" style="15" customWidth="1"/>
    <col min="5122" max="5122" width="9.140625" style="15"/>
    <col min="5123" max="5123" width="11.85546875" style="15" customWidth="1"/>
    <col min="5124" max="5124" width="8.7109375" style="15" customWidth="1"/>
    <col min="5125" max="5376" width="9.140625" style="15"/>
    <col min="5377" max="5377" width="31.7109375" style="15" customWidth="1"/>
    <col min="5378" max="5378" width="9.140625" style="15"/>
    <col min="5379" max="5379" width="11.85546875" style="15" customWidth="1"/>
    <col min="5380" max="5380" width="8.7109375" style="15" customWidth="1"/>
    <col min="5381" max="5632" width="9.140625" style="15"/>
    <col min="5633" max="5633" width="31.7109375" style="15" customWidth="1"/>
    <col min="5634" max="5634" width="9.140625" style="15"/>
    <col min="5635" max="5635" width="11.85546875" style="15" customWidth="1"/>
    <col min="5636" max="5636" width="8.7109375" style="15" customWidth="1"/>
    <col min="5637" max="5888" width="9.140625" style="15"/>
    <col min="5889" max="5889" width="31.7109375" style="15" customWidth="1"/>
    <col min="5890" max="5890" width="9.140625" style="15"/>
    <col min="5891" max="5891" width="11.85546875" style="15" customWidth="1"/>
    <col min="5892" max="5892" width="8.7109375" style="15" customWidth="1"/>
    <col min="5893" max="6144" width="9.140625" style="15"/>
    <col min="6145" max="6145" width="31.7109375" style="15" customWidth="1"/>
    <col min="6146" max="6146" width="9.140625" style="15"/>
    <col min="6147" max="6147" width="11.85546875" style="15" customWidth="1"/>
    <col min="6148" max="6148" width="8.7109375" style="15" customWidth="1"/>
    <col min="6149" max="6400" width="9.140625" style="15"/>
    <col min="6401" max="6401" width="31.7109375" style="15" customWidth="1"/>
    <col min="6402" max="6402" width="9.140625" style="15"/>
    <col min="6403" max="6403" width="11.85546875" style="15" customWidth="1"/>
    <col min="6404" max="6404" width="8.7109375" style="15" customWidth="1"/>
    <col min="6405" max="6656" width="9.140625" style="15"/>
    <col min="6657" max="6657" width="31.7109375" style="15" customWidth="1"/>
    <col min="6658" max="6658" width="9.140625" style="15"/>
    <col min="6659" max="6659" width="11.85546875" style="15" customWidth="1"/>
    <col min="6660" max="6660" width="8.7109375" style="15" customWidth="1"/>
    <col min="6661" max="6912" width="9.140625" style="15"/>
    <col min="6913" max="6913" width="31.7109375" style="15" customWidth="1"/>
    <col min="6914" max="6914" width="9.140625" style="15"/>
    <col min="6915" max="6915" width="11.85546875" style="15" customWidth="1"/>
    <col min="6916" max="6916" width="8.7109375" style="15" customWidth="1"/>
    <col min="6917" max="7168" width="9.140625" style="15"/>
    <col min="7169" max="7169" width="31.7109375" style="15" customWidth="1"/>
    <col min="7170" max="7170" width="9.140625" style="15"/>
    <col min="7171" max="7171" width="11.85546875" style="15" customWidth="1"/>
    <col min="7172" max="7172" width="8.7109375" style="15" customWidth="1"/>
    <col min="7173" max="7424" width="9.140625" style="15"/>
    <col min="7425" max="7425" width="31.7109375" style="15" customWidth="1"/>
    <col min="7426" max="7426" width="9.140625" style="15"/>
    <col min="7427" max="7427" width="11.85546875" style="15" customWidth="1"/>
    <col min="7428" max="7428" width="8.7109375" style="15" customWidth="1"/>
    <col min="7429" max="7680" width="9.140625" style="15"/>
    <col min="7681" max="7681" width="31.7109375" style="15" customWidth="1"/>
    <col min="7682" max="7682" width="9.140625" style="15"/>
    <col min="7683" max="7683" width="11.85546875" style="15" customWidth="1"/>
    <col min="7684" max="7684" width="8.7109375" style="15" customWidth="1"/>
    <col min="7685" max="7936" width="9.140625" style="15"/>
    <col min="7937" max="7937" width="31.7109375" style="15" customWidth="1"/>
    <col min="7938" max="7938" width="9.140625" style="15"/>
    <col min="7939" max="7939" width="11.85546875" style="15" customWidth="1"/>
    <col min="7940" max="7940" width="8.7109375" style="15" customWidth="1"/>
    <col min="7941" max="8192" width="9.140625" style="15"/>
    <col min="8193" max="8193" width="31.7109375" style="15" customWidth="1"/>
    <col min="8194" max="8194" width="9.140625" style="15"/>
    <col min="8195" max="8195" width="11.85546875" style="15" customWidth="1"/>
    <col min="8196" max="8196" width="8.7109375" style="15" customWidth="1"/>
    <col min="8197" max="8448" width="9.140625" style="15"/>
    <col min="8449" max="8449" width="31.7109375" style="15" customWidth="1"/>
    <col min="8450" max="8450" width="9.140625" style="15"/>
    <col min="8451" max="8451" width="11.85546875" style="15" customWidth="1"/>
    <col min="8452" max="8452" width="8.7109375" style="15" customWidth="1"/>
    <col min="8453" max="8704" width="9.140625" style="15"/>
    <col min="8705" max="8705" width="31.7109375" style="15" customWidth="1"/>
    <col min="8706" max="8706" width="9.140625" style="15"/>
    <col min="8707" max="8707" width="11.85546875" style="15" customWidth="1"/>
    <col min="8708" max="8708" width="8.7109375" style="15" customWidth="1"/>
    <col min="8709" max="8960" width="9.140625" style="15"/>
    <col min="8961" max="8961" width="31.7109375" style="15" customWidth="1"/>
    <col min="8962" max="8962" width="9.140625" style="15"/>
    <col min="8963" max="8963" width="11.85546875" style="15" customWidth="1"/>
    <col min="8964" max="8964" width="8.7109375" style="15" customWidth="1"/>
    <col min="8965" max="9216" width="9.140625" style="15"/>
    <col min="9217" max="9217" width="31.7109375" style="15" customWidth="1"/>
    <col min="9218" max="9218" width="9.140625" style="15"/>
    <col min="9219" max="9219" width="11.85546875" style="15" customWidth="1"/>
    <col min="9220" max="9220" width="8.7109375" style="15" customWidth="1"/>
    <col min="9221" max="9472" width="9.140625" style="15"/>
    <col min="9473" max="9473" width="31.7109375" style="15" customWidth="1"/>
    <col min="9474" max="9474" width="9.140625" style="15"/>
    <col min="9475" max="9475" width="11.85546875" style="15" customWidth="1"/>
    <col min="9476" max="9476" width="8.7109375" style="15" customWidth="1"/>
    <col min="9477" max="9728" width="9.140625" style="15"/>
    <col min="9729" max="9729" width="31.7109375" style="15" customWidth="1"/>
    <col min="9730" max="9730" width="9.140625" style="15"/>
    <col min="9731" max="9731" width="11.85546875" style="15" customWidth="1"/>
    <col min="9732" max="9732" width="8.7109375" style="15" customWidth="1"/>
    <col min="9733" max="9984" width="9.140625" style="15"/>
    <col min="9985" max="9985" width="31.7109375" style="15" customWidth="1"/>
    <col min="9986" max="9986" width="9.140625" style="15"/>
    <col min="9987" max="9987" width="11.85546875" style="15" customWidth="1"/>
    <col min="9988" max="9988" width="8.7109375" style="15" customWidth="1"/>
    <col min="9989" max="10240" width="9.140625" style="15"/>
    <col min="10241" max="10241" width="31.7109375" style="15" customWidth="1"/>
    <col min="10242" max="10242" width="9.140625" style="15"/>
    <col min="10243" max="10243" width="11.85546875" style="15" customWidth="1"/>
    <col min="10244" max="10244" width="8.7109375" style="15" customWidth="1"/>
    <col min="10245" max="10496" width="9.140625" style="15"/>
    <col min="10497" max="10497" width="31.7109375" style="15" customWidth="1"/>
    <col min="10498" max="10498" width="9.140625" style="15"/>
    <col min="10499" max="10499" width="11.85546875" style="15" customWidth="1"/>
    <col min="10500" max="10500" width="8.7109375" style="15" customWidth="1"/>
    <col min="10501" max="10752" width="9.140625" style="15"/>
    <col min="10753" max="10753" width="31.7109375" style="15" customWidth="1"/>
    <col min="10754" max="10754" width="9.140625" style="15"/>
    <col min="10755" max="10755" width="11.85546875" style="15" customWidth="1"/>
    <col min="10756" max="10756" width="8.7109375" style="15" customWidth="1"/>
    <col min="10757" max="11008" width="9.140625" style="15"/>
    <col min="11009" max="11009" width="31.7109375" style="15" customWidth="1"/>
    <col min="11010" max="11010" width="9.140625" style="15"/>
    <col min="11011" max="11011" width="11.85546875" style="15" customWidth="1"/>
    <col min="11012" max="11012" width="8.7109375" style="15" customWidth="1"/>
    <col min="11013" max="11264" width="9.140625" style="15"/>
    <col min="11265" max="11265" width="31.7109375" style="15" customWidth="1"/>
    <col min="11266" max="11266" width="9.140625" style="15"/>
    <col min="11267" max="11267" width="11.85546875" style="15" customWidth="1"/>
    <col min="11268" max="11268" width="8.7109375" style="15" customWidth="1"/>
    <col min="11269" max="11520" width="9.140625" style="15"/>
    <col min="11521" max="11521" width="31.7109375" style="15" customWidth="1"/>
    <col min="11522" max="11522" width="9.140625" style="15"/>
    <col min="11523" max="11523" width="11.85546875" style="15" customWidth="1"/>
    <col min="11524" max="11524" width="8.7109375" style="15" customWidth="1"/>
    <col min="11525" max="11776" width="9.140625" style="15"/>
    <col min="11777" max="11777" width="31.7109375" style="15" customWidth="1"/>
    <col min="11778" max="11778" width="9.140625" style="15"/>
    <col min="11779" max="11779" width="11.85546875" style="15" customWidth="1"/>
    <col min="11780" max="11780" width="8.7109375" style="15" customWidth="1"/>
    <col min="11781" max="12032" width="9.140625" style="15"/>
    <col min="12033" max="12033" width="31.7109375" style="15" customWidth="1"/>
    <col min="12034" max="12034" width="9.140625" style="15"/>
    <col min="12035" max="12035" width="11.85546875" style="15" customWidth="1"/>
    <col min="12036" max="12036" width="8.7109375" style="15" customWidth="1"/>
    <col min="12037" max="12288" width="9.140625" style="15"/>
    <col min="12289" max="12289" width="31.7109375" style="15" customWidth="1"/>
    <col min="12290" max="12290" width="9.140625" style="15"/>
    <col min="12291" max="12291" width="11.85546875" style="15" customWidth="1"/>
    <col min="12292" max="12292" width="8.7109375" style="15" customWidth="1"/>
    <col min="12293" max="12544" width="9.140625" style="15"/>
    <col min="12545" max="12545" width="31.7109375" style="15" customWidth="1"/>
    <col min="12546" max="12546" width="9.140625" style="15"/>
    <col min="12547" max="12547" width="11.85546875" style="15" customWidth="1"/>
    <col min="12548" max="12548" width="8.7109375" style="15" customWidth="1"/>
    <col min="12549" max="12800" width="9.140625" style="15"/>
    <col min="12801" max="12801" width="31.7109375" style="15" customWidth="1"/>
    <col min="12802" max="12802" width="9.140625" style="15"/>
    <col min="12803" max="12803" width="11.85546875" style="15" customWidth="1"/>
    <col min="12804" max="12804" width="8.7109375" style="15" customWidth="1"/>
    <col min="12805" max="13056" width="9.140625" style="15"/>
    <col min="13057" max="13057" width="31.7109375" style="15" customWidth="1"/>
    <col min="13058" max="13058" width="9.140625" style="15"/>
    <col min="13059" max="13059" width="11.85546875" style="15" customWidth="1"/>
    <col min="13060" max="13060" width="8.7109375" style="15" customWidth="1"/>
    <col min="13061" max="13312" width="9.140625" style="15"/>
    <col min="13313" max="13313" width="31.7109375" style="15" customWidth="1"/>
    <col min="13314" max="13314" width="9.140625" style="15"/>
    <col min="13315" max="13315" width="11.85546875" style="15" customWidth="1"/>
    <col min="13316" max="13316" width="8.7109375" style="15" customWidth="1"/>
    <col min="13317" max="13568" width="9.140625" style="15"/>
    <col min="13569" max="13569" width="31.7109375" style="15" customWidth="1"/>
    <col min="13570" max="13570" width="9.140625" style="15"/>
    <col min="13571" max="13571" width="11.85546875" style="15" customWidth="1"/>
    <col min="13572" max="13572" width="8.7109375" style="15" customWidth="1"/>
    <col min="13573" max="13824" width="9.140625" style="15"/>
    <col min="13825" max="13825" width="31.7109375" style="15" customWidth="1"/>
    <col min="13826" max="13826" width="9.140625" style="15"/>
    <col min="13827" max="13827" width="11.85546875" style="15" customWidth="1"/>
    <col min="13828" max="13828" width="8.7109375" style="15" customWidth="1"/>
    <col min="13829" max="14080" width="9.140625" style="15"/>
    <col min="14081" max="14081" width="31.7109375" style="15" customWidth="1"/>
    <col min="14082" max="14082" width="9.140625" style="15"/>
    <col min="14083" max="14083" width="11.85546875" style="15" customWidth="1"/>
    <col min="14084" max="14084" width="8.7109375" style="15" customWidth="1"/>
    <col min="14085" max="14336" width="9.140625" style="15"/>
    <col min="14337" max="14337" width="31.7109375" style="15" customWidth="1"/>
    <col min="14338" max="14338" width="9.140625" style="15"/>
    <col min="14339" max="14339" width="11.85546875" style="15" customWidth="1"/>
    <col min="14340" max="14340" width="8.7109375" style="15" customWidth="1"/>
    <col min="14341" max="14592" width="9.140625" style="15"/>
    <col min="14593" max="14593" width="31.7109375" style="15" customWidth="1"/>
    <col min="14594" max="14594" width="9.140625" style="15"/>
    <col min="14595" max="14595" width="11.85546875" style="15" customWidth="1"/>
    <col min="14596" max="14596" width="8.7109375" style="15" customWidth="1"/>
    <col min="14597" max="14848" width="9.140625" style="15"/>
    <col min="14849" max="14849" width="31.7109375" style="15" customWidth="1"/>
    <col min="14850" max="14850" width="9.140625" style="15"/>
    <col min="14851" max="14851" width="11.85546875" style="15" customWidth="1"/>
    <col min="14852" max="14852" width="8.7109375" style="15" customWidth="1"/>
    <col min="14853" max="15104" width="9.140625" style="15"/>
    <col min="15105" max="15105" width="31.7109375" style="15" customWidth="1"/>
    <col min="15106" max="15106" width="9.140625" style="15"/>
    <col min="15107" max="15107" width="11.85546875" style="15" customWidth="1"/>
    <col min="15108" max="15108" width="8.7109375" style="15" customWidth="1"/>
    <col min="15109" max="15360" width="9.140625" style="15"/>
    <col min="15361" max="15361" width="31.7109375" style="15" customWidth="1"/>
    <col min="15362" max="15362" width="9.140625" style="15"/>
    <col min="15363" max="15363" width="11.85546875" style="15" customWidth="1"/>
    <col min="15364" max="15364" width="8.7109375" style="15" customWidth="1"/>
    <col min="15365" max="15616" width="9.140625" style="15"/>
    <col min="15617" max="15617" width="31.7109375" style="15" customWidth="1"/>
    <col min="15618" max="15618" width="9.140625" style="15"/>
    <col min="15619" max="15619" width="11.85546875" style="15" customWidth="1"/>
    <col min="15620" max="15620" width="8.7109375" style="15" customWidth="1"/>
    <col min="15621" max="15872" width="9.140625" style="15"/>
    <col min="15873" max="15873" width="31.7109375" style="15" customWidth="1"/>
    <col min="15874" max="15874" width="9.140625" style="15"/>
    <col min="15875" max="15875" width="11.85546875" style="15" customWidth="1"/>
    <col min="15876" max="15876" width="8.7109375" style="15" customWidth="1"/>
    <col min="15877" max="16128" width="9.140625" style="15"/>
    <col min="16129" max="16129" width="31.7109375" style="15" customWidth="1"/>
    <col min="16130" max="16130" width="9.140625" style="15"/>
    <col min="16131" max="16131" width="11.85546875" style="15" customWidth="1"/>
    <col min="16132" max="16132" width="8.7109375" style="15" customWidth="1"/>
    <col min="16133" max="16384" width="9.140625" style="15"/>
  </cols>
  <sheetData>
    <row r="1" spans="1:8" x14ac:dyDescent="0.25">
      <c r="G1" s="24" t="s">
        <v>152</v>
      </c>
    </row>
    <row r="5" spans="1:8" ht="18.75" x14ac:dyDescent="0.3">
      <c r="A5" s="855" t="s">
        <v>256</v>
      </c>
      <c r="B5" s="856"/>
      <c r="C5" s="856"/>
      <c r="D5" s="856"/>
      <c r="E5" s="856"/>
      <c r="F5" s="857"/>
      <c r="G5" s="857"/>
    </row>
    <row r="6" spans="1:8" x14ac:dyDescent="0.25">
      <c r="A6" s="19"/>
      <c r="B6" s="20"/>
      <c r="C6" s="21"/>
      <c r="D6" s="22"/>
      <c r="E6" s="23"/>
      <c r="F6" s="22"/>
      <c r="G6" s="23"/>
    </row>
    <row r="8" spans="1:8" ht="15.75" thickBot="1" x14ac:dyDescent="0.3">
      <c r="G8" s="24" t="s">
        <v>61</v>
      </c>
    </row>
    <row r="9" spans="1:8" ht="15.75" thickBot="1" x14ac:dyDescent="0.3">
      <c r="A9" s="462"/>
      <c r="B9" s="463"/>
      <c r="C9" s="464" t="s">
        <v>48</v>
      </c>
      <c r="D9" s="464"/>
      <c r="E9" s="464"/>
      <c r="F9" s="464"/>
      <c r="G9" s="465"/>
    </row>
    <row r="10" spans="1:8" x14ac:dyDescent="0.25">
      <c r="A10" s="466"/>
      <c r="B10" s="467" t="s">
        <v>2</v>
      </c>
      <c r="C10" s="468" t="s">
        <v>2</v>
      </c>
      <c r="D10" s="469" t="s">
        <v>68</v>
      </c>
      <c r="E10" s="469" t="s">
        <v>1</v>
      </c>
      <c r="F10" s="469" t="s">
        <v>68</v>
      </c>
      <c r="G10" s="470" t="s">
        <v>254</v>
      </c>
    </row>
    <row r="11" spans="1:8" ht="15.75" x14ac:dyDescent="0.25">
      <c r="A11" s="471" t="s">
        <v>31</v>
      </c>
      <c r="B11" s="472" t="s">
        <v>49</v>
      </c>
      <c r="C11" s="473" t="s">
        <v>58</v>
      </c>
      <c r="D11" s="468" t="s">
        <v>69</v>
      </c>
      <c r="E11" s="468" t="s">
        <v>32</v>
      </c>
      <c r="F11" s="468" t="s">
        <v>69</v>
      </c>
      <c r="G11" s="474" t="s">
        <v>38</v>
      </c>
    </row>
    <row r="12" spans="1:8" ht="15.75" thickBot="1" x14ac:dyDescent="0.3">
      <c r="A12" s="475"/>
      <c r="B12" s="476">
        <v>2019</v>
      </c>
      <c r="C12" s="468" t="s">
        <v>255</v>
      </c>
      <c r="D12" s="468">
        <v>2019</v>
      </c>
      <c r="E12" s="468" t="s">
        <v>57</v>
      </c>
      <c r="F12" s="468">
        <v>2018</v>
      </c>
      <c r="G12" s="474"/>
    </row>
    <row r="13" spans="1:8" x14ac:dyDescent="0.25">
      <c r="A13" s="477"/>
      <c r="B13" s="478"/>
      <c r="C13" s="479"/>
      <c r="D13" s="480"/>
      <c r="E13" s="481"/>
      <c r="F13" s="480"/>
      <c r="G13" s="482"/>
    </row>
    <row r="14" spans="1:8" x14ac:dyDescent="0.25">
      <c r="A14" s="483" t="s">
        <v>39</v>
      </c>
      <c r="B14" s="484">
        <f t="shared" ref="B14:G14" si="0">B16</f>
        <v>26900</v>
      </c>
      <c r="C14" s="485">
        <f t="shared" si="0"/>
        <v>26835</v>
      </c>
      <c r="D14" s="486">
        <f t="shared" si="0"/>
        <v>22574</v>
      </c>
      <c r="E14" s="485">
        <f t="shared" si="0"/>
        <v>84.121483137693303</v>
      </c>
      <c r="F14" s="486">
        <f t="shared" si="0"/>
        <v>20812</v>
      </c>
      <c r="G14" s="487">
        <f t="shared" si="0"/>
        <v>108.46626945992696</v>
      </c>
      <c r="H14" s="25"/>
    </row>
    <row r="15" spans="1:8" x14ac:dyDescent="0.25">
      <c r="A15" s="488"/>
      <c r="B15" s="489"/>
      <c r="C15" s="490"/>
      <c r="D15" s="491"/>
      <c r="E15" s="492"/>
      <c r="F15" s="492"/>
      <c r="G15" s="493"/>
      <c r="H15" s="25"/>
    </row>
    <row r="16" spans="1:8" x14ac:dyDescent="0.25">
      <c r="A16" s="494" t="s">
        <v>50</v>
      </c>
      <c r="B16" s="495">
        <v>26900</v>
      </c>
      <c r="C16" s="496">
        <v>26835</v>
      </c>
      <c r="D16" s="497">
        <v>22574</v>
      </c>
      <c r="E16" s="496">
        <f>D16/C16*100</f>
        <v>84.121483137693303</v>
      </c>
      <c r="F16" s="498">
        <v>20812</v>
      </c>
      <c r="G16" s="499">
        <f>D16/F16*100</f>
        <v>108.46626945992696</v>
      </c>
      <c r="H16" s="25"/>
    </row>
    <row r="17" spans="1:8" x14ac:dyDescent="0.25">
      <c r="A17" s="494" t="s">
        <v>310</v>
      </c>
      <c r="B17" s="500">
        <v>0</v>
      </c>
      <c r="C17" s="496">
        <v>2755.5</v>
      </c>
      <c r="D17" s="497">
        <v>2029</v>
      </c>
      <c r="E17" s="496">
        <f t="shared" ref="E17:E18" si="1">D17/C17*100</f>
        <v>73.634549083650882</v>
      </c>
      <c r="F17" s="498">
        <v>0</v>
      </c>
      <c r="G17" s="824" t="s">
        <v>269</v>
      </c>
      <c r="H17" s="25"/>
    </row>
    <row r="18" spans="1:8" x14ac:dyDescent="0.25">
      <c r="A18" s="494" t="s">
        <v>311</v>
      </c>
      <c r="B18" s="500">
        <v>0</v>
      </c>
      <c r="C18" s="496">
        <v>66.400000000000006</v>
      </c>
      <c r="D18" s="497">
        <v>66</v>
      </c>
      <c r="E18" s="496">
        <f t="shared" si="1"/>
        <v>99.397590361445779</v>
      </c>
      <c r="F18" s="498">
        <v>0</v>
      </c>
      <c r="G18" s="824" t="s">
        <v>269</v>
      </c>
      <c r="H18" s="25"/>
    </row>
    <row r="19" spans="1:8" ht="15.75" x14ac:dyDescent="0.25">
      <c r="A19" s="501"/>
      <c r="B19" s="502"/>
      <c r="C19" s="503"/>
      <c r="D19" s="504"/>
      <c r="E19" s="505"/>
      <c r="F19" s="506"/>
      <c r="G19" s="507"/>
      <c r="H19" s="25"/>
    </row>
    <row r="20" spans="1:8" x14ac:dyDescent="0.25">
      <c r="A20" s="483" t="s">
        <v>35</v>
      </c>
      <c r="B20" s="508"/>
      <c r="C20" s="509"/>
      <c r="D20" s="510"/>
      <c r="E20" s="505"/>
      <c r="F20" s="505"/>
      <c r="G20" s="507"/>
      <c r="H20" s="25"/>
    </row>
    <row r="21" spans="1:8" x14ac:dyDescent="0.25">
      <c r="A21" s="511"/>
      <c r="B21" s="512"/>
      <c r="C21" s="503"/>
      <c r="D21" s="504"/>
      <c r="E21" s="505"/>
      <c r="F21" s="506"/>
      <c r="G21" s="507"/>
    </row>
    <row r="22" spans="1:8" x14ac:dyDescent="0.25">
      <c r="A22" s="488" t="s">
        <v>40</v>
      </c>
      <c r="B22" s="489">
        <f>B24+B26</f>
        <v>2531</v>
      </c>
      <c r="C22" s="490">
        <f>C24+C26</f>
        <v>2661</v>
      </c>
      <c r="D22" s="513">
        <f>D24+D26</f>
        <v>2842</v>
      </c>
      <c r="E22" s="490">
        <f>D22/C22*100</f>
        <v>106.80195415257423</v>
      </c>
      <c r="F22" s="492">
        <f>F24+F26</f>
        <v>2408</v>
      </c>
      <c r="G22" s="493">
        <f>D22/F22*100</f>
        <v>118.0232558139535</v>
      </c>
    </row>
    <row r="23" spans="1:8" x14ac:dyDescent="0.25">
      <c r="A23" s="488"/>
      <c r="B23" s="508"/>
      <c r="C23" s="509"/>
      <c r="D23" s="510"/>
      <c r="E23" s="505"/>
      <c r="F23" s="505"/>
      <c r="G23" s="507"/>
    </row>
    <row r="24" spans="1:8" x14ac:dyDescent="0.25">
      <c r="A24" s="514" t="s">
        <v>219</v>
      </c>
      <c r="B24" s="500">
        <v>831</v>
      </c>
      <c r="C24" s="496">
        <v>831</v>
      </c>
      <c r="D24" s="497">
        <v>1086</v>
      </c>
      <c r="E24" s="496">
        <f>D24/C24*100</f>
        <v>130.68592057761731</v>
      </c>
      <c r="F24" s="498">
        <v>837</v>
      </c>
      <c r="G24" s="499">
        <f>D24/F24*100</f>
        <v>129.74910394265234</v>
      </c>
    </row>
    <row r="25" spans="1:8" x14ac:dyDescent="0.25">
      <c r="A25" s="514"/>
      <c r="B25" s="512"/>
      <c r="C25" s="503"/>
      <c r="D25" s="504"/>
      <c r="E25" s="503"/>
      <c r="F25" s="506"/>
      <c r="G25" s="515"/>
    </row>
    <row r="26" spans="1:8" x14ac:dyDescent="0.25">
      <c r="A26" s="494" t="s">
        <v>51</v>
      </c>
      <c r="B26" s="500">
        <v>1700</v>
      </c>
      <c r="C26" s="496">
        <v>1830</v>
      </c>
      <c r="D26" s="497">
        <v>1756</v>
      </c>
      <c r="E26" s="496">
        <f>D26/C26*100</f>
        <v>95.95628415300547</v>
      </c>
      <c r="F26" s="498">
        <v>1571</v>
      </c>
      <c r="G26" s="499">
        <f>D26/F26*100</f>
        <v>111.7759388924252</v>
      </c>
    </row>
    <row r="27" spans="1:8" x14ac:dyDescent="0.25">
      <c r="A27" s="514"/>
      <c r="B27" s="500"/>
      <c r="C27" s="496"/>
      <c r="D27" s="497"/>
      <c r="E27" s="496"/>
      <c r="F27" s="498"/>
      <c r="G27" s="499"/>
    </row>
    <row r="28" spans="1:8" x14ac:dyDescent="0.25">
      <c r="A28" s="516"/>
      <c r="B28" s="512"/>
      <c r="C28" s="503"/>
      <c r="D28" s="504"/>
      <c r="E28" s="503"/>
      <c r="F28" s="506"/>
      <c r="G28" s="515"/>
      <c r="H28" s="26"/>
    </row>
    <row r="29" spans="1:8" x14ac:dyDescent="0.25">
      <c r="A29" s="488" t="s">
        <v>125</v>
      </c>
      <c r="B29" s="489">
        <f>B31+B32</f>
        <v>1724</v>
      </c>
      <c r="C29" s="490">
        <f>C31+C32</f>
        <v>1996</v>
      </c>
      <c r="D29" s="492">
        <f>D31+D32</f>
        <v>1389</v>
      </c>
      <c r="E29" s="490">
        <f t="shared" ref="E29:E37" si="2">D29/C29*100</f>
        <v>69.589178356713418</v>
      </c>
      <c r="F29" s="513">
        <f>F31+F32</f>
        <v>1230</v>
      </c>
      <c r="G29" s="493">
        <f t="shared" ref="G29:G37" si="3">D29/F29*100</f>
        <v>112.92682926829268</v>
      </c>
      <c r="H29" s="26"/>
    </row>
    <row r="30" spans="1:8" x14ac:dyDescent="0.25">
      <c r="A30" s="488"/>
      <c r="B30" s="508"/>
      <c r="C30" s="517"/>
      <c r="D30" s="505"/>
      <c r="E30" s="503"/>
      <c r="F30" s="505"/>
      <c r="G30" s="515"/>
    </row>
    <row r="31" spans="1:8" x14ac:dyDescent="0.25">
      <c r="A31" s="494" t="s">
        <v>63</v>
      </c>
      <c r="B31" s="500">
        <v>470</v>
      </c>
      <c r="C31" s="496">
        <v>742</v>
      </c>
      <c r="D31" s="497">
        <v>583</v>
      </c>
      <c r="E31" s="496">
        <f t="shared" si="2"/>
        <v>78.571428571428569</v>
      </c>
      <c r="F31" s="498">
        <v>469</v>
      </c>
      <c r="G31" s="499">
        <f t="shared" si="3"/>
        <v>124.30703624733475</v>
      </c>
      <c r="H31" s="27"/>
    </row>
    <row r="32" spans="1:8" x14ac:dyDescent="0.25">
      <c r="A32" s="494" t="s">
        <v>64</v>
      </c>
      <c r="B32" s="500">
        <v>1254</v>
      </c>
      <c r="C32" s="496">
        <v>1254</v>
      </c>
      <c r="D32" s="497">
        <v>806</v>
      </c>
      <c r="E32" s="496">
        <f t="shared" si="2"/>
        <v>64.274322169059005</v>
      </c>
      <c r="F32" s="498">
        <v>761</v>
      </c>
      <c r="G32" s="499">
        <f t="shared" si="3"/>
        <v>105.91327201051249</v>
      </c>
      <c r="H32" s="27"/>
    </row>
    <row r="33" spans="1:13" x14ac:dyDescent="0.25">
      <c r="A33" s="494"/>
      <c r="B33" s="500"/>
      <c r="C33" s="496"/>
      <c r="D33" s="497"/>
      <c r="E33" s="496"/>
      <c r="F33" s="498"/>
      <c r="G33" s="499"/>
      <c r="H33" s="27"/>
      <c r="M33" s="15" t="s">
        <v>107</v>
      </c>
    </row>
    <row r="34" spans="1:13" x14ac:dyDescent="0.25">
      <c r="A34" s="439" t="s">
        <v>126</v>
      </c>
      <c r="B34" s="518">
        <f>B35</f>
        <v>130</v>
      </c>
      <c r="C34" s="519">
        <f t="shared" ref="C34:D34" si="4">C35</f>
        <v>130</v>
      </c>
      <c r="D34" s="520">
        <f t="shared" si="4"/>
        <v>358</v>
      </c>
      <c r="E34" s="519">
        <f t="shared" si="2"/>
        <v>275.38461538461536</v>
      </c>
      <c r="F34" s="521">
        <f>F35</f>
        <v>1470</v>
      </c>
      <c r="G34" s="493">
        <f>D34/F34*100</f>
        <v>24.353741496598637</v>
      </c>
      <c r="H34" s="27"/>
    </row>
    <row r="35" spans="1:13" x14ac:dyDescent="0.25">
      <c r="A35" s="445" t="s">
        <v>127</v>
      </c>
      <c r="B35" s="500">
        <v>130</v>
      </c>
      <c r="C35" s="496">
        <v>130</v>
      </c>
      <c r="D35" s="497">
        <v>358</v>
      </c>
      <c r="E35" s="496">
        <f t="shared" si="2"/>
        <v>275.38461538461536</v>
      </c>
      <c r="F35" s="498">
        <v>1470</v>
      </c>
      <c r="G35" s="499">
        <f>D35/F35*100</f>
        <v>24.353741496598637</v>
      </c>
      <c r="H35" s="27"/>
    </row>
    <row r="36" spans="1:13" x14ac:dyDescent="0.25">
      <c r="A36" s="494"/>
      <c r="B36" s="512"/>
      <c r="C36" s="503"/>
      <c r="D36" s="504"/>
      <c r="E36" s="503"/>
      <c r="F36" s="506"/>
      <c r="G36" s="515"/>
      <c r="H36" s="27"/>
    </row>
    <row r="37" spans="1:13" x14ac:dyDescent="0.25">
      <c r="A37" s="483" t="s">
        <v>41</v>
      </c>
      <c r="B37" s="484">
        <f>B22+B29+B34</f>
        <v>4385</v>
      </c>
      <c r="C37" s="484">
        <f t="shared" ref="C37:D37" si="5">C22+C29+C34</f>
        <v>4787</v>
      </c>
      <c r="D37" s="484">
        <f t="shared" si="5"/>
        <v>4589</v>
      </c>
      <c r="E37" s="485">
        <f t="shared" si="2"/>
        <v>95.863797785669519</v>
      </c>
      <c r="F37" s="522">
        <f>F22+F29+F34</f>
        <v>5108</v>
      </c>
      <c r="G37" s="523">
        <f t="shared" si="3"/>
        <v>89.839467501957714</v>
      </c>
      <c r="H37" s="27"/>
    </row>
    <row r="38" spans="1:13" x14ac:dyDescent="0.25">
      <c r="A38" s="483"/>
      <c r="B38" s="508"/>
      <c r="C38" s="509"/>
      <c r="D38" s="510"/>
      <c r="E38" s="509"/>
      <c r="F38" s="505"/>
      <c r="G38" s="507"/>
      <c r="H38" s="27"/>
    </row>
    <row r="39" spans="1:13" x14ac:dyDescent="0.25">
      <c r="A39" s="483"/>
      <c r="B39" s="508"/>
      <c r="C39" s="509"/>
      <c r="D39" s="510"/>
      <c r="E39" s="509"/>
      <c r="F39" s="505"/>
      <c r="G39" s="507"/>
    </row>
    <row r="40" spans="1:13" x14ac:dyDescent="0.25">
      <c r="A40" s="516"/>
      <c r="B40" s="512"/>
      <c r="C40" s="503"/>
      <c r="D40" s="504"/>
      <c r="E40" s="509"/>
      <c r="F40" s="506"/>
      <c r="G40" s="507"/>
    </row>
    <row r="41" spans="1:13" x14ac:dyDescent="0.25">
      <c r="A41" s="524" t="s">
        <v>67</v>
      </c>
      <c r="B41" s="484">
        <f>B14+B37</f>
        <v>31285</v>
      </c>
      <c r="C41" s="485">
        <f>C14+C37</f>
        <v>31622</v>
      </c>
      <c r="D41" s="486">
        <f>D14+D37</f>
        <v>27163</v>
      </c>
      <c r="E41" s="485">
        <f>D41/C41*100</f>
        <v>85.899057618113972</v>
      </c>
      <c r="F41" s="522">
        <f>F14+F37</f>
        <v>25920</v>
      </c>
      <c r="G41" s="523">
        <f>D41/F41*100</f>
        <v>104.79552469135803</v>
      </c>
    </row>
    <row r="42" spans="1:13" x14ac:dyDescent="0.25">
      <c r="A42" s="524"/>
      <c r="B42" s="525"/>
      <c r="C42" s="526"/>
      <c r="D42" s="527"/>
      <c r="E42" s="505"/>
      <c r="F42" s="528"/>
      <c r="G42" s="529"/>
    </row>
    <row r="43" spans="1:13" x14ac:dyDescent="0.25">
      <c r="A43" s="466"/>
      <c r="B43" s="466"/>
      <c r="C43" s="496"/>
      <c r="D43" s="497"/>
      <c r="E43" s="530"/>
      <c r="F43" s="498"/>
      <c r="G43" s="531"/>
    </row>
    <row r="44" spans="1:13" ht="15.75" thickBot="1" x14ac:dyDescent="0.3">
      <c r="A44" s="532"/>
      <c r="B44" s="533"/>
      <c r="C44" s="534"/>
      <c r="D44" s="535"/>
      <c r="E44" s="536"/>
      <c r="F44" s="537"/>
      <c r="G44" s="538"/>
    </row>
  </sheetData>
  <mergeCells count="1">
    <mergeCell ref="A5:G5"/>
  </mergeCells>
  <pageMargins left="0.70866141732283472" right="0.5118110236220472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187"/>
  <sheetViews>
    <sheetView topLeftCell="A148" zoomScale="70" zoomScaleNormal="70" workbookViewId="0">
      <selection activeCell="Q157" sqref="Q157"/>
    </sheetView>
  </sheetViews>
  <sheetFormatPr defaultColWidth="9.140625" defaultRowHeight="14.25" x14ac:dyDescent="0.2"/>
  <cols>
    <col min="1" max="1" width="9.85546875" style="544" customWidth="1"/>
    <col min="2" max="2" width="16.7109375" style="544" customWidth="1"/>
    <col min="3" max="3" width="70.85546875" style="544" customWidth="1"/>
    <col min="4" max="4" width="35.7109375" style="544" customWidth="1"/>
    <col min="5" max="6" width="14.140625" style="551" customWidth="1"/>
    <col min="7" max="7" width="14.5703125" style="690" customWidth="1"/>
    <col min="8" max="8" width="13.140625" style="549" customWidth="1"/>
    <col min="9" max="9" width="16.5703125" style="691" customWidth="1"/>
    <col min="10" max="10" width="17.28515625" style="692" customWidth="1"/>
    <col min="11" max="11" width="14.140625" style="540" customWidth="1"/>
    <col min="12" max="12" width="4.140625" style="540" customWidth="1"/>
    <col min="13" max="16384" width="9.140625" style="540"/>
  </cols>
  <sheetData>
    <row r="1" spans="1:11" s="12" customFormat="1" ht="12.95" customHeight="1" thickBot="1" x14ac:dyDescent="0.3">
      <c r="A1" s="871"/>
      <c r="B1" s="871"/>
      <c r="C1" s="871"/>
      <c r="D1" s="871"/>
      <c r="E1" s="871"/>
      <c r="F1" s="871"/>
      <c r="G1" s="871"/>
      <c r="H1" s="758"/>
      <c r="J1" s="758"/>
      <c r="K1" s="539" t="s">
        <v>180</v>
      </c>
    </row>
    <row r="2" spans="1:11" ht="39.950000000000003" customHeight="1" thickBot="1" x14ac:dyDescent="0.25">
      <c r="A2" s="872" t="s">
        <v>312</v>
      </c>
      <c r="B2" s="860"/>
      <c r="C2" s="860"/>
      <c r="D2" s="861"/>
      <c r="E2" s="759"/>
      <c r="F2" s="759"/>
      <c r="G2" s="563"/>
      <c r="H2" s="563"/>
      <c r="I2" s="564"/>
      <c r="J2" s="563"/>
      <c r="K2" s="759"/>
    </row>
    <row r="3" spans="1:11" ht="20.100000000000001" customHeight="1" thickBot="1" x14ac:dyDescent="0.3">
      <c r="A3" s="543"/>
      <c r="C3" s="545"/>
      <c r="D3" s="546"/>
      <c r="E3" s="547"/>
      <c r="F3" s="547"/>
      <c r="G3" s="548"/>
      <c r="I3" s="550"/>
      <c r="J3" s="548"/>
      <c r="K3" s="551" t="s">
        <v>608</v>
      </c>
    </row>
    <row r="4" spans="1:11" ht="80.099999999999994" customHeight="1" thickBot="1" x14ac:dyDescent="0.25">
      <c r="A4" s="552" t="s">
        <v>313</v>
      </c>
      <c r="B4" s="553" t="s">
        <v>314</v>
      </c>
      <c r="C4" s="552" t="s">
        <v>315</v>
      </c>
      <c r="D4" s="554" t="s">
        <v>316</v>
      </c>
      <c r="E4" s="555" t="s">
        <v>317</v>
      </c>
      <c r="F4" s="555" t="s">
        <v>132</v>
      </c>
      <c r="G4" s="556" t="s">
        <v>318</v>
      </c>
      <c r="H4" s="557" t="s">
        <v>319</v>
      </c>
      <c r="I4" s="558" t="s">
        <v>320</v>
      </c>
      <c r="J4" s="557" t="s">
        <v>603</v>
      </c>
      <c r="K4" s="560" t="s">
        <v>321</v>
      </c>
    </row>
    <row r="5" spans="1:11" ht="39.950000000000003" customHeight="1" thickBot="1" x14ac:dyDescent="0.25">
      <c r="A5" s="866" t="s">
        <v>322</v>
      </c>
      <c r="B5" s="873"/>
      <c r="C5" s="873"/>
      <c r="D5" s="874"/>
      <c r="E5" s="561"/>
      <c r="F5" s="561"/>
      <c r="G5" s="562"/>
      <c r="H5" s="563">
        <f>H6+H13+H15</f>
        <v>2206</v>
      </c>
      <c r="I5" s="564">
        <f t="shared" ref="I5:J5" si="0">I6+I13+I15</f>
        <v>1238</v>
      </c>
      <c r="J5" s="563">
        <f t="shared" si="0"/>
        <v>353</v>
      </c>
      <c r="K5" s="565">
        <f>J5/I5/100</f>
        <v>2.8513731825525039E-3</v>
      </c>
    </row>
    <row r="6" spans="1:11" ht="20.100000000000001" customHeight="1" thickBot="1" x14ac:dyDescent="0.25">
      <c r="A6" s="862" t="s">
        <v>323</v>
      </c>
      <c r="B6" s="859"/>
      <c r="C6" s="859"/>
      <c r="D6" s="875"/>
      <c r="E6" s="566"/>
      <c r="F6" s="566"/>
      <c r="G6" s="567"/>
      <c r="H6" s="568">
        <f>SUM(H7:H12)</f>
        <v>180</v>
      </c>
      <c r="I6" s="569">
        <f>SUM(I7:I12)</f>
        <v>180</v>
      </c>
      <c r="J6" s="568">
        <f>SUM(J7:J12)</f>
        <v>104</v>
      </c>
      <c r="K6" s="570">
        <f>J6/I6*100</f>
        <v>57.777777777777771</v>
      </c>
    </row>
    <row r="7" spans="1:11" ht="20.100000000000001" customHeight="1" x14ac:dyDescent="0.2">
      <c r="A7" s="571" t="s">
        <v>324</v>
      </c>
      <c r="B7" s="571" t="s">
        <v>325</v>
      </c>
      <c r="C7" s="572" t="s">
        <v>326</v>
      </c>
      <c r="D7" s="573" t="s">
        <v>327</v>
      </c>
      <c r="E7" s="574" t="s">
        <v>328</v>
      </c>
      <c r="F7" s="574" t="s">
        <v>329</v>
      </c>
      <c r="G7" s="575">
        <v>0</v>
      </c>
      <c r="H7" s="576">
        <v>30</v>
      </c>
      <c r="I7" s="577">
        <v>30</v>
      </c>
      <c r="J7" s="578">
        <v>0</v>
      </c>
      <c r="K7" s="579">
        <f>J7/I7*100</f>
        <v>0</v>
      </c>
    </row>
    <row r="8" spans="1:11" ht="20.100000000000001" customHeight="1" x14ac:dyDescent="0.2">
      <c r="A8" s="571" t="s">
        <v>324</v>
      </c>
      <c r="B8" s="580" t="s">
        <v>330</v>
      </c>
      <c r="C8" s="581" t="s">
        <v>331</v>
      </c>
      <c r="D8" s="582" t="s">
        <v>332</v>
      </c>
      <c r="E8" s="583" t="s">
        <v>328</v>
      </c>
      <c r="F8" s="583" t="s">
        <v>329</v>
      </c>
      <c r="G8" s="584">
        <v>0</v>
      </c>
      <c r="H8" s="585">
        <v>30</v>
      </c>
      <c r="I8" s="586">
        <v>30</v>
      </c>
      <c r="J8" s="585">
        <v>0</v>
      </c>
      <c r="K8" s="587">
        <f t="shared" ref="K8:K92" si="1">J8/I8*100</f>
        <v>0</v>
      </c>
    </row>
    <row r="9" spans="1:11" ht="20.100000000000001" customHeight="1" x14ac:dyDescent="0.2">
      <c r="A9" s="571" t="s">
        <v>324</v>
      </c>
      <c r="B9" s="571" t="s">
        <v>333</v>
      </c>
      <c r="C9" s="581" t="s">
        <v>334</v>
      </c>
      <c r="D9" s="582" t="s">
        <v>335</v>
      </c>
      <c r="E9" s="583" t="s">
        <v>328</v>
      </c>
      <c r="F9" s="583" t="s">
        <v>329</v>
      </c>
      <c r="G9" s="584">
        <v>21</v>
      </c>
      <c r="H9" s="585">
        <v>30</v>
      </c>
      <c r="I9" s="586">
        <v>30</v>
      </c>
      <c r="J9" s="585">
        <v>21</v>
      </c>
      <c r="K9" s="587">
        <f t="shared" si="1"/>
        <v>70</v>
      </c>
    </row>
    <row r="10" spans="1:11" ht="20.100000000000001" customHeight="1" x14ac:dyDescent="0.2">
      <c r="A10" s="571" t="s">
        <v>324</v>
      </c>
      <c r="B10" s="580" t="s">
        <v>336</v>
      </c>
      <c r="C10" s="581" t="s">
        <v>337</v>
      </c>
      <c r="D10" s="582" t="s">
        <v>338</v>
      </c>
      <c r="E10" s="583" t="s">
        <v>328</v>
      </c>
      <c r="F10" s="583" t="s">
        <v>329</v>
      </c>
      <c r="G10" s="584">
        <v>21</v>
      </c>
      <c r="H10" s="585">
        <v>30</v>
      </c>
      <c r="I10" s="586">
        <v>25</v>
      </c>
      <c r="J10" s="585">
        <v>21</v>
      </c>
      <c r="K10" s="587">
        <f t="shared" si="1"/>
        <v>84</v>
      </c>
    </row>
    <row r="11" spans="1:11" ht="20.100000000000001" customHeight="1" x14ac:dyDescent="0.2">
      <c r="A11" s="571" t="s">
        <v>324</v>
      </c>
      <c r="B11" s="571" t="s">
        <v>339</v>
      </c>
      <c r="C11" s="581" t="s">
        <v>340</v>
      </c>
      <c r="D11" s="582" t="s">
        <v>341</v>
      </c>
      <c r="E11" s="583" t="s">
        <v>328</v>
      </c>
      <c r="F11" s="583" t="s">
        <v>329</v>
      </c>
      <c r="G11" s="584">
        <v>31</v>
      </c>
      <c r="H11" s="585">
        <v>30</v>
      </c>
      <c r="I11" s="586">
        <v>32.5</v>
      </c>
      <c r="J11" s="585">
        <v>31</v>
      </c>
      <c r="K11" s="587">
        <f t="shared" si="1"/>
        <v>95.384615384615387</v>
      </c>
    </row>
    <row r="12" spans="1:11" ht="20.100000000000001" customHeight="1" thickBot="1" x14ac:dyDescent="0.25">
      <c r="A12" s="588" t="s">
        <v>324</v>
      </c>
      <c r="B12" s="580" t="s">
        <v>342</v>
      </c>
      <c r="C12" s="589" t="s">
        <v>343</v>
      </c>
      <c r="D12" s="590" t="s">
        <v>344</v>
      </c>
      <c r="E12" s="583" t="s">
        <v>328</v>
      </c>
      <c r="F12" s="591" t="s">
        <v>329</v>
      </c>
      <c r="G12" s="592">
        <v>31</v>
      </c>
      <c r="H12" s="593">
        <v>30</v>
      </c>
      <c r="I12" s="594">
        <v>32.5</v>
      </c>
      <c r="J12" s="593">
        <v>31</v>
      </c>
      <c r="K12" s="595">
        <f t="shared" si="1"/>
        <v>95.384615384615387</v>
      </c>
    </row>
    <row r="13" spans="1:11" ht="20.100000000000001" customHeight="1" thickBot="1" x14ac:dyDescent="0.25">
      <c r="A13" s="858" t="s">
        <v>345</v>
      </c>
      <c r="B13" s="859"/>
      <c r="C13" s="859"/>
      <c r="D13" s="859"/>
      <c r="E13" s="596"/>
      <c r="F13" s="596"/>
      <c r="G13" s="597"/>
      <c r="H13" s="598">
        <f>SUM(H14)</f>
        <v>0</v>
      </c>
      <c r="I13" s="599">
        <f>SUM(I14)</f>
        <v>1058</v>
      </c>
      <c r="J13" s="598">
        <f>SUM(J14)</f>
        <v>249</v>
      </c>
      <c r="K13" s="600">
        <f t="shared" si="1"/>
        <v>23.534971644612476</v>
      </c>
    </row>
    <row r="14" spans="1:11" ht="20.100000000000001" customHeight="1" thickBot="1" x14ac:dyDescent="0.25">
      <c r="A14" s="588" t="s">
        <v>198</v>
      </c>
      <c r="B14" s="601" t="s">
        <v>346</v>
      </c>
      <c r="C14" s="602" t="s">
        <v>206</v>
      </c>
      <c r="D14" s="603" t="s">
        <v>347</v>
      </c>
      <c r="E14" s="604" t="s">
        <v>328</v>
      </c>
      <c r="F14" s="604" t="s">
        <v>348</v>
      </c>
      <c r="G14" s="605">
        <v>1583</v>
      </c>
      <c r="H14" s="606">
        <v>0</v>
      </c>
      <c r="I14" s="607">
        <v>1058</v>
      </c>
      <c r="J14" s="608">
        <v>249</v>
      </c>
      <c r="K14" s="609">
        <f t="shared" si="1"/>
        <v>23.534971644612476</v>
      </c>
    </row>
    <row r="15" spans="1:11" ht="20.100000000000001" customHeight="1" thickBot="1" x14ac:dyDescent="0.25">
      <c r="A15" s="858" t="s">
        <v>349</v>
      </c>
      <c r="B15" s="859"/>
      <c r="C15" s="859"/>
      <c r="D15" s="859"/>
      <c r="E15" s="596"/>
      <c r="F15" s="596"/>
      <c r="G15" s="597"/>
      <c r="H15" s="598">
        <f>SUM(H16)</f>
        <v>2026</v>
      </c>
      <c r="I15" s="599">
        <f>SUM(I16)</f>
        <v>0</v>
      </c>
      <c r="J15" s="598">
        <f>SUM(J16)</f>
        <v>0</v>
      </c>
      <c r="K15" s="600" t="s">
        <v>269</v>
      </c>
    </row>
    <row r="16" spans="1:11" ht="20.100000000000001" customHeight="1" thickBot="1" x14ac:dyDescent="0.25">
      <c r="A16" s="588" t="s">
        <v>198</v>
      </c>
      <c r="B16" s="601" t="s">
        <v>346</v>
      </c>
      <c r="C16" s="602" t="s">
        <v>206</v>
      </c>
      <c r="D16" s="603" t="s">
        <v>347</v>
      </c>
      <c r="E16" s="604" t="s">
        <v>328</v>
      </c>
      <c r="F16" s="604" t="s">
        <v>348</v>
      </c>
      <c r="G16" s="605">
        <v>0</v>
      </c>
      <c r="H16" s="606">
        <v>2026</v>
      </c>
      <c r="I16" s="607">
        <v>0</v>
      </c>
      <c r="J16" s="608">
        <v>0</v>
      </c>
      <c r="K16" s="609" t="s">
        <v>269</v>
      </c>
    </row>
    <row r="17" spans="1:11" s="610" customFormat="1" ht="39.950000000000003" customHeight="1" thickBot="1" x14ac:dyDescent="0.3">
      <c r="A17" s="866" t="s">
        <v>134</v>
      </c>
      <c r="B17" s="873"/>
      <c r="C17" s="873"/>
      <c r="D17" s="873"/>
      <c r="E17" s="611"/>
      <c r="F17" s="611"/>
      <c r="G17" s="612"/>
      <c r="H17" s="563">
        <f>H18+H41</f>
        <v>1098</v>
      </c>
      <c r="I17" s="564">
        <f>I18+I41</f>
        <v>37920.199999999997</v>
      </c>
      <c r="J17" s="563">
        <f>J18+J41</f>
        <v>21007</v>
      </c>
      <c r="K17" s="613">
        <f t="shared" si="1"/>
        <v>55.397914567961152</v>
      </c>
    </row>
    <row r="18" spans="1:11" ht="20.100000000000001" customHeight="1" thickBot="1" x14ac:dyDescent="0.25">
      <c r="A18" s="862" t="s">
        <v>350</v>
      </c>
      <c r="B18" s="859"/>
      <c r="C18" s="859"/>
      <c r="D18" s="859"/>
      <c r="E18" s="596"/>
      <c r="F18" s="596"/>
      <c r="G18" s="568"/>
      <c r="H18" s="568"/>
      <c r="I18" s="569">
        <f>SUM(I19:I40)</f>
        <v>32290</v>
      </c>
      <c r="J18" s="568">
        <f>SUM(J19:J40)</f>
        <v>20877</v>
      </c>
      <c r="K18" s="600">
        <f t="shared" si="1"/>
        <v>64.65469185506349</v>
      </c>
    </row>
    <row r="19" spans="1:11" ht="20.100000000000001" customHeight="1" x14ac:dyDescent="0.2">
      <c r="A19" s="571" t="s">
        <v>78</v>
      </c>
      <c r="B19" s="614" t="s">
        <v>351</v>
      </c>
      <c r="C19" s="615" t="s">
        <v>352</v>
      </c>
      <c r="D19" s="616" t="s">
        <v>353</v>
      </c>
      <c r="E19" s="617" t="s">
        <v>328</v>
      </c>
      <c r="F19" s="617" t="s">
        <v>354</v>
      </c>
      <c r="G19" s="618">
        <v>1120</v>
      </c>
      <c r="H19" s="619">
        <v>420</v>
      </c>
      <c r="I19" s="620">
        <v>420</v>
      </c>
      <c r="J19" s="576">
        <v>0</v>
      </c>
      <c r="K19" s="621">
        <f t="shared" si="1"/>
        <v>0</v>
      </c>
    </row>
    <row r="20" spans="1:11" ht="20.100000000000001" customHeight="1" x14ac:dyDescent="0.2">
      <c r="A20" s="580" t="s">
        <v>78</v>
      </c>
      <c r="B20" s="622" t="s">
        <v>355</v>
      </c>
      <c r="C20" s="623" t="s">
        <v>356</v>
      </c>
      <c r="D20" s="624" t="s">
        <v>133</v>
      </c>
      <c r="E20" s="583" t="s">
        <v>328</v>
      </c>
      <c r="F20" s="583" t="s">
        <v>164</v>
      </c>
      <c r="G20" s="584">
        <v>2012</v>
      </c>
      <c r="H20" s="625">
        <v>180</v>
      </c>
      <c r="I20" s="626">
        <v>180</v>
      </c>
      <c r="J20" s="585">
        <v>26</v>
      </c>
      <c r="K20" s="587">
        <f t="shared" si="1"/>
        <v>14.444444444444443</v>
      </c>
    </row>
    <row r="21" spans="1:11" ht="20.100000000000001" customHeight="1" x14ac:dyDescent="0.2">
      <c r="A21" s="580" t="s">
        <v>78</v>
      </c>
      <c r="B21" s="622" t="s">
        <v>357</v>
      </c>
      <c r="C21" s="623" t="s">
        <v>358</v>
      </c>
      <c r="D21" s="624" t="s">
        <v>359</v>
      </c>
      <c r="E21" s="617" t="s">
        <v>328</v>
      </c>
      <c r="F21" s="583" t="s">
        <v>164</v>
      </c>
      <c r="G21" s="584">
        <v>351</v>
      </c>
      <c r="H21" s="625">
        <v>1339</v>
      </c>
      <c r="I21" s="626">
        <v>1330.5</v>
      </c>
      <c r="J21" s="585">
        <v>0</v>
      </c>
      <c r="K21" s="587">
        <f t="shared" si="1"/>
        <v>0</v>
      </c>
    </row>
    <row r="22" spans="1:11" ht="20.100000000000001" customHeight="1" x14ac:dyDescent="0.2">
      <c r="A22" s="580" t="s">
        <v>78</v>
      </c>
      <c r="B22" s="622" t="s">
        <v>360</v>
      </c>
      <c r="C22" s="623" t="s">
        <v>361</v>
      </c>
      <c r="D22" s="624" t="s">
        <v>133</v>
      </c>
      <c r="E22" s="583" t="s">
        <v>328</v>
      </c>
      <c r="F22" s="583" t="s">
        <v>207</v>
      </c>
      <c r="G22" s="584">
        <v>15033</v>
      </c>
      <c r="H22" s="625">
        <v>2480</v>
      </c>
      <c r="I22" s="626">
        <v>2434.5</v>
      </c>
      <c r="J22" s="585">
        <v>281</v>
      </c>
      <c r="K22" s="587">
        <f t="shared" si="1"/>
        <v>11.542411172725405</v>
      </c>
    </row>
    <row r="23" spans="1:11" ht="20.100000000000001" customHeight="1" x14ac:dyDescent="0.2">
      <c r="A23" s="580" t="s">
        <v>78</v>
      </c>
      <c r="B23" s="622" t="s">
        <v>362</v>
      </c>
      <c r="C23" s="623" t="s">
        <v>363</v>
      </c>
      <c r="D23" s="624" t="s">
        <v>133</v>
      </c>
      <c r="E23" s="617" t="s">
        <v>328</v>
      </c>
      <c r="F23" s="583" t="s">
        <v>207</v>
      </c>
      <c r="G23" s="584">
        <v>13706</v>
      </c>
      <c r="H23" s="625">
        <v>13500</v>
      </c>
      <c r="I23" s="626">
        <v>13500</v>
      </c>
      <c r="J23" s="585">
        <v>11896</v>
      </c>
      <c r="K23" s="587">
        <f t="shared" si="1"/>
        <v>88.118518518518513</v>
      </c>
    </row>
    <row r="24" spans="1:11" ht="20.100000000000001" customHeight="1" x14ac:dyDescent="0.2">
      <c r="A24" s="580" t="s">
        <v>78</v>
      </c>
      <c r="B24" s="622" t="s">
        <v>364</v>
      </c>
      <c r="C24" s="623" t="s">
        <v>365</v>
      </c>
      <c r="D24" s="624" t="s">
        <v>366</v>
      </c>
      <c r="E24" s="583" t="s">
        <v>328</v>
      </c>
      <c r="F24" s="583" t="s">
        <v>200</v>
      </c>
      <c r="G24" s="584">
        <v>0</v>
      </c>
      <c r="H24" s="625">
        <v>130</v>
      </c>
      <c r="I24" s="626">
        <v>130</v>
      </c>
      <c r="J24" s="585">
        <v>0</v>
      </c>
      <c r="K24" s="587">
        <f t="shared" si="1"/>
        <v>0</v>
      </c>
    </row>
    <row r="25" spans="1:11" ht="20.100000000000001" customHeight="1" x14ac:dyDescent="0.2">
      <c r="A25" s="580" t="s">
        <v>78</v>
      </c>
      <c r="B25" s="622" t="s">
        <v>367</v>
      </c>
      <c r="C25" s="623" t="s">
        <v>368</v>
      </c>
      <c r="D25" s="624" t="s">
        <v>369</v>
      </c>
      <c r="E25" s="617" t="s">
        <v>328</v>
      </c>
      <c r="F25" s="583" t="s">
        <v>207</v>
      </c>
      <c r="G25" s="584">
        <v>307</v>
      </c>
      <c r="H25" s="625">
        <v>43</v>
      </c>
      <c r="I25" s="626">
        <v>43</v>
      </c>
      <c r="J25" s="585">
        <v>0</v>
      </c>
      <c r="K25" s="587">
        <f t="shared" si="1"/>
        <v>0</v>
      </c>
    </row>
    <row r="26" spans="1:11" ht="20.100000000000001" customHeight="1" x14ac:dyDescent="0.2">
      <c r="A26" s="580" t="s">
        <v>78</v>
      </c>
      <c r="B26" s="622" t="s">
        <v>370</v>
      </c>
      <c r="C26" s="623" t="s">
        <v>371</v>
      </c>
      <c r="D26" s="624" t="s">
        <v>369</v>
      </c>
      <c r="E26" s="583" t="s">
        <v>328</v>
      </c>
      <c r="F26" s="583" t="s">
        <v>207</v>
      </c>
      <c r="G26" s="584">
        <v>650</v>
      </c>
      <c r="H26" s="625">
        <v>61</v>
      </c>
      <c r="I26" s="626">
        <v>106.5</v>
      </c>
      <c r="J26" s="585">
        <v>76</v>
      </c>
      <c r="K26" s="587">
        <f t="shared" si="1"/>
        <v>71.36150234741784</v>
      </c>
    </row>
    <row r="27" spans="1:11" ht="20.100000000000001" customHeight="1" x14ac:dyDescent="0.2">
      <c r="A27" s="580" t="s">
        <v>78</v>
      </c>
      <c r="B27" s="622" t="s">
        <v>372</v>
      </c>
      <c r="C27" s="623" t="s">
        <v>373</v>
      </c>
      <c r="D27" s="624" t="s">
        <v>374</v>
      </c>
      <c r="E27" s="617" t="s">
        <v>328</v>
      </c>
      <c r="F27" s="583" t="s">
        <v>207</v>
      </c>
      <c r="G27" s="584">
        <v>355</v>
      </c>
      <c r="H27" s="625">
        <v>19</v>
      </c>
      <c r="I27" s="626">
        <v>19</v>
      </c>
      <c r="J27" s="585">
        <v>0</v>
      </c>
      <c r="K27" s="587">
        <f t="shared" si="1"/>
        <v>0</v>
      </c>
    </row>
    <row r="28" spans="1:11" ht="20.100000000000001" customHeight="1" x14ac:dyDescent="0.2">
      <c r="A28" s="580" t="s">
        <v>78</v>
      </c>
      <c r="B28" s="622" t="s">
        <v>375</v>
      </c>
      <c r="C28" s="623" t="s">
        <v>376</v>
      </c>
      <c r="D28" s="624" t="s">
        <v>377</v>
      </c>
      <c r="E28" s="583" t="s">
        <v>328</v>
      </c>
      <c r="F28" s="583" t="s">
        <v>207</v>
      </c>
      <c r="G28" s="584">
        <v>14985</v>
      </c>
      <c r="H28" s="625">
        <v>90</v>
      </c>
      <c r="I28" s="626">
        <v>98.5</v>
      </c>
      <c r="J28" s="585">
        <v>98</v>
      </c>
      <c r="K28" s="587">
        <f t="shared" si="1"/>
        <v>99.492385786802032</v>
      </c>
    </row>
    <row r="29" spans="1:11" ht="20.100000000000001" customHeight="1" x14ac:dyDescent="0.2">
      <c r="A29" s="580" t="s">
        <v>78</v>
      </c>
      <c r="B29" s="622" t="s">
        <v>378</v>
      </c>
      <c r="C29" s="623" t="s">
        <v>379</v>
      </c>
      <c r="D29" s="624" t="s">
        <v>380</v>
      </c>
      <c r="E29" s="617" t="s">
        <v>328</v>
      </c>
      <c r="F29" s="583" t="s">
        <v>200</v>
      </c>
      <c r="G29" s="584">
        <v>661</v>
      </c>
      <c r="H29" s="625">
        <v>7</v>
      </c>
      <c r="I29" s="626">
        <v>7</v>
      </c>
      <c r="J29" s="585">
        <v>6</v>
      </c>
      <c r="K29" s="587">
        <f t="shared" si="1"/>
        <v>85.714285714285708</v>
      </c>
    </row>
    <row r="30" spans="1:11" ht="20.100000000000001" customHeight="1" x14ac:dyDescent="0.2">
      <c r="A30" s="580" t="s">
        <v>78</v>
      </c>
      <c r="B30" s="622" t="s">
        <v>381</v>
      </c>
      <c r="C30" s="623" t="s">
        <v>382</v>
      </c>
      <c r="D30" s="624" t="s">
        <v>383</v>
      </c>
      <c r="E30" s="583" t="s">
        <v>328</v>
      </c>
      <c r="F30" s="583" t="s">
        <v>200</v>
      </c>
      <c r="G30" s="584">
        <v>4011</v>
      </c>
      <c r="H30" s="625">
        <v>4080</v>
      </c>
      <c r="I30" s="626">
        <v>4080</v>
      </c>
      <c r="J30" s="585">
        <v>4011</v>
      </c>
      <c r="K30" s="587">
        <f t="shared" si="1"/>
        <v>98.308823529411754</v>
      </c>
    </row>
    <row r="31" spans="1:11" ht="20.100000000000001" customHeight="1" x14ac:dyDescent="0.2">
      <c r="A31" s="580" t="s">
        <v>78</v>
      </c>
      <c r="B31" s="622" t="s">
        <v>384</v>
      </c>
      <c r="C31" s="623" t="s">
        <v>385</v>
      </c>
      <c r="D31" s="624" t="s">
        <v>386</v>
      </c>
      <c r="E31" s="617" t="s">
        <v>328</v>
      </c>
      <c r="F31" s="583" t="s">
        <v>200</v>
      </c>
      <c r="G31" s="584">
        <v>1582</v>
      </c>
      <c r="H31" s="625">
        <v>1681</v>
      </c>
      <c r="I31" s="626">
        <v>1681</v>
      </c>
      <c r="J31" s="585">
        <v>1582</v>
      </c>
      <c r="K31" s="587">
        <f t="shared" si="1"/>
        <v>94.110648423557407</v>
      </c>
    </row>
    <row r="32" spans="1:11" ht="20.100000000000001" customHeight="1" x14ac:dyDescent="0.2">
      <c r="A32" s="580" t="s">
        <v>78</v>
      </c>
      <c r="B32" s="622" t="s">
        <v>387</v>
      </c>
      <c r="C32" s="623" t="s">
        <v>388</v>
      </c>
      <c r="D32" s="624" t="s">
        <v>369</v>
      </c>
      <c r="E32" s="583" t="s">
        <v>328</v>
      </c>
      <c r="F32" s="583" t="s">
        <v>200</v>
      </c>
      <c r="G32" s="584">
        <v>3042</v>
      </c>
      <c r="H32" s="625">
        <v>300</v>
      </c>
      <c r="I32" s="626">
        <v>300</v>
      </c>
      <c r="J32" s="585">
        <v>153</v>
      </c>
      <c r="K32" s="587">
        <f t="shared" si="1"/>
        <v>51</v>
      </c>
    </row>
    <row r="33" spans="1:52" ht="20.100000000000001" customHeight="1" x14ac:dyDescent="0.2">
      <c r="A33" s="580" t="s">
        <v>78</v>
      </c>
      <c r="B33" s="622" t="s">
        <v>389</v>
      </c>
      <c r="C33" s="623" t="s">
        <v>390</v>
      </c>
      <c r="D33" s="624" t="s">
        <v>218</v>
      </c>
      <c r="E33" s="617" t="s">
        <v>328</v>
      </c>
      <c r="F33" s="583" t="s">
        <v>200</v>
      </c>
      <c r="G33" s="584">
        <v>0</v>
      </c>
      <c r="H33" s="625">
        <v>26</v>
      </c>
      <c r="I33" s="626">
        <v>26</v>
      </c>
      <c r="J33" s="585">
        <v>0</v>
      </c>
      <c r="K33" s="587">
        <f t="shared" si="1"/>
        <v>0</v>
      </c>
    </row>
    <row r="34" spans="1:52" ht="20.100000000000001" customHeight="1" x14ac:dyDescent="0.2">
      <c r="A34" s="580" t="s">
        <v>78</v>
      </c>
      <c r="B34" s="622" t="s">
        <v>391</v>
      </c>
      <c r="C34" s="623" t="s">
        <v>392</v>
      </c>
      <c r="D34" s="624" t="s">
        <v>393</v>
      </c>
      <c r="E34" s="583" t="s">
        <v>328</v>
      </c>
      <c r="F34" s="583" t="s">
        <v>200</v>
      </c>
      <c r="G34" s="584">
        <v>460</v>
      </c>
      <c r="H34" s="625">
        <v>480</v>
      </c>
      <c r="I34" s="626">
        <v>480</v>
      </c>
      <c r="J34" s="585">
        <v>460</v>
      </c>
      <c r="K34" s="587">
        <f t="shared" si="1"/>
        <v>95.833333333333343</v>
      </c>
    </row>
    <row r="35" spans="1:52" ht="20.100000000000001" customHeight="1" x14ac:dyDescent="0.2">
      <c r="A35" s="580" t="s">
        <v>78</v>
      </c>
      <c r="B35" s="622" t="s">
        <v>162</v>
      </c>
      <c r="C35" s="623" t="s">
        <v>205</v>
      </c>
      <c r="D35" s="624" t="s">
        <v>394</v>
      </c>
      <c r="E35" s="583" t="s">
        <v>395</v>
      </c>
      <c r="F35" s="583" t="s">
        <v>201</v>
      </c>
      <c r="G35" s="584">
        <v>0</v>
      </c>
      <c r="H35" s="585">
        <v>3050</v>
      </c>
      <c r="I35" s="586">
        <v>3050</v>
      </c>
      <c r="J35" s="585">
        <v>0</v>
      </c>
      <c r="K35" s="587">
        <f t="shared" si="1"/>
        <v>0</v>
      </c>
    </row>
    <row r="36" spans="1:52" ht="20.100000000000001" customHeight="1" x14ac:dyDescent="0.2">
      <c r="A36" s="580" t="s">
        <v>78</v>
      </c>
      <c r="B36" s="622" t="s">
        <v>396</v>
      </c>
      <c r="C36" s="623" t="s">
        <v>397</v>
      </c>
      <c r="D36" s="624" t="s">
        <v>206</v>
      </c>
      <c r="E36" s="583" t="s">
        <v>235</v>
      </c>
      <c r="F36" s="583" t="s">
        <v>398</v>
      </c>
      <c r="G36" s="584">
        <v>2123</v>
      </c>
      <c r="H36" s="585">
        <v>0</v>
      </c>
      <c r="I36" s="586">
        <v>4000</v>
      </c>
      <c r="J36" s="585">
        <v>2123</v>
      </c>
      <c r="K36" s="587">
        <f t="shared" si="1"/>
        <v>53.075000000000003</v>
      </c>
    </row>
    <row r="37" spans="1:52" ht="20.100000000000001" customHeight="1" x14ac:dyDescent="0.2">
      <c r="A37" s="580" t="s">
        <v>78</v>
      </c>
      <c r="B37" s="622" t="s">
        <v>399</v>
      </c>
      <c r="C37" s="623" t="s">
        <v>400</v>
      </c>
      <c r="D37" s="624" t="s">
        <v>401</v>
      </c>
      <c r="E37" s="583" t="s">
        <v>235</v>
      </c>
      <c r="F37" s="583" t="s">
        <v>199</v>
      </c>
      <c r="G37" s="584">
        <v>21764</v>
      </c>
      <c r="H37" s="585">
        <v>0</v>
      </c>
      <c r="I37" s="586">
        <v>236.7</v>
      </c>
      <c r="J37" s="585">
        <v>0</v>
      </c>
      <c r="K37" s="587">
        <f t="shared" si="1"/>
        <v>0</v>
      </c>
    </row>
    <row r="38" spans="1:52" ht="20.100000000000001" customHeight="1" x14ac:dyDescent="0.2">
      <c r="A38" s="580" t="s">
        <v>78</v>
      </c>
      <c r="B38" s="622" t="s">
        <v>402</v>
      </c>
      <c r="C38" s="623" t="s">
        <v>403</v>
      </c>
      <c r="D38" s="624" t="s">
        <v>404</v>
      </c>
      <c r="E38" s="583" t="s">
        <v>328</v>
      </c>
      <c r="F38" s="583" t="s">
        <v>329</v>
      </c>
      <c r="G38" s="584">
        <v>47</v>
      </c>
      <c r="H38" s="585">
        <v>0</v>
      </c>
      <c r="I38" s="586">
        <v>48.6</v>
      </c>
      <c r="J38" s="585">
        <v>47</v>
      </c>
      <c r="K38" s="587">
        <f t="shared" si="1"/>
        <v>96.707818930041142</v>
      </c>
    </row>
    <row r="39" spans="1:52" ht="20.100000000000001" customHeight="1" x14ac:dyDescent="0.2">
      <c r="A39" s="580" t="s">
        <v>78</v>
      </c>
      <c r="B39" s="622" t="s">
        <v>405</v>
      </c>
      <c r="C39" s="623" t="s">
        <v>406</v>
      </c>
      <c r="D39" s="624" t="s">
        <v>407</v>
      </c>
      <c r="E39" s="583" t="s">
        <v>328</v>
      </c>
      <c r="F39" s="583" t="s">
        <v>329</v>
      </c>
      <c r="G39" s="584">
        <v>60</v>
      </c>
      <c r="H39" s="585">
        <v>0</v>
      </c>
      <c r="I39" s="586">
        <v>59.5</v>
      </c>
      <c r="J39" s="585">
        <v>59</v>
      </c>
      <c r="K39" s="587">
        <f t="shared" si="1"/>
        <v>99.159663865546221</v>
      </c>
    </row>
    <row r="40" spans="1:52" ht="20.100000000000001" customHeight="1" thickBot="1" x14ac:dyDescent="0.25">
      <c r="A40" s="580" t="s">
        <v>78</v>
      </c>
      <c r="B40" s="622" t="s">
        <v>408</v>
      </c>
      <c r="C40" s="623" t="s">
        <v>409</v>
      </c>
      <c r="D40" s="624" t="s">
        <v>407</v>
      </c>
      <c r="E40" s="583" t="s">
        <v>328</v>
      </c>
      <c r="F40" s="583" t="s">
        <v>329</v>
      </c>
      <c r="G40" s="584">
        <v>59</v>
      </c>
      <c r="H40" s="585">
        <v>0</v>
      </c>
      <c r="I40" s="586">
        <v>59.2</v>
      </c>
      <c r="J40" s="585">
        <v>59</v>
      </c>
      <c r="K40" s="587">
        <f t="shared" si="1"/>
        <v>99.662162162162161</v>
      </c>
    </row>
    <row r="41" spans="1:52" s="628" customFormat="1" ht="20.100000000000001" customHeight="1" thickBot="1" x14ac:dyDescent="0.35">
      <c r="A41" s="862" t="s">
        <v>210</v>
      </c>
      <c r="B41" s="859"/>
      <c r="C41" s="859"/>
      <c r="D41" s="859"/>
      <c r="E41" s="596"/>
      <c r="F41" s="596"/>
      <c r="G41" s="597"/>
      <c r="H41" s="598">
        <f>SUM(H42)</f>
        <v>1098</v>
      </c>
      <c r="I41" s="599">
        <f>SUM(I42)</f>
        <v>5630.2</v>
      </c>
      <c r="J41" s="598">
        <f>SUM(J42)</f>
        <v>130</v>
      </c>
      <c r="K41" s="600">
        <f t="shared" si="1"/>
        <v>2.3089765905296438</v>
      </c>
      <c r="L41" s="627"/>
      <c r="M41" s="627"/>
      <c r="N41" s="627"/>
      <c r="O41" s="627"/>
      <c r="P41" s="627"/>
      <c r="Q41" s="627"/>
      <c r="R41" s="627"/>
      <c r="S41" s="627"/>
      <c r="T41" s="627"/>
      <c r="U41" s="627"/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627"/>
      <c r="AK41" s="627"/>
      <c r="AL41" s="627"/>
      <c r="AM41" s="627"/>
      <c r="AN41" s="627"/>
      <c r="AO41" s="627"/>
      <c r="AP41" s="627"/>
      <c r="AQ41" s="627"/>
      <c r="AR41" s="627"/>
      <c r="AS41" s="627"/>
      <c r="AT41" s="627"/>
      <c r="AU41" s="627"/>
      <c r="AV41" s="627"/>
      <c r="AW41" s="627"/>
      <c r="AX41" s="627"/>
      <c r="AY41" s="627"/>
      <c r="AZ41" s="627"/>
    </row>
    <row r="42" spans="1:52" s="627" customFormat="1" ht="20.100000000000001" customHeight="1" thickBot="1" x14ac:dyDescent="0.35">
      <c r="A42" s="629" t="s">
        <v>158</v>
      </c>
      <c r="B42" s="630" t="s">
        <v>410</v>
      </c>
      <c r="C42" s="631" t="s">
        <v>411</v>
      </c>
      <c r="D42" s="823" t="s">
        <v>412</v>
      </c>
      <c r="E42" s="819" t="s">
        <v>395</v>
      </c>
      <c r="F42" s="633" t="s">
        <v>413</v>
      </c>
      <c r="G42" s="820">
        <f>3518+40</f>
        <v>3558</v>
      </c>
      <c r="H42" s="635">
        <v>1098</v>
      </c>
      <c r="I42" s="821">
        <v>5630.2</v>
      </c>
      <c r="J42" s="635">
        <v>130</v>
      </c>
      <c r="K42" s="822">
        <f t="shared" si="1"/>
        <v>2.3089765905296438</v>
      </c>
    </row>
    <row r="43" spans="1:52" s="627" customFormat="1" ht="20.100000000000001" customHeight="1" x14ac:dyDescent="0.3">
      <c r="A43" s="808"/>
      <c r="B43" s="808"/>
      <c r="C43" s="809"/>
      <c r="D43" s="809"/>
      <c r="E43" s="810"/>
      <c r="F43" s="810"/>
      <c r="G43" s="811"/>
      <c r="H43" s="812"/>
      <c r="I43" s="813"/>
      <c r="J43" s="812"/>
      <c r="K43" s="814"/>
    </row>
    <row r="44" spans="1:52" s="627" customFormat="1" ht="20.100000000000001" customHeight="1" thickBot="1" x14ac:dyDescent="0.35">
      <c r="A44" s="808"/>
      <c r="B44" s="808"/>
      <c r="C44" s="809"/>
      <c r="D44" s="809"/>
      <c r="E44" s="810"/>
      <c r="F44" s="810"/>
      <c r="G44" s="811"/>
      <c r="H44" s="812"/>
      <c r="I44" s="813"/>
      <c r="J44" s="812"/>
      <c r="K44" s="815" t="s">
        <v>607</v>
      </c>
    </row>
    <row r="45" spans="1:52" s="627" customFormat="1" ht="80.099999999999994" customHeight="1" thickBot="1" x14ac:dyDescent="0.35">
      <c r="A45" s="816" t="s">
        <v>313</v>
      </c>
      <c r="B45" s="817" t="s">
        <v>314</v>
      </c>
      <c r="C45" s="816" t="s">
        <v>315</v>
      </c>
      <c r="D45" s="818" t="s">
        <v>316</v>
      </c>
      <c r="E45" s="555" t="s">
        <v>317</v>
      </c>
      <c r="F45" s="555" t="s">
        <v>132</v>
      </c>
      <c r="G45" s="557" t="str">
        <f>G4</f>
        <v>Profinanco - váno od počátku akce k 31.12.2019</v>
      </c>
      <c r="H45" s="557" t="s">
        <v>155</v>
      </c>
      <c r="I45" s="558" t="s">
        <v>156</v>
      </c>
      <c r="J45" s="559" t="str">
        <f>J4</f>
        <v>Skutečnost čerpání/      odeslaný příspěvek 
k 31.12.2019</v>
      </c>
      <c r="K45" s="560" t="s">
        <v>321</v>
      </c>
    </row>
    <row r="46" spans="1:52" s="628" customFormat="1" ht="39.950000000000003" customHeight="1" thickBot="1" x14ac:dyDescent="0.35">
      <c r="A46" s="866" t="s">
        <v>135</v>
      </c>
      <c r="B46" s="867"/>
      <c r="C46" s="867"/>
      <c r="D46" s="867"/>
      <c r="E46" s="611"/>
      <c r="F46" s="611"/>
      <c r="G46" s="612"/>
      <c r="H46" s="563">
        <f>H47+H49</f>
        <v>13053</v>
      </c>
      <c r="I46" s="564">
        <f>I47+I49</f>
        <v>22553</v>
      </c>
      <c r="J46" s="563">
        <f>J47+J49</f>
        <v>14338</v>
      </c>
      <c r="K46" s="613">
        <f t="shared" si="1"/>
        <v>63.574690728506191</v>
      </c>
      <c r="L46" s="627"/>
      <c r="M46" s="627"/>
      <c r="N46" s="627"/>
      <c r="O46" s="627"/>
      <c r="P46" s="627"/>
      <c r="Q46" s="627"/>
      <c r="R46" s="627"/>
      <c r="S46" s="627"/>
      <c r="T46" s="627"/>
      <c r="U46" s="627"/>
      <c r="V46" s="627"/>
      <c r="W46" s="627"/>
      <c r="X46" s="627"/>
      <c r="Y46" s="627"/>
      <c r="Z46" s="627"/>
      <c r="AA46" s="627"/>
      <c r="AB46" s="627"/>
      <c r="AC46" s="627"/>
      <c r="AD46" s="627"/>
      <c r="AE46" s="627"/>
      <c r="AF46" s="627"/>
      <c r="AG46" s="627"/>
      <c r="AH46" s="627"/>
      <c r="AI46" s="627"/>
      <c r="AJ46" s="627"/>
      <c r="AK46" s="627"/>
      <c r="AL46" s="627"/>
      <c r="AM46" s="627"/>
      <c r="AN46" s="627"/>
      <c r="AO46" s="627"/>
      <c r="AP46" s="627"/>
      <c r="AQ46" s="627"/>
      <c r="AR46" s="627"/>
      <c r="AS46" s="627"/>
      <c r="AT46" s="627"/>
      <c r="AU46" s="627"/>
      <c r="AV46" s="627"/>
      <c r="AW46" s="627"/>
      <c r="AX46" s="627"/>
      <c r="AY46" s="627"/>
      <c r="AZ46" s="627"/>
    </row>
    <row r="47" spans="1:52" s="628" customFormat="1" ht="20.100000000000001" customHeight="1" thickBot="1" x14ac:dyDescent="0.35">
      <c r="A47" s="862" t="s">
        <v>208</v>
      </c>
      <c r="B47" s="859"/>
      <c r="C47" s="859"/>
      <c r="D47" s="859"/>
      <c r="E47" s="596"/>
      <c r="F47" s="596"/>
      <c r="G47" s="597"/>
      <c r="H47" s="598">
        <f>SUM(H48)</f>
        <v>4270</v>
      </c>
      <c r="I47" s="599">
        <f>SUM(I48)</f>
        <v>13770</v>
      </c>
      <c r="J47" s="598">
        <f>SUM(J48)</f>
        <v>13683</v>
      </c>
      <c r="K47" s="600">
        <f t="shared" si="1"/>
        <v>99.368191721132888</v>
      </c>
      <c r="L47" s="627"/>
      <c r="M47" s="627"/>
      <c r="N47" s="627"/>
      <c r="O47" s="627"/>
      <c r="P47" s="627"/>
      <c r="Q47" s="627"/>
      <c r="R47" s="627"/>
      <c r="S47" s="627"/>
      <c r="T47" s="627"/>
      <c r="U47" s="627"/>
      <c r="V47" s="627"/>
      <c r="W47" s="627"/>
      <c r="X47" s="627"/>
      <c r="Y47" s="627"/>
      <c r="Z47" s="627"/>
      <c r="AA47" s="627"/>
      <c r="AB47" s="627"/>
      <c r="AC47" s="627"/>
      <c r="AD47" s="627"/>
      <c r="AE47" s="627"/>
      <c r="AF47" s="627"/>
      <c r="AG47" s="627"/>
      <c r="AH47" s="627"/>
      <c r="AI47" s="627"/>
      <c r="AJ47" s="627"/>
      <c r="AK47" s="627"/>
      <c r="AL47" s="627"/>
      <c r="AM47" s="627"/>
      <c r="AN47" s="627"/>
      <c r="AO47" s="627"/>
      <c r="AP47" s="627"/>
      <c r="AQ47" s="627"/>
      <c r="AR47" s="627"/>
      <c r="AS47" s="627"/>
      <c r="AT47" s="627"/>
      <c r="AU47" s="627"/>
      <c r="AV47" s="627"/>
      <c r="AW47" s="627"/>
      <c r="AX47" s="627"/>
      <c r="AY47" s="627"/>
      <c r="AZ47" s="627"/>
    </row>
    <row r="48" spans="1:52" s="628" customFormat="1" ht="20.100000000000001" customHeight="1" thickBot="1" x14ac:dyDescent="0.35">
      <c r="A48" s="644" t="s">
        <v>159</v>
      </c>
      <c r="B48" s="588" t="s">
        <v>160</v>
      </c>
      <c r="C48" s="645" t="s">
        <v>203</v>
      </c>
      <c r="D48" s="646" t="s">
        <v>414</v>
      </c>
      <c r="E48" s="647" t="s">
        <v>395</v>
      </c>
      <c r="F48" s="647" t="s">
        <v>329</v>
      </c>
      <c r="G48" s="584">
        <v>13683</v>
      </c>
      <c r="H48" s="608">
        <v>4270</v>
      </c>
      <c r="I48" s="648">
        <v>13770</v>
      </c>
      <c r="J48" s="649">
        <v>13683</v>
      </c>
      <c r="K48" s="650">
        <f t="shared" si="1"/>
        <v>99.368191721132888</v>
      </c>
      <c r="L48" s="627"/>
      <c r="M48" s="627"/>
      <c r="N48" s="627"/>
      <c r="O48" s="627"/>
      <c r="P48" s="627"/>
      <c r="Q48" s="627"/>
      <c r="R48" s="627"/>
      <c r="S48" s="627"/>
      <c r="T48" s="627"/>
      <c r="U48" s="627"/>
      <c r="V48" s="627"/>
      <c r="W48" s="627"/>
      <c r="X48" s="627"/>
      <c r="Y48" s="627"/>
      <c r="Z48" s="627"/>
      <c r="AA48" s="627"/>
      <c r="AB48" s="627"/>
      <c r="AC48" s="627"/>
      <c r="AD48" s="627"/>
      <c r="AE48" s="627"/>
      <c r="AF48" s="627"/>
      <c r="AG48" s="627"/>
      <c r="AH48" s="627"/>
      <c r="AI48" s="627"/>
      <c r="AJ48" s="627"/>
      <c r="AK48" s="627"/>
      <c r="AL48" s="627"/>
      <c r="AM48" s="627"/>
      <c r="AN48" s="627"/>
      <c r="AO48" s="627"/>
      <c r="AP48" s="627"/>
      <c r="AQ48" s="627"/>
      <c r="AR48" s="627"/>
      <c r="AS48" s="627"/>
      <c r="AT48" s="627"/>
      <c r="AU48" s="627"/>
      <c r="AV48" s="627"/>
      <c r="AW48" s="627"/>
      <c r="AX48" s="627"/>
      <c r="AY48" s="627"/>
      <c r="AZ48" s="627"/>
    </row>
    <row r="49" spans="1:52" s="628" customFormat="1" ht="20.100000000000001" customHeight="1" thickBot="1" x14ac:dyDescent="0.35">
      <c r="A49" s="862" t="s">
        <v>415</v>
      </c>
      <c r="B49" s="859"/>
      <c r="C49" s="859"/>
      <c r="D49" s="859"/>
      <c r="E49" s="596"/>
      <c r="F49" s="596"/>
      <c r="G49" s="597"/>
      <c r="H49" s="598">
        <f>SUM(H50:H54)</f>
        <v>8783</v>
      </c>
      <c r="I49" s="599">
        <f>SUM(I50:I54)</f>
        <v>8783</v>
      </c>
      <c r="J49" s="598">
        <f>SUM(J50:J54)</f>
        <v>655</v>
      </c>
      <c r="K49" s="600">
        <f t="shared" si="1"/>
        <v>7.4575885232836159</v>
      </c>
      <c r="L49" s="627"/>
      <c r="M49" s="627"/>
      <c r="N49" s="627"/>
      <c r="O49" s="627"/>
      <c r="P49" s="627"/>
      <c r="Q49" s="627"/>
      <c r="R49" s="627"/>
      <c r="S49" s="627"/>
      <c r="T49" s="627"/>
      <c r="U49" s="627"/>
      <c r="V49" s="627"/>
      <c r="W49" s="627"/>
      <c r="X49" s="627"/>
      <c r="Y49" s="627"/>
      <c r="Z49" s="627"/>
      <c r="AA49" s="627"/>
      <c r="AB49" s="627"/>
      <c r="AC49" s="627"/>
      <c r="AD49" s="627"/>
      <c r="AE49" s="627"/>
      <c r="AF49" s="627"/>
      <c r="AG49" s="627"/>
      <c r="AH49" s="627"/>
      <c r="AI49" s="627"/>
      <c r="AJ49" s="627"/>
      <c r="AK49" s="627"/>
      <c r="AL49" s="627"/>
      <c r="AM49" s="627"/>
      <c r="AN49" s="627"/>
      <c r="AO49" s="627"/>
      <c r="AP49" s="627"/>
      <c r="AQ49" s="627"/>
      <c r="AR49" s="627"/>
      <c r="AS49" s="627"/>
      <c r="AT49" s="627"/>
      <c r="AU49" s="627"/>
      <c r="AV49" s="627"/>
      <c r="AW49" s="627"/>
      <c r="AX49" s="627"/>
      <c r="AY49" s="627"/>
      <c r="AZ49" s="627"/>
    </row>
    <row r="50" spans="1:52" s="628" customFormat="1" ht="20.100000000000001" customHeight="1" x14ac:dyDescent="0.3">
      <c r="A50" s="580" t="s">
        <v>136</v>
      </c>
      <c r="B50" s="622" t="s">
        <v>416</v>
      </c>
      <c r="C50" s="623" t="s">
        <v>417</v>
      </c>
      <c r="D50" s="624" t="s">
        <v>133</v>
      </c>
      <c r="E50" s="583" t="s">
        <v>328</v>
      </c>
      <c r="F50" s="583" t="s">
        <v>418</v>
      </c>
      <c r="G50" s="584">
        <v>155</v>
      </c>
      <c r="H50" s="625">
        <v>850</v>
      </c>
      <c r="I50" s="626">
        <v>850</v>
      </c>
      <c r="J50" s="585">
        <v>155</v>
      </c>
      <c r="K50" s="587">
        <f t="shared" si="1"/>
        <v>18.235294117647058</v>
      </c>
      <c r="L50" s="627"/>
      <c r="M50" s="627"/>
      <c r="N50" s="627"/>
      <c r="O50" s="627"/>
      <c r="P50" s="627"/>
      <c r="Q50" s="627"/>
      <c r="R50" s="627"/>
      <c r="S50" s="627"/>
      <c r="T50" s="627"/>
      <c r="U50" s="627"/>
      <c r="V50" s="627"/>
      <c r="W50" s="627"/>
      <c r="X50" s="627"/>
      <c r="Y50" s="627"/>
      <c r="Z50" s="627"/>
      <c r="AA50" s="627"/>
      <c r="AB50" s="627"/>
      <c r="AC50" s="627"/>
      <c r="AD50" s="627"/>
      <c r="AE50" s="627"/>
      <c r="AF50" s="627"/>
      <c r="AG50" s="627"/>
      <c r="AH50" s="627"/>
      <c r="AI50" s="627"/>
      <c r="AJ50" s="627"/>
      <c r="AK50" s="627"/>
      <c r="AL50" s="627"/>
      <c r="AM50" s="627"/>
      <c r="AN50" s="627"/>
      <c r="AO50" s="627"/>
      <c r="AP50" s="627"/>
      <c r="AQ50" s="627"/>
      <c r="AR50" s="627"/>
      <c r="AS50" s="627"/>
      <c r="AT50" s="627"/>
      <c r="AU50" s="627"/>
      <c r="AV50" s="627"/>
      <c r="AW50" s="627"/>
      <c r="AX50" s="627"/>
      <c r="AY50" s="627"/>
      <c r="AZ50" s="627"/>
    </row>
    <row r="51" spans="1:52" s="628" customFormat="1" ht="20.100000000000001" customHeight="1" x14ac:dyDescent="0.3">
      <c r="A51" s="580" t="s">
        <v>136</v>
      </c>
      <c r="B51" s="622" t="s">
        <v>419</v>
      </c>
      <c r="C51" s="623" t="s">
        <v>420</v>
      </c>
      <c r="D51" s="624" t="s">
        <v>133</v>
      </c>
      <c r="E51" s="583" t="s">
        <v>328</v>
      </c>
      <c r="F51" s="583" t="s">
        <v>201</v>
      </c>
      <c r="G51" s="584">
        <v>1138</v>
      </c>
      <c r="H51" s="625">
        <v>100</v>
      </c>
      <c r="I51" s="626">
        <v>100</v>
      </c>
      <c r="J51" s="585">
        <v>0</v>
      </c>
      <c r="K51" s="587">
        <f t="shared" si="1"/>
        <v>0</v>
      </c>
      <c r="L51" s="627"/>
      <c r="M51" s="627"/>
      <c r="N51" s="627"/>
      <c r="O51" s="627"/>
      <c r="P51" s="627"/>
      <c r="Q51" s="627"/>
      <c r="R51" s="627"/>
      <c r="S51" s="627"/>
      <c r="T51" s="627"/>
      <c r="U51" s="627"/>
      <c r="V51" s="627"/>
      <c r="W51" s="627"/>
      <c r="X51" s="627"/>
      <c r="Y51" s="627"/>
      <c r="Z51" s="627"/>
      <c r="AA51" s="627"/>
      <c r="AB51" s="627"/>
      <c r="AC51" s="627"/>
      <c r="AD51" s="627"/>
      <c r="AE51" s="627"/>
      <c r="AF51" s="627"/>
      <c r="AG51" s="627"/>
      <c r="AH51" s="627"/>
      <c r="AI51" s="627"/>
      <c r="AJ51" s="627"/>
      <c r="AK51" s="627"/>
      <c r="AL51" s="627"/>
      <c r="AM51" s="627"/>
      <c r="AN51" s="627"/>
      <c r="AO51" s="627"/>
      <c r="AP51" s="627"/>
      <c r="AQ51" s="627"/>
      <c r="AR51" s="627"/>
      <c r="AS51" s="627"/>
      <c r="AT51" s="627"/>
      <c r="AU51" s="627"/>
      <c r="AV51" s="627"/>
      <c r="AW51" s="627"/>
      <c r="AX51" s="627"/>
      <c r="AY51" s="627"/>
      <c r="AZ51" s="627"/>
    </row>
    <row r="52" spans="1:52" s="628" customFormat="1" ht="20.100000000000001" customHeight="1" x14ac:dyDescent="0.3">
      <c r="A52" s="580" t="s">
        <v>136</v>
      </c>
      <c r="B52" s="622" t="s">
        <v>421</v>
      </c>
      <c r="C52" s="623" t="s">
        <v>422</v>
      </c>
      <c r="D52" s="624" t="s">
        <v>423</v>
      </c>
      <c r="E52" s="583" t="s">
        <v>328</v>
      </c>
      <c r="F52" s="583" t="s">
        <v>418</v>
      </c>
      <c r="G52" s="584">
        <v>370</v>
      </c>
      <c r="H52" s="625">
        <v>730</v>
      </c>
      <c r="I52" s="626">
        <v>730</v>
      </c>
      <c r="J52" s="585">
        <v>370</v>
      </c>
      <c r="K52" s="587">
        <f t="shared" si="1"/>
        <v>50.684931506849317</v>
      </c>
      <c r="L52" s="627"/>
      <c r="M52" s="627"/>
      <c r="N52" s="627"/>
      <c r="O52" s="627"/>
      <c r="P52" s="627"/>
      <c r="Q52" s="627"/>
      <c r="R52" s="627"/>
      <c r="S52" s="627"/>
      <c r="T52" s="627"/>
      <c r="U52" s="627"/>
      <c r="V52" s="627"/>
      <c r="W52" s="627"/>
      <c r="X52" s="627"/>
      <c r="Y52" s="627"/>
      <c r="Z52" s="627"/>
      <c r="AA52" s="627"/>
      <c r="AB52" s="627"/>
      <c r="AC52" s="627"/>
      <c r="AD52" s="627"/>
      <c r="AE52" s="627"/>
      <c r="AF52" s="627"/>
      <c r="AG52" s="627"/>
      <c r="AH52" s="627"/>
      <c r="AI52" s="627"/>
      <c r="AJ52" s="627"/>
      <c r="AK52" s="627"/>
      <c r="AL52" s="627"/>
      <c r="AM52" s="627"/>
      <c r="AN52" s="627"/>
      <c r="AO52" s="627"/>
      <c r="AP52" s="627"/>
      <c r="AQ52" s="627"/>
      <c r="AR52" s="627"/>
      <c r="AS52" s="627"/>
      <c r="AT52" s="627"/>
      <c r="AU52" s="627"/>
      <c r="AV52" s="627"/>
      <c r="AW52" s="627"/>
      <c r="AX52" s="627"/>
      <c r="AY52" s="627"/>
      <c r="AZ52" s="627"/>
    </row>
    <row r="53" spans="1:52" s="628" customFormat="1" ht="20.100000000000001" customHeight="1" x14ac:dyDescent="0.3">
      <c r="A53" s="580" t="s">
        <v>136</v>
      </c>
      <c r="B53" s="622" t="s">
        <v>424</v>
      </c>
      <c r="C53" s="623" t="s">
        <v>425</v>
      </c>
      <c r="D53" s="624" t="s">
        <v>426</v>
      </c>
      <c r="E53" s="583" t="s">
        <v>328</v>
      </c>
      <c r="F53" s="583" t="s">
        <v>201</v>
      </c>
      <c r="G53" s="584">
        <v>1292</v>
      </c>
      <c r="H53" s="625">
        <v>1200</v>
      </c>
      <c r="I53" s="626">
        <v>1200</v>
      </c>
      <c r="J53" s="585">
        <v>130</v>
      </c>
      <c r="K53" s="587">
        <f t="shared" si="1"/>
        <v>10.833333333333334</v>
      </c>
      <c r="L53" s="627"/>
      <c r="M53" s="627"/>
      <c r="N53" s="627"/>
      <c r="O53" s="627"/>
      <c r="P53" s="627"/>
      <c r="Q53" s="627"/>
      <c r="R53" s="627"/>
      <c r="S53" s="627"/>
      <c r="T53" s="627"/>
      <c r="U53" s="627"/>
      <c r="V53" s="627"/>
      <c r="W53" s="627"/>
      <c r="X53" s="627"/>
      <c r="Y53" s="627"/>
      <c r="Z53" s="627"/>
      <c r="AA53" s="627"/>
      <c r="AB53" s="627"/>
      <c r="AC53" s="627"/>
      <c r="AD53" s="627"/>
      <c r="AE53" s="627"/>
      <c r="AF53" s="627"/>
      <c r="AG53" s="627"/>
      <c r="AH53" s="627"/>
      <c r="AI53" s="627"/>
      <c r="AJ53" s="627"/>
      <c r="AK53" s="627"/>
      <c r="AL53" s="627"/>
      <c r="AM53" s="627"/>
      <c r="AN53" s="627"/>
      <c r="AO53" s="627"/>
      <c r="AP53" s="627"/>
      <c r="AQ53" s="627"/>
      <c r="AR53" s="627"/>
      <c r="AS53" s="627"/>
      <c r="AT53" s="627"/>
      <c r="AU53" s="627"/>
      <c r="AV53" s="627"/>
      <c r="AW53" s="627"/>
      <c r="AX53" s="627"/>
      <c r="AY53" s="627"/>
      <c r="AZ53" s="627"/>
    </row>
    <row r="54" spans="1:52" s="628" customFormat="1" ht="20.100000000000001" customHeight="1" thickBot="1" x14ac:dyDescent="0.35">
      <c r="A54" s="651" t="s">
        <v>136</v>
      </c>
      <c r="B54" s="652" t="s">
        <v>427</v>
      </c>
      <c r="C54" s="653" t="s">
        <v>428</v>
      </c>
      <c r="D54" s="654" t="s">
        <v>429</v>
      </c>
      <c r="E54" s="591" t="s">
        <v>328</v>
      </c>
      <c r="F54" s="591" t="s">
        <v>418</v>
      </c>
      <c r="G54" s="592">
        <v>0</v>
      </c>
      <c r="H54" s="655">
        <v>5903</v>
      </c>
      <c r="I54" s="656">
        <v>5903</v>
      </c>
      <c r="J54" s="593">
        <v>0</v>
      </c>
      <c r="K54" s="595">
        <f t="shared" si="1"/>
        <v>0</v>
      </c>
      <c r="L54" s="627"/>
      <c r="M54" s="627"/>
      <c r="N54" s="627"/>
      <c r="O54" s="627"/>
      <c r="P54" s="627"/>
      <c r="Q54" s="627"/>
      <c r="R54" s="627"/>
      <c r="S54" s="627"/>
      <c r="T54" s="627"/>
      <c r="U54" s="627"/>
      <c r="V54" s="627"/>
      <c r="W54" s="627"/>
      <c r="X54" s="627"/>
      <c r="Y54" s="627"/>
      <c r="Z54" s="627"/>
      <c r="AA54" s="627"/>
      <c r="AB54" s="627"/>
      <c r="AC54" s="627"/>
      <c r="AD54" s="627"/>
      <c r="AE54" s="627"/>
      <c r="AF54" s="627"/>
      <c r="AG54" s="627"/>
      <c r="AH54" s="627"/>
      <c r="AI54" s="627"/>
      <c r="AJ54" s="627"/>
      <c r="AK54" s="627"/>
      <c r="AL54" s="627"/>
      <c r="AM54" s="627"/>
      <c r="AN54" s="627"/>
      <c r="AO54" s="627"/>
      <c r="AP54" s="627"/>
      <c r="AQ54" s="627"/>
      <c r="AR54" s="627"/>
      <c r="AS54" s="627"/>
      <c r="AT54" s="627"/>
      <c r="AU54" s="627"/>
      <c r="AV54" s="627"/>
      <c r="AW54" s="627"/>
      <c r="AX54" s="627"/>
      <c r="AY54" s="627"/>
      <c r="AZ54" s="627"/>
    </row>
    <row r="55" spans="1:52" s="610" customFormat="1" ht="39.950000000000003" customHeight="1" thickBot="1" x14ac:dyDescent="0.3">
      <c r="A55" s="866" t="s">
        <v>137</v>
      </c>
      <c r="B55" s="867"/>
      <c r="C55" s="867"/>
      <c r="D55" s="867"/>
      <c r="E55" s="611"/>
      <c r="F55" s="611"/>
      <c r="G55" s="612"/>
      <c r="H55" s="563">
        <f>H56+H62+H88+H59</f>
        <v>158602</v>
      </c>
      <c r="I55" s="564">
        <f>I56+I62+I88+I59</f>
        <v>334759.40000000002</v>
      </c>
      <c r="J55" s="563">
        <f>J56+J62+J88+J59</f>
        <v>194974</v>
      </c>
      <c r="K55" s="613">
        <f t="shared" si="1"/>
        <v>58.243024691763686</v>
      </c>
    </row>
    <row r="56" spans="1:52" s="610" customFormat="1" ht="20.100000000000001" customHeight="1" thickBot="1" x14ac:dyDescent="0.3">
      <c r="A56" s="862" t="s">
        <v>323</v>
      </c>
      <c r="B56" s="859"/>
      <c r="C56" s="859"/>
      <c r="D56" s="859"/>
      <c r="E56" s="596"/>
      <c r="F56" s="596"/>
      <c r="G56" s="597"/>
      <c r="H56" s="568">
        <f>SUM(H57:H58)</f>
        <v>105000</v>
      </c>
      <c r="I56" s="569">
        <f>SUM(I57:I58)</f>
        <v>206045.2</v>
      </c>
      <c r="J56" s="568">
        <f>SUM(J57:J58)</f>
        <v>98664</v>
      </c>
      <c r="K56" s="600">
        <f t="shared" si="1"/>
        <v>47.884638904473384</v>
      </c>
    </row>
    <row r="57" spans="1:52" s="610" customFormat="1" ht="20.100000000000001" customHeight="1" x14ac:dyDescent="0.25">
      <c r="A57" s="588" t="s">
        <v>430</v>
      </c>
      <c r="B57" s="657" t="s">
        <v>166</v>
      </c>
      <c r="C57" s="658" t="s">
        <v>204</v>
      </c>
      <c r="D57" s="573" t="s">
        <v>431</v>
      </c>
      <c r="E57" s="617" t="s">
        <v>432</v>
      </c>
      <c r="F57" s="617" t="s">
        <v>200</v>
      </c>
      <c r="G57" s="618">
        <v>133669.09374000001</v>
      </c>
      <c r="H57" s="576">
        <v>105000</v>
      </c>
      <c r="I57" s="577">
        <f>33109.3+61079.7+92702</f>
        <v>186891</v>
      </c>
      <c r="J57" s="576">
        <v>79510</v>
      </c>
      <c r="K57" s="621">
        <f t="shared" si="1"/>
        <v>42.543514668978169</v>
      </c>
    </row>
    <row r="58" spans="1:52" s="610" customFormat="1" ht="20.100000000000001" customHeight="1" thickBot="1" x14ac:dyDescent="0.3">
      <c r="A58" s="659" t="s">
        <v>430</v>
      </c>
      <c r="B58" s="660" t="s">
        <v>433</v>
      </c>
      <c r="C58" s="661" t="s">
        <v>204</v>
      </c>
      <c r="D58" s="573" t="s">
        <v>431</v>
      </c>
      <c r="E58" s="617" t="s">
        <v>235</v>
      </c>
      <c r="F58" s="617" t="s">
        <v>200</v>
      </c>
      <c r="G58" s="618">
        <v>19154.2</v>
      </c>
      <c r="H58" s="576">
        <v>0</v>
      </c>
      <c r="I58" s="577">
        <v>19154.2</v>
      </c>
      <c r="J58" s="576">
        <v>19154</v>
      </c>
      <c r="K58" s="621">
        <f t="shared" si="1"/>
        <v>99.998955842582831</v>
      </c>
    </row>
    <row r="59" spans="1:52" s="610" customFormat="1" ht="20.100000000000001" customHeight="1" thickBot="1" x14ac:dyDescent="0.3">
      <c r="A59" s="862" t="s">
        <v>350</v>
      </c>
      <c r="B59" s="859"/>
      <c r="C59" s="859"/>
      <c r="D59" s="859"/>
      <c r="E59" s="596"/>
      <c r="F59" s="596"/>
      <c r="G59" s="597"/>
      <c r="H59" s="568">
        <f>SUM(H60:H61)</f>
        <v>0</v>
      </c>
      <c r="I59" s="568">
        <f>SUM(I60:I61)</f>
        <v>8600</v>
      </c>
      <c r="J59" s="568">
        <f>SUM(J60:J61)</f>
        <v>0</v>
      </c>
      <c r="K59" s="600">
        <f t="shared" si="1"/>
        <v>0</v>
      </c>
    </row>
    <row r="60" spans="1:52" s="610" customFormat="1" ht="20.100000000000001" customHeight="1" x14ac:dyDescent="0.25">
      <c r="A60" s="580" t="s">
        <v>138</v>
      </c>
      <c r="B60" s="662" t="s">
        <v>161</v>
      </c>
      <c r="C60" s="581" t="s">
        <v>434</v>
      </c>
      <c r="D60" s="663" t="s">
        <v>133</v>
      </c>
      <c r="E60" s="583" t="s">
        <v>235</v>
      </c>
      <c r="F60" s="583" t="s">
        <v>201</v>
      </c>
      <c r="G60" s="584">
        <v>0</v>
      </c>
      <c r="H60" s="585">
        <v>0</v>
      </c>
      <c r="I60" s="586">
        <v>600</v>
      </c>
      <c r="J60" s="585">
        <v>0</v>
      </c>
      <c r="K60" s="587">
        <f t="shared" si="1"/>
        <v>0</v>
      </c>
    </row>
    <row r="61" spans="1:52" s="610" customFormat="1" ht="20.100000000000001" customHeight="1" thickBot="1" x14ac:dyDescent="0.3">
      <c r="A61" s="664" t="s">
        <v>138</v>
      </c>
      <c r="B61" s="659" t="s">
        <v>162</v>
      </c>
      <c r="C61" s="665" t="s">
        <v>205</v>
      </c>
      <c r="D61" s="666" t="s">
        <v>133</v>
      </c>
      <c r="E61" s="601" t="s">
        <v>395</v>
      </c>
      <c r="F61" s="601" t="s">
        <v>201</v>
      </c>
      <c r="G61" s="667">
        <v>0</v>
      </c>
      <c r="H61" s="608">
        <v>0</v>
      </c>
      <c r="I61" s="648">
        <v>8000</v>
      </c>
      <c r="J61" s="608">
        <v>0</v>
      </c>
      <c r="K61" s="609">
        <f t="shared" si="1"/>
        <v>0</v>
      </c>
    </row>
    <row r="62" spans="1:52" ht="20.100000000000001" customHeight="1" thickBot="1" x14ac:dyDescent="0.25">
      <c r="A62" s="862" t="s">
        <v>435</v>
      </c>
      <c r="B62" s="859"/>
      <c r="C62" s="859"/>
      <c r="D62" s="859"/>
      <c r="E62" s="596"/>
      <c r="F62" s="596"/>
      <c r="G62" s="597"/>
      <c r="H62" s="568">
        <f>SUM(H63:H74)</f>
        <v>4000</v>
      </c>
      <c r="I62" s="569">
        <f>SUM(I63:I74)</f>
        <v>10902.5</v>
      </c>
      <c r="J62" s="568">
        <f>SUM(J63:J74)</f>
        <v>7819</v>
      </c>
      <c r="K62" s="600">
        <f t="shared" si="1"/>
        <v>71.717495987158912</v>
      </c>
    </row>
    <row r="63" spans="1:52" ht="20.100000000000001" customHeight="1" x14ac:dyDescent="0.2">
      <c r="A63" s="580" t="s">
        <v>79</v>
      </c>
      <c r="B63" s="662" t="s">
        <v>436</v>
      </c>
      <c r="C63" s="581" t="s">
        <v>437</v>
      </c>
      <c r="D63" s="663" t="s">
        <v>83</v>
      </c>
      <c r="E63" s="583" t="s">
        <v>328</v>
      </c>
      <c r="F63" s="583" t="s">
        <v>329</v>
      </c>
      <c r="G63" s="584">
        <v>880</v>
      </c>
      <c r="H63" s="585">
        <v>1000</v>
      </c>
      <c r="I63" s="586">
        <v>879.6</v>
      </c>
      <c r="J63" s="585">
        <v>880</v>
      </c>
      <c r="K63" s="587">
        <f t="shared" si="1"/>
        <v>100.04547521600726</v>
      </c>
    </row>
    <row r="64" spans="1:52" ht="20.100000000000001" customHeight="1" x14ac:dyDescent="0.2">
      <c r="A64" s="580" t="s">
        <v>79</v>
      </c>
      <c r="B64" s="662" t="s">
        <v>438</v>
      </c>
      <c r="C64" s="581" t="s">
        <v>439</v>
      </c>
      <c r="D64" s="663" t="s">
        <v>83</v>
      </c>
      <c r="E64" s="583" t="s">
        <v>328</v>
      </c>
      <c r="F64" s="583" t="s">
        <v>329</v>
      </c>
      <c r="G64" s="584">
        <v>1000</v>
      </c>
      <c r="H64" s="585">
        <v>1000</v>
      </c>
      <c r="I64" s="586">
        <v>1000</v>
      </c>
      <c r="J64" s="585">
        <v>1000</v>
      </c>
      <c r="K64" s="587">
        <f t="shared" si="1"/>
        <v>100</v>
      </c>
    </row>
    <row r="65" spans="1:11" ht="20.100000000000001" customHeight="1" x14ac:dyDescent="0.2">
      <c r="A65" s="580" t="s">
        <v>79</v>
      </c>
      <c r="B65" s="662" t="s">
        <v>440</v>
      </c>
      <c r="C65" s="581" t="s">
        <v>441</v>
      </c>
      <c r="D65" s="663" t="s">
        <v>83</v>
      </c>
      <c r="E65" s="583" t="s">
        <v>328</v>
      </c>
      <c r="F65" s="583" t="s">
        <v>329</v>
      </c>
      <c r="G65" s="584">
        <v>1902</v>
      </c>
      <c r="H65" s="585">
        <v>2000</v>
      </c>
      <c r="I65" s="586">
        <v>1901.9</v>
      </c>
      <c r="J65" s="585">
        <v>1902</v>
      </c>
      <c r="K65" s="587">
        <f t="shared" si="1"/>
        <v>100.00525789999475</v>
      </c>
    </row>
    <row r="66" spans="1:11" ht="20.100000000000001" customHeight="1" x14ac:dyDescent="0.2">
      <c r="A66" s="580" t="s">
        <v>79</v>
      </c>
      <c r="B66" s="662" t="s">
        <v>442</v>
      </c>
      <c r="C66" s="581" t="s">
        <v>443</v>
      </c>
      <c r="D66" s="663" t="s">
        <v>84</v>
      </c>
      <c r="E66" s="668" t="s">
        <v>444</v>
      </c>
      <c r="F66" s="668" t="s">
        <v>164</v>
      </c>
      <c r="G66" s="669">
        <v>663.8</v>
      </c>
      <c r="H66" s="585">
        <v>0</v>
      </c>
      <c r="I66" s="586">
        <v>396</v>
      </c>
      <c r="J66" s="585">
        <v>376</v>
      </c>
      <c r="K66" s="587">
        <f t="shared" si="1"/>
        <v>94.949494949494948</v>
      </c>
    </row>
    <row r="67" spans="1:11" ht="20.100000000000001" customHeight="1" x14ac:dyDescent="0.2">
      <c r="A67" s="580" t="s">
        <v>79</v>
      </c>
      <c r="B67" s="662" t="s">
        <v>445</v>
      </c>
      <c r="C67" s="581" t="s">
        <v>443</v>
      </c>
      <c r="D67" s="663" t="s">
        <v>446</v>
      </c>
      <c r="E67" s="668" t="s">
        <v>444</v>
      </c>
      <c r="F67" s="668" t="s">
        <v>164</v>
      </c>
      <c r="G67" s="669">
        <v>2317.9</v>
      </c>
      <c r="H67" s="585">
        <v>0</v>
      </c>
      <c r="I67" s="586">
        <v>42.2</v>
      </c>
      <c r="J67" s="585">
        <v>21</v>
      </c>
      <c r="K67" s="587">
        <f t="shared" si="1"/>
        <v>49.763033175355446</v>
      </c>
    </row>
    <row r="68" spans="1:11" ht="20.100000000000001" customHeight="1" x14ac:dyDescent="0.2">
      <c r="A68" s="580" t="s">
        <v>79</v>
      </c>
      <c r="B68" s="662" t="s">
        <v>447</v>
      </c>
      <c r="C68" s="581" t="s">
        <v>443</v>
      </c>
      <c r="D68" s="670" t="s">
        <v>139</v>
      </c>
      <c r="E68" s="668" t="s">
        <v>444</v>
      </c>
      <c r="F68" s="668" t="s">
        <v>207</v>
      </c>
      <c r="G68" s="669">
        <v>2146.4</v>
      </c>
      <c r="H68" s="585">
        <v>0</v>
      </c>
      <c r="I68" s="586">
        <v>841.3</v>
      </c>
      <c r="J68" s="585">
        <v>490</v>
      </c>
      <c r="K68" s="587">
        <f t="shared" si="1"/>
        <v>58.243195055271599</v>
      </c>
    </row>
    <row r="69" spans="1:11" ht="20.100000000000001" customHeight="1" x14ac:dyDescent="0.2">
      <c r="A69" s="580" t="s">
        <v>79</v>
      </c>
      <c r="B69" s="662" t="s">
        <v>448</v>
      </c>
      <c r="C69" s="581" t="s">
        <v>449</v>
      </c>
      <c r="D69" s="663" t="s">
        <v>62</v>
      </c>
      <c r="E69" s="668" t="s">
        <v>444</v>
      </c>
      <c r="F69" s="668" t="s">
        <v>207</v>
      </c>
      <c r="G69" s="669">
        <v>1562</v>
      </c>
      <c r="H69" s="585">
        <v>0</v>
      </c>
      <c r="I69" s="586">
        <v>1123.9000000000001</v>
      </c>
      <c r="J69" s="585">
        <v>502</v>
      </c>
      <c r="K69" s="587">
        <f t="shared" si="1"/>
        <v>44.665895542308029</v>
      </c>
    </row>
    <row r="70" spans="1:11" ht="20.100000000000001" customHeight="1" x14ac:dyDescent="0.2">
      <c r="A70" s="580" t="s">
        <v>79</v>
      </c>
      <c r="B70" s="662" t="s">
        <v>450</v>
      </c>
      <c r="C70" s="581" t="s">
        <v>449</v>
      </c>
      <c r="D70" s="663" t="s">
        <v>80</v>
      </c>
      <c r="E70" s="668" t="s">
        <v>444</v>
      </c>
      <c r="F70" s="668" t="s">
        <v>207</v>
      </c>
      <c r="G70" s="669">
        <v>1818.8</v>
      </c>
      <c r="H70" s="585">
        <v>0</v>
      </c>
      <c r="I70" s="586">
        <v>1359.1</v>
      </c>
      <c r="J70" s="585">
        <v>617</v>
      </c>
      <c r="K70" s="587">
        <f t="shared" si="1"/>
        <v>45.397689647560888</v>
      </c>
    </row>
    <row r="71" spans="1:11" ht="20.100000000000001" customHeight="1" x14ac:dyDescent="0.2">
      <c r="A71" s="580" t="s">
        <v>79</v>
      </c>
      <c r="B71" s="662" t="s">
        <v>451</v>
      </c>
      <c r="C71" s="581" t="s">
        <v>449</v>
      </c>
      <c r="D71" s="663" t="s">
        <v>452</v>
      </c>
      <c r="E71" s="668" t="s">
        <v>444</v>
      </c>
      <c r="F71" s="668" t="s">
        <v>207</v>
      </c>
      <c r="G71" s="669">
        <v>850.6</v>
      </c>
      <c r="H71" s="585">
        <v>0</v>
      </c>
      <c r="I71" s="586">
        <v>657.7</v>
      </c>
      <c r="J71" s="585">
        <v>269</v>
      </c>
      <c r="K71" s="587">
        <f t="shared" si="1"/>
        <v>40.900106431503723</v>
      </c>
    </row>
    <row r="72" spans="1:11" ht="20.100000000000001" customHeight="1" x14ac:dyDescent="0.2">
      <c r="A72" s="651" t="s">
        <v>79</v>
      </c>
      <c r="B72" s="662" t="s">
        <v>453</v>
      </c>
      <c r="C72" s="589" t="s">
        <v>449</v>
      </c>
      <c r="D72" s="670" t="s">
        <v>139</v>
      </c>
      <c r="E72" s="668" t="s">
        <v>444</v>
      </c>
      <c r="F72" s="668" t="s">
        <v>207</v>
      </c>
      <c r="G72" s="669">
        <v>2632.6</v>
      </c>
      <c r="H72" s="593">
        <v>0</v>
      </c>
      <c r="I72" s="594">
        <v>1820.3</v>
      </c>
      <c r="J72" s="593">
        <v>882</v>
      </c>
      <c r="K72" s="595">
        <f t="shared" si="1"/>
        <v>48.453551612371584</v>
      </c>
    </row>
    <row r="73" spans="1:11" ht="20.100000000000001" customHeight="1" x14ac:dyDescent="0.2">
      <c r="A73" s="651" t="s">
        <v>79</v>
      </c>
      <c r="B73" s="662" t="s">
        <v>454</v>
      </c>
      <c r="C73" s="589" t="s">
        <v>455</v>
      </c>
      <c r="D73" s="670" t="s">
        <v>83</v>
      </c>
      <c r="E73" s="668" t="s">
        <v>328</v>
      </c>
      <c r="F73" s="668" t="s">
        <v>329</v>
      </c>
      <c r="G73" s="669">
        <v>70</v>
      </c>
      <c r="H73" s="593">
        <v>0</v>
      </c>
      <c r="I73" s="594">
        <v>70</v>
      </c>
      <c r="J73" s="593">
        <v>70</v>
      </c>
      <c r="K73" s="595">
        <f t="shared" si="1"/>
        <v>100</v>
      </c>
    </row>
    <row r="74" spans="1:11" ht="20.100000000000001" customHeight="1" thickBot="1" x14ac:dyDescent="0.25">
      <c r="A74" s="659" t="s">
        <v>79</v>
      </c>
      <c r="B74" s="671" t="s">
        <v>456</v>
      </c>
      <c r="C74" s="672" t="s">
        <v>457</v>
      </c>
      <c r="D74" s="666" t="s">
        <v>458</v>
      </c>
      <c r="E74" s="673" t="s">
        <v>328</v>
      </c>
      <c r="F74" s="673" t="s">
        <v>329</v>
      </c>
      <c r="G74" s="674">
        <v>810</v>
      </c>
      <c r="H74" s="675">
        <v>0</v>
      </c>
      <c r="I74" s="675">
        <f>557.2+253.3</f>
        <v>810.5</v>
      </c>
      <c r="J74" s="676">
        <v>810</v>
      </c>
      <c r="K74" s="677">
        <f t="shared" si="1"/>
        <v>99.938309685379394</v>
      </c>
    </row>
    <row r="75" spans="1:11" ht="20.100000000000001" customHeight="1" x14ac:dyDescent="0.2">
      <c r="A75" s="638"/>
      <c r="B75" s="638"/>
      <c r="C75" s="678"/>
      <c r="D75" s="678"/>
      <c r="E75" s="639"/>
      <c r="F75" s="639"/>
      <c r="G75" s="640"/>
      <c r="H75" s="641"/>
      <c r="I75" s="642"/>
      <c r="J75" s="641"/>
      <c r="K75" s="643"/>
    </row>
    <row r="76" spans="1:11" ht="20.100000000000001" customHeight="1" x14ac:dyDescent="0.2">
      <c r="A76" s="638"/>
      <c r="B76" s="638"/>
      <c r="C76" s="678"/>
      <c r="D76" s="678"/>
      <c r="E76" s="639"/>
      <c r="F76" s="639"/>
      <c r="G76" s="640"/>
      <c r="H76" s="641"/>
      <c r="I76" s="642"/>
      <c r="J76" s="641"/>
      <c r="K76" s="643"/>
    </row>
    <row r="77" spans="1:11" ht="20.100000000000001" customHeight="1" x14ac:dyDescent="0.2">
      <c r="A77" s="638"/>
      <c r="B77" s="638"/>
      <c r="C77" s="678"/>
      <c r="D77" s="678"/>
      <c r="E77" s="639"/>
      <c r="F77" s="639"/>
      <c r="G77" s="640"/>
      <c r="H77" s="641"/>
      <c r="I77" s="642"/>
      <c r="J77" s="641"/>
      <c r="K77" s="643"/>
    </row>
    <row r="78" spans="1:11" ht="20.100000000000001" customHeight="1" x14ac:dyDescent="0.2">
      <c r="A78" s="638"/>
      <c r="B78" s="638"/>
      <c r="C78" s="678"/>
      <c r="D78" s="678"/>
      <c r="E78" s="639"/>
      <c r="F78" s="639"/>
      <c r="G78" s="640"/>
      <c r="H78" s="641"/>
      <c r="I78" s="642"/>
      <c r="J78" s="641"/>
      <c r="K78" s="643"/>
    </row>
    <row r="79" spans="1:11" ht="20.100000000000001" customHeight="1" x14ac:dyDescent="0.2">
      <c r="A79" s="638"/>
      <c r="B79" s="638"/>
      <c r="C79" s="678"/>
      <c r="D79" s="678"/>
      <c r="E79" s="639"/>
      <c r="F79" s="639"/>
      <c r="G79" s="640"/>
      <c r="H79" s="641"/>
      <c r="I79" s="642"/>
      <c r="J79" s="641"/>
      <c r="K79" s="643"/>
    </row>
    <row r="80" spans="1:11" ht="20.100000000000001" customHeight="1" x14ac:dyDescent="0.2">
      <c r="A80" s="638"/>
      <c r="B80" s="638"/>
      <c r="C80" s="678"/>
      <c r="D80" s="678"/>
      <c r="E80" s="639"/>
      <c r="F80" s="639"/>
      <c r="G80" s="640"/>
      <c r="H80" s="641"/>
      <c r="I80" s="642"/>
      <c r="J80" s="641"/>
      <c r="K80" s="643"/>
    </row>
    <row r="81" spans="1:14" ht="20.100000000000001" customHeight="1" x14ac:dyDescent="0.2">
      <c r="A81" s="638"/>
      <c r="B81" s="638"/>
      <c r="C81" s="678"/>
      <c r="D81" s="678"/>
      <c r="E81" s="639"/>
      <c r="F81" s="639"/>
      <c r="G81" s="640"/>
      <c r="H81" s="641"/>
      <c r="I81" s="642"/>
      <c r="J81" s="641"/>
      <c r="K81" s="643"/>
    </row>
    <row r="82" spans="1:14" ht="20.100000000000001" customHeight="1" x14ac:dyDescent="0.2">
      <c r="A82" s="638"/>
      <c r="B82" s="638"/>
      <c r="C82" s="678"/>
      <c r="D82" s="678"/>
      <c r="E82" s="639"/>
      <c r="F82" s="639"/>
      <c r="G82" s="640"/>
      <c r="H82" s="641"/>
      <c r="I82" s="642"/>
      <c r="J82" s="641"/>
      <c r="K82" s="643"/>
    </row>
    <row r="83" spans="1:14" ht="20.100000000000001" customHeight="1" x14ac:dyDescent="0.2">
      <c r="A83" s="638"/>
      <c r="B83" s="638"/>
      <c r="C83" s="678"/>
      <c r="D83" s="678"/>
      <c r="E83" s="639"/>
      <c r="F83" s="639"/>
      <c r="G83" s="640"/>
      <c r="H83" s="641"/>
      <c r="I83" s="642"/>
      <c r="J83" s="641"/>
      <c r="K83" s="643"/>
    </row>
    <row r="84" spans="1:14" ht="20.100000000000001" customHeight="1" x14ac:dyDescent="0.2">
      <c r="A84" s="638"/>
      <c r="B84" s="638"/>
      <c r="C84" s="678"/>
      <c r="D84" s="678"/>
      <c r="E84" s="639"/>
      <c r="F84" s="639"/>
      <c r="G84" s="640"/>
      <c r="H84" s="641"/>
      <c r="I84" s="642"/>
      <c r="J84" s="641"/>
      <c r="K84" s="643"/>
    </row>
    <row r="85" spans="1:14" ht="16.5" customHeight="1" x14ac:dyDescent="0.2">
      <c r="A85" s="638"/>
      <c r="B85" s="638"/>
      <c r="C85" s="678"/>
      <c r="D85" s="678"/>
      <c r="E85" s="639"/>
      <c r="F85" s="639"/>
      <c r="G85" s="640"/>
      <c r="H85" s="641"/>
      <c r="I85" s="642"/>
      <c r="J85" s="641"/>
      <c r="K85" s="643"/>
    </row>
    <row r="86" spans="1:14" ht="20.100000000000001" customHeight="1" thickBot="1" x14ac:dyDescent="0.25">
      <c r="A86" s="679"/>
      <c r="B86" s="679"/>
      <c r="C86" s="680"/>
      <c r="D86" s="680"/>
      <c r="E86" s="681"/>
      <c r="F86" s="681"/>
      <c r="G86" s="682"/>
      <c r="H86" s="683"/>
      <c r="I86" s="684"/>
      <c r="J86" s="683"/>
      <c r="K86" s="551" t="s">
        <v>606</v>
      </c>
    </row>
    <row r="87" spans="1:14" ht="80.099999999999994" customHeight="1" thickBot="1" x14ac:dyDescent="0.25">
      <c r="A87" s="552" t="s">
        <v>313</v>
      </c>
      <c r="B87" s="553" t="s">
        <v>314</v>
      </c>
      <c r="C87" s="552" t="s">
        <v>315</v>
      </c>
      <c r="D87" s="554" t="s">
        <v>316</v>
      </c>
      <c r="E87" s="555" t="s">
        <v>317</v>
      </c>
      <c r="F87" s="555" t="s">
        <v>132</v>
      </c>
      <c r="G87" s="557" t="str">
        <f>G45</f>
        <v>Profinanco - váno od počátku akce k 31.12.2019</v>
      </c>
      <c r="H87" s="557" t="s">
        <v>155</v>
      </c>
      <c r="I87" s="558" t="s">
        <v>156</v>
      </c>
      <c r="J87" s="559" t="str">
        <f>J45</f>
        <v>Skutečnost čerpání/      odeslaný příspěvek 
k 31.12.2019</v>
      </c>
      <c r="K87" s="560" t="s">
        <v>321</v>
      </c>
    </row>
    <row r="88" spans="1:14" ht="20.100000000000001" customHeight="1" thickBot="1" x14ac:dyDescent="0.25">
      <c r="A88" s="862" t="s">
        <v>459</v>
      </c>
      <c r="B88" s="859"/>
      <c r="C88" s="859"/>
      <c r="D88" s="859"/>
      <c r="E88" s="596"/>
      <c r="F88" s="596"/>
      <c r="G88" s="685"/>
      <c r="H88" s="568">
        <f>SUM(H89:H124)</f>
        <v>49602</v>
      </c>
      <c r="I88" s="569">
        <f>SUM(I89:I124)</f>
        <v>109211.70000000001</v>
      </c>
      <c r="J88" s="568">
        <f>SUM(J89:J124)</f>
        <v>88491</v>
      </c>
      <c r="K88" s="600">
        <f t="shared" si="1"/>
        <v>81.027032817912357</v>
      </c>
    </row>
    <row r="89" spans="1:14" ht="20.100000000000001" customHeight="1" x14ac:dyDescent="0.2">
      <c r="A89" s="571" t="s">
        <v>79</v>
      </c>
      <c r="B89" s="571" t="s">
        <v>460</v>
      </c>
      <c r="C89" s="572" t="s">
        <v>461</v>
      </c>
      <c r="D89" s="573" t="s">
        <v>462</v>
      </c>
      <c r="E89" s="617" t="s">
        <v>235</v>
      </c>
      <c r="F89" s="617" t="s">
        <v>463</v>
      </c>
      <c r="G89" s="618">
        <v>5931</v>
      </c>
      <c r="H89" s="576">
        <v>0</v>
      </c>
      <c r="I89" s="577">
        <v>8930.9</v>
      </c>
      <c r="J89" s="576">
        <v>6000</v>
      </c>
      <c r="K89" s="621">
        <f t="shared" si="1"/>
        <v>67.182478809526486</v>
      </c>
    </row>
    <row r="90" spans="1:14" ht="20.100000000000001" customHeight="1" x14ac:dyDescent="0.2">
      <c r="A90" s="571" t="s">
        <v>79</v>
      </c>
      <c r="B90" s="571" t="s">
        <v>464</v>
      </c>
      <c r="C90" s="572" t="s">
        <v>465</v>
      </c>
      <c r="D90" s="573" t="s">
        <v>458</v>
      </c>
      <c r="E90" s="617" t="s">
        <v>328</v>
      </c>
      <c r="F90" s="617" t="s">
        <v>200</v>
      </c>
      <c r="G90" s="618">
        <v>0</v>
      </c>
      <c r="H90" s="576">
        <v>520</v>
      </c>
      <c r="I90" s="577">
        <v>0</v>
      </c>
      <c r="J90" s="576">
        <v>0</v>
      </c>
      <c r="K90" s="621" t="s">
        <v>269</v>
      </c>
    </row>
    <row r="91" spans="1:14" ht="20.100000000000001" customHeight="1" x14ac:dyDescent="0.2">
      <c r="A91" s="580" t="s">
        <v>79</v>
      </c>
      <c r="B91" s="580" t="s">
        <v>466</v>
      </c>
      <c r="C91" s="581" t="s">
        <v>467</v>
      </c>
      <c r="D91" s="582" t="s">
        <v>458</v>
      </c>
      <c r="E91" s="583" t="s">
        <v>328</v>
      </c>
      <c r="F91" s="617" t="s">
        <v>200</v>
      </c>
      <c r="G91" s="584">
        <v>155</v>
      </c>
      <c r="H91" s="585">
        <v>1130</v>
      </c>
      <c r="I91" s="586">
        <v>155.1</v>
      </c>
      <c r="J91" s="585">
        <v>155</v>
      </c>
      <c r="K91" s="621">
        <f t="shared" si="1"/>
        <v>99.935525467440371</v>
      </c>
    </row>
    <row r="92" spans="1:14" ht="20.100000000000001" customHeight="1" x14ac:dyDescent="0.2">
      <c r="A92" s="571" t="s">
        <v>79</v>
      </c>
      <c r="B92" s="571" t="s">
        <v>468</v>
      </c>
      <c r="C92" s="581" t="s">
        <v>469</v>
      </c>
      <c r="D92" s="582" t="s">
        <v>458</v>
      </c>
      <c r="E92" s="617" t="s">
        <v>328</v>
      </c>
      <c r="F92" s="617" t="s">
        <v>329</v>
      </c>
      <c r="G92" s="584">
        <v>7020</v>
      </c>
      <c r="H92" s="585">
        <v>7900</v>
      </c>
      <c r="I92" s="586">
        <v>7440.3</v>
      </c>
      <c r="J92" s="585">
        <v>7134</v>
      </c>
      <c r="K92" s="621">
        <f t="shared" si="1"/>
        <v>95.883230514898585</v>
      </c>
    </row>
    <row r="93" spans="1:14" ht="20.100000000000001" customHeight="1" x14ac:dyDescent="0.2">
      <c r="A93" s="571" t="s">
        <v>79</v>
      </c>
      <c r="B93" s="580" t="s">
        <v>470</v>
      </c>
      <c r="C93" s="581" t="s">
        <v>471</v>
      </c>
      <c r="D93" s="582" t="s">
        <v>458</v>
      </c>
      <c r="E93" s="583" t="s">
        <v>328</v>
      </c>
      <c r="F93" s="617" t="s">
        <v>329</v>
      </c>
      <c r="G93" s="584">
        <v>0</v>
      </c>
      <c r="H93" s="585">
        <v>4500</v>
      </c>
      <c r="I93" s="586">
        <v>0</v>
      </c>
      <c r="J93" s="585">
        <v>0</v>
      </c>
      <c r="K93" s="621" t="s">
        <v>269</v>
      </c>
    </row>
    <row r="94" spans="1:14" ht="20.100000000000001" customHeight="1" x14ac:dyDescent="0.2">
      <c r="A94" s="571" t="s">
        <v>79</v>
      </c>
      <c r="B94" s="571" t="s">
        <v>472</v>
      </c>
      <c r="C94" s="581" t="s">
        <v>473</v>
      </c>
      <c r="D94" s="582" t="s">
        <v>83</v>
      </c>
      <c r="E94" s="617" t="s">
        <v>328</v>
      </c>
      <c r="F94" s="583" t="s">
        <v>200</v>
      </c>
      <c r="G94" s="584">
        <v>0</v>
      </c>
      <c r="H94" s="585">
        <v>7120</v>
      </c>
      <c r="I94" s="586">
        <v>0</v>
      </c>
      <c r="J94" s="585">
        <v>0</v>
      </c>
      <c r="K94" s="621" t="s">
        <v>269</v>
      </c>
      <c r="N94" s="540" t="s">
        <v>107</v>
      </c>
    </row>
    <row r="95" spans="1:14" ht="20.100000000000001" customHeight="1" x14ac:dyDescent="0.2">
      <c r="A95" s="571" t="s">
        <v>79</v>
      </c>
      <c r="B95" s="580" t="s">
        <v>474</v>
      </c>
      <c r="C95" s="572" t="s">
        <v>475</v>
      </c>
      <c r="D95" s="573" t="s">
        <v>165</v>
      </c>
      <c r="E95" s="583" t="s">
        <v>328</v>
      </c>
      <c r="F95" s="583" t="s">
        <v>329</v>
      </c>
      <c r="G95" s="618">
        <v>3031</v>
      </c>
      <c r="H95" s="576">
        <v>1800</v>
      </c>
      <c r="I95" s="577">
        <v>3031.1</v>
      </c>
      <c r="J95" s="576">
        <v>3031</v>
      </c>
      <c r="K95" s="621">
        <f t="shared" ref="K95:K156" si="2">J95/I95*100</f>
        <v>99.996700867671805</v>
      </c>
    </row>
    <row r="96" spans="1:14" ht="20.100000000000001" customHeight="1" x14ac:dyDescent="0.2">
      <c r="A96" s="571" t="s">
        <v>79</v>
      </c>
      <c r="B96" s="571" t="s">
        <v>476</v>
      </c>
      <c r="C96" s="572" t="s">
        <v>477</v>
      </c>
      <c r="D96" s="573" t="s">
        <v>478</v>
      </c>
      <c r="E96" s="617" t="s">
        <v>328</v>
      </c>
      <c r="F96" s="583" t="s">
        <v>329</v>
      </c>
      <c r="G96" s="618">
        <v>1104</v>
      </c>
      <c r="H96" s="576">
        <v>750</v>
      </c>
      <c r="I96" s="577">
        <v>1104.3</v>
      </c>
      <c r="J96" s="576">
        <v>1104</v>
      </c>
      <c r="K96" s="621">
        <f t="shared" si="2"/>
        <v>99.972833469165991</v>
      </c>
    </row>
    <row r="97" spans="1:11" ht="20.100000000000001" customHeight="1" x14ac:dyDescent="0.2">
      <c r="A97" s="571" t="s">
        <v>79</v>
      </c>
      <c r="B97" s="580" t="s">
        <v>479</v>
      </c>
      <c r="C97" s="581" t="s">
        <v>480</v>
      </c>
      <c r="D97" s="582" t="s">
        <v>481</v>
      </c>
      <c r="E97" s="583" t="s">
        <v>328</v>
      </c>
      <c r="F97" s="583" t="s">
        <v>329</v>
      </c>
      <c r="G97" s="584">
        <v>479</v>
      </c>
      <c r="H97" s="585">
        <v>500</v>
      </c>
      <c r="I97" s="586">
        <v>479.2</v>
      </c>
      <c r="J97" s="585">
        <v>479</v>
      </c>
      <c r="K97" s="587">
        <f t="shared" si="2"/>
        <v>99.958263772954922</v>
      </c>
    </row>
    <row r="98" spans="1:11" ht="20.100000000000001" customHeight="1" x14ac:dyDescent="0.2">
      <c r="A98" s="571" t="s">
        <v>79</v>
      </c>
      <c r="B98" s="571" t="s">
        <v>482</v>
      </c>
      <c r="C98" s="572" t="s">
        <v>483</v>
      </c>
      <c r="D98" s="573" t="s">
        <v>484</v>
      </c>
      <c r="E98" s="617" t="s">
        <v>328</v>
      </c>
      <c r="F98" s="583" t="s">
        <v>329</v>
      </c>
      <c r="G98" s="618">
        <v>4144</v>
      </c>
      <c r="H98" s="576">
        <v>4161</v>
      </c>
      <c r="I98" s="577">
        <v>4144.2</v>
      </c>
      <c r="J98" s="576">
        <v>4144</v>
      </c>
      <c r="K98" s="621">
        <f t="shared" si="2"/>
        <v>99.995173978089866</v>
      </c>
    </row>
    <row r="99" spans="1:11" ht="20.100000000000001" customHeight="1" x14ac:dyDescent="0.2">
      <c r="A99" s="571" t="s">
        <v>79</v>
      </c>
      <c r="B99" s="580" t="s">
        <v>485</v>
      </c>
      <c r="C99" s="581" t="s">
        <v>486</v>
      </c>
      <c r="D99" s="582" t="s">
        <v>487</v>
      </c>
      <c r="E99" s="583" t="s">
        <v>328</v>
      </c>
      <c r="F99" s="583" t="s">
        <v>329</v>
      </c>
      <c r="G99" s="584">
        <v>0</v>
      </c>
      <c r="H99" s="585">
        <v>5450</v>
      </c>
      <c r="I99" s="586">
        <v>0</v>
      </c>
      <c r="J99" s="585">
        <v>0</v>
      </c>
      <c r="K99" s="587" t="s">
        <v>269</v>
      </c>
    </row>
    <row r="100" spans="1:11" ht="20.100000000000001" customHeight="1" x14ac:dyDescent="0.2">
      <c r="A100" s="571" t="s">
        <v>79</v>
      </c>
      <c r="B100" s="571" t="s">
        <v>488</v>
      </c>
      <c r="C100" s="572" t="s">
        <v>489</v>
      </c>
      <c r="D100" s="573" t="s">
        <v>481</v>
      </c>
      <c r="E100" s="617" t="s">
        <v>328</v>
      </c>
      <c r="F100" s="583" t="s">
        <v>329</v>
      </c>
      <c r="G100" s="618">
        <v>843</v>
      </c>
      <c r="H100" s="576">
        <v>1500</v>
      </c>
      <c r="I100" s="586">
        <v>1199.9000000000001</v>
      </c>
      <c r="J100" s="576">
        <v>1200</v>
      </c>
      <c r="K100" s="621">
        <f t="shared" si="2"/>
        <v>100.00833402783564</v>
      </c>
    </row>
    <row r="101" spans="1:11" ht="20.100000000000001" customHeight="1" x14ac:dyDescent="0.2">
      <c r="A101" s="571" t="s">
        <v>79</v>
      </c>
      <c r="B101" s="580" t="s">
        <v>490</v>
      </c>
      <c r="C101" s="581" t="s">
        <v>141</v>
      </c>
      <c r="D101" s="582" t="s">
        <v>481</v>
      </c>
      <c r="E101" s="583" t="s">
        <v>328</v>
      </c>
      <c r="F101" s="583" t="s">
        <v>329</v>
      </c>
      <c r="G101" s="584">
        <v>333</v>
      </c>
      <c r="H101" s="585">
        <v>1000</v>
      </c>
      <c r="I101" s="586">
        <v>747.9</v>
      </c>
      <c r="J101" s="585">
        <v>748</v>
      </c>
      <c r="K101" s="587">
        <f t="shared" si="2"/>
        <v>100.01337077149353</v>
      </c>
    </row>
    <row r="102" spans="1:11" ht="20.100000000000001" customHeight="1" x14ac:dyDescent="0.2">
      <c r="A102" s="571" t="s">
        <v>79</v>
      </c>
      <c r="B102" s="571" t="s">
        <v>491</v>
      </c>
      <c r="C102" s="581" t="s">
        <v>492</v>
      </c>
      <c r="D102" s="582" t="s">
        <v>62</v>
      </c>
      <c r="E102" s="617" t="s">
        <v>328</v>
      </c>
      <c r="F102" s="583" t="s">
        <v>329</v>
      </c>
      <c r="G102" s="584">
        <v>611</v>
      </c>
      <c r="H102" s="585">
        <v>1000</v>
      </c>
      <c r="I102" s="586">
        <v>611</v>
      </c>
      <c r="J102" s="585">
        <v>611</v>
      </c>
      <c r="K102" s="587">
        <f t="shared" si="2"/>
        <v>100</v>
      </c>
    </row>
    <row r="103" spans="1:11" ht="20.100000000000001" customHeight="1" x14ac:dyDescent="0.2">
      <c r="A103" s="571" t="s">
        <v>79</v>
      </c>
      <c r="B103" s="580" t="s">
        <v>493</v>
      </c>
      <c r="C103" s="581" t="s">
        <v>467</v>
      </c>
      <c r="D103" s="582" t="s">
        <v>494</v>
      </c>
      <c r="E103" s="583" t="s">
        <v>328</v>
      </c>
      <c r="F103" s="583" t="s">
        <v>200</v>
      </c>
      <c r="G103" s="584">
        <v>11</v>
      </c>
      <c r="H103" s="585">
        <v>11</v>
      </c>
      <c r="I103" s="586">
        <v>11</v>
      </c>
      <c r="J103" s="585">
        <v>11</v>
      </c>
      <c r="K103" s="587">
        <f t="shared" si="2"/>
        <v>100</v>
      </c>
    </row>
    <row r="104" spans="1:11" ht="20.100000000000001" customHeight="1" x14ac:dyDescent="0.2">
      <c r="A104" s="571" t="s">
        <v>79</v>
      </c>
      <c r="B104" s="580" t="s">
        <v>495</v>
      </c>
      <c r="C104" s="581" t="s">
        <v>496</v>
      </c>
      <c r="D104" s="582" t="s">
        <v>165</v>
      </c>
      <c r="E104" s="617" t="s">
        <v>328</v>
      </c>
      <c r="F104" s="583" t="s">
        <v>418</v>
      </c>
      <c r="G104" s="584">
        <v>0</v>
      </c>
      <c r="H104" s="585">
        <v>66</v>
      </c>
      <c r="I104" s="586">
        <v>66</v>
      </c>
      <c r="J104" s="585">
        <v>0</v>
      </c>
      <c r="K104" s="587">
        <f t="shared" si="2"/>
        <v>0</v>
      </c>
    </row>
    <row r="105" spans="1:11" ht="20.100000000000001" customHeight="1" x14ac:dyDescent="0.2">
      <c r="A105" s="571" t="s">
        <v>79</v>
      </c>
      <c r="B105" s="580" t="s">
        <v>497</v>
      </c>
      <c r="C105" s="581" t="s">
        <v>498</v>
      </c>
      <c r="D105" s="582" t="s">
        <v>206</v>
      </c>
      <c r="E105" s="583" t="s">
        <v>328</v>
      </c>
      <c r="F105" s="583" t="s">
        <v>200</v>
      </c>
      <c r="G105" s="584">
        <v>2091</v>
      </c>
      <c r="H105" s="585">
        <v>2091</v>
      </c>
      <c r="I105" s="586">
        <v>2091</v>
      </c>
      <c r="J105" s="585">
        <v>2091</v>
      </c>
      <c r="K105" s="587">
        <f t="shared" si="2"/>
        <v>100</v>
      </c>
    </row>
    <row r="106" spans="1:11" ht="19.5" customHeight="1" x14ac:dyDescent="0.2">
      <c r="A106" s="571" t="s">
        <v>79</v>
      </c>
      <c r="B106" s="580" t="s">
        <v>499</v>
      </c>
      <c r="C106" s="581" t="s">
        <v>500</v>
      </c>
      <c r="D106" s="582" t="s">
        <v>73</v>
      </c>
      <c r="E106" s="617" t="s">
        <v>328</v>
      </c>
      <c r="F106" s="583" t="s">
        <v>200</v>
      </c>
      <c r="G106" s="584">
        <v>1465.3</v>
      </c>
      <c r="H106" s="585">
        <v>2200</v>
      </c>
      <c r="I106" s="586">
        <v>2093.3000000000002</v>
      </c>
      <c r="J106" s="585">
        <v>2093</v>
      </c>
      <c r="K106" s="587">
        <f t="shared" si="2"/>
        <v>99.985668561601287</v>
      </c>
    </row>
    <row r="107" spans="1:11" ht="20.100000000000001" customHeight="1" x14ac:dyDescent="0.2">
      <c r="A107" s="571" t="s">
        <v>79</v>
      </c>
      <c r="B107" s="580" t="s">
        <v>501</v>
      </c>
      <c r="C107" s="581" t="s">
        <v>340</v>
      </c>
      <c r="D107" s="582" t="s">
        <v>74</v>
      </c>
      <c r="E107" s="583" t="s">
        <v>395</v>
      </c>
      <c r="F107" s="583" t="s">
        <v>200</v>
      </c>
      <c r="G107" s="584">
        <v>0</v>
      </c>
      <c r="H107" s="585">
        <v>25</v>
      </c>
      <c r="I107" s="586">
        <v>0</v>
      </c>
      <c r="J107" s="585">
        <v>0</v>
      </c>
      <c r="K107" s="587" t="s">
        <v>269</v>
      </c>
    </row>
    <row r="108" spans="1:11" ht="20.100000000000001" customHeight="1" x14ac:dyDescent="0.2">
      <c r="A108" s="571" t="s">
        <v>79</v>
      </c>
      <c r="B108" s="580" t="s">
        <v>502</v>
      </c>
      <c r="C108" s="581" t="s">
        <v>503</v>
      </c>
      <c r="D108" s="582" t="s">
        <v>81</v>
      </c>
      <c r="E108" s="583" t="s">
        <v>395</v>
      </c>
      <c r="F108" s="583" t="s">
        <v>200</v>
      </c>
      <c r="G108" s="584">
        <v>0</v>
      </c>
      <c r="H108" s="585">
        <v>28</v>
      </c>
      <c r="I108" s="586">
        <v>6042.1</v>
      </c>
      <c r="J108" s="585">
        <v>6042</v>
      </c>
      <c r="K108" s="587">
        <f t="shared" si="2"/>
        <v>99.9983449462935</v>
      </c>
    </row>
    <row r="109" spans="1:11" ht="20.100000000000001" customHeight="1" x14ac:dyDescent="0.2">
      <c r="A109" s="571" t="s">
        <v>79</v>
      </c>
      <c r="B109" s="580" t="s">
        <v>504</v>
      </c>
      <c r="C109" s="581" t="s">
        <v>343</v>
      </c>
      <c r="D109" s="582" t="s">
        <v>237</v>
      </c>
      <c r="E109" s="583" t="s">
        <v>395</v>
      </c>
      <c r="F109" s="583" t="s">
        <v>200</v>
      </c>
      <c r="G109" s="584">
        <v>0</v>
      </c>
      <c r="H109" s="585">
        <v>25</v>
      </c>
      <c r="I109" s="586">
        <v>0</v>
      </c>
      <c r="J109" s="585">
        <v>0</v>
      </c>
      <c r="K109" s="587" t="s">
        <v>269</v>
      </c>
    </row>
    <row r="110" spans="1:11" ht="20.100000000000001" customHeight="1" x14ac:dyDescent="0.2">
      <c r="A110" s="571" t="s">
        <v>79</v>
      </c>
      <c r="B110" s="580" t="s">
        <v>505</v>
      </c>
      <c r="C110" s="581" t="s">
        <v>506</v>
      </c>
      <c r="D110" s="582" t="s">
        <v>238</v>
      </c>
      <c r="E110" s="583" t="s">
        <v>395</v>
      </c>
      <c r="F110" s="583" t="s">
        <v>200</v>
      </c>
      <c r="G110" s="584">
        <v>0</v>
      </c>
      <c r="H110" s="585">
        <v>25</v>
      </c>
      <c r="I110" s="586">
        <v>0</v>
      </c>
      <c r="J110" s="585">
        <v>0</v>
      </c>
      <c r="K110" s="587" t="s">
        <v>269</v>
      </c>
    </row>
    <row r="111" spans="1:11" ht="20.100000000000001" customHeight="1" x14ac:dyDescent="0.2">
      <c r="A111" s="588" t="s">
        <v>79</v>
      </c>
      <c r="B111" s="580" t="s">
        <v>507</v>
      </c>
      <c r="C111" s="589" t="s">
        <v>508</v>
      </c>
      <c r="D111" s="590" t="s">
        <v>140</v>
      </c>
      <c r="E111" s="591" t="s">
        <v>328</v>
      </c>
      <c r="F111" s="583" t="s">
        <v>329</v>
      </c>
      <c r="G111" s="592">
        <v>5875</v>
      </c>
      <c r="H111" s="593">
        <v>7800</v>
      </c>
      <c r="I111" s="594">
        <v>5874.5</v>
      </c>
      <c r="J111" s="585">
        <v>5875</v>
      </c>
      <c r="K111" s="595">
        <f t="shared" si="2"/>
        <v>100.00851136266917</v>
      </c>
    </row>
    <row r="112" spans="1:11" ht="20.100000000000001" customHeight="1" x14ac:dyDescent="0.2">
      <c r="A112" s="651" t="s">
        <v>79</v>
      </c>
      <c r="B112" s="580" t="s">
        <v>509</v>
      </c>
      <c r="C112" s="589" t="s">
        <v>510</v>
      </c>
      <c r="D112" s="590" t="s">
        <v>165</v>
      </c>
      <c r="E112" s="583" t="s">
        <v>395</v>
      </c>
      <c r="F112" s="583" t="s">
        <v>418</v>
      </c>
      <c r="G112" s="592">
        <v>0</v>
      </c>
      <c r="H112" s="593">
        <v>0</v>
      </c>
      <c r="I112" s="594">
        <f>7120+11000</f>
        <v>18120</v>
      </c>
      <c r="J112" s="585">
        <f>6560+150</f>
        <v>6710</v>
      </c>
      <c r="K112" s="595">
        <f t="shared" si="2"/>
        <v>37.030905077262695</v>
      </c>
    </row>
    <row r="113" spans="1:11" ht="19.5" customHeight="1" x14ac:dyDescent="0.2">
      <c r="A113" s="580" t="s">
        <v>79</v>
      </c>
      <c r="B113" s="580" t="s">
        <v>511</v>
      </c>
      <c r="C113" s="589" t="s">
        <v>512</v>
      </c>
      <c r="D113" s="590" t="s">
        <v>71</v>
      </c>
      <c r="E113" s="591" t="s">
        <v>235</v>
      </c>
      <c r="F113" s="583" t="s">
        <v>202</v>
      </c>
      <c r="G113" s="592">
        <v>0</v>
      </c>
      <c r="H113" s="593">
        <v>0</v>
      </c>
      <c r="I113" s="594">
        <v>3542.5</v>
      </c>
      <c r="J113" s="585">
        <v>3542</v>
      </c>
      <c r="K113" s="595">
        <f t="shared" si="2"/>
        <v>99.985885673959075</v>
      </c>
    </row>
    <row r="114" spans="1:11" ht="19.5" customHeight="1" x14ac:dyDescent="0.2">
      <c r="A114" s="580" t="s">
        <v>79</v>
      </c>
      <c r="B114" s="580" t="s">
        <v>513</v>
      </c>
      <c r="C114" s="589" t="s">
        <v>514</v>
      </c>
      <c r="D114" s="590" t="s">
        <v>71</v>
      </c>
      <c r="E114" s="583" t="s">
        <v>395</v>
      </c>
      <c r="F114" s="583" t="s">
        <v>200</v>
      </c>
      <c r="G114" s="592">
        <v>0</v>
      </c>
      <c r="H114" s="593">
        <v>0</v>
      </c>
      <c r="I114" s="594">
        <v>3036.6</v>
      </c>
      <c r="J114" s="585">
        <v>3037</v>
      </c>
      <c r="K114" s="595">
        <f t="shared" si="2"/>
        <v>100.01317262728051</v>
      </c>
    </row>
    <row r="115" spans="1:11" ht="20.100000000000001" customHeight="1" x14ac:dyDescent="0.2">
      <c r="A115" s="651" t="s">
        <v>79</v>
      </c>
      <c r="B115" s="580" t="s">
        <v>515</v>
      </c>
      <c r="C115" s="589" t="s">
        <v>516</v>
      </c>
      <c r="D115" s="590" t="s">
        <v>236</v>
      </c>
      <c r="E115" s="591" t="s">
        <v>235</v>
      </c>
      <c r="F115" s="583" t="s">
        <v>202</v>
      </c>
      <c r="G115" s="592">
        <v>0</v>
      </c>
      <c r="H115" s="593">
        <v>0</v>
      </c>
      <c r="I115" s="594">
        <v>2990.3</v>
      </c>
      <c r="J115" s="585">
        <v>2990</v>
      </c>
      <c r="K115" s="595">
        <f t="shared" si="2"/>
        <v>99.989967561783089</v>
      </c>
    </row>
    <row r="116" spans="1:11" ht="20.100000000000001" customHeight="1" x14ac:dyDescent="0.2">
      <c r="A116" s="651" t="s">
        <v>79</v>
      </c>
      <c r="B116" s="580" t="s">
        <v>517</v>
      </c>
      <c r="C116" s="589" t="s">
        <v>518</v>
      </c>
      <c r="D116" s="590" t="s">
        <v>82</v>
      </c>
      <c r="E116" s="591" t="s">
        <v>328</v>
      </c>
      <c r="F116" s="583" t="s">
        <v>329</v>
      </c>
      <c r="G116" s="592">
        <v>339</v>
      </c>
      <c r="H116" s="593">
        <v>0</v>
      </c>
      <c r="I116" s="594">
        <v>346</v>
      </c>
      <c r="J116" s="585">
        <v>339</v>
      </c>
      <c r="K116" s="595">
        <f t="shared" si="2"/>
        <v>97.97687861271676</v>
      </c>
    </row>
    <row r="117" spans="1:11" ht="20.100000000000001" customHeight="1" x14ac:dyDescent="0.2">
      <c r="A117" s="651" t="s">
        <v>79</v>
      </c>
      <c r="B117" s="580" t="s">
        <v>519</v>
      </c>
      <c r="C117" s="589" t="s">
        <v>520</v>
      </c>
      <c r="D117" s="590" t="s">
        <v>62</v>
      </c>
      <c r="E117" s="591" t="s">
        <v>328</v>
      </c>
      <c r="F117" s="583" t="s">
        <v>329</v>
      </c>
      <c r="G117" s="592">
        <v>4023</v>
      </c>
      <c r="H117" s="593">
        <v>0</v>
      </c>
      <c r="I117" s="594">
        <v>4022.9</v>
      </c>
      <c r="J117" s="585">
        <v>4023</v>
      </c>
      <c r="K117" s="595">
        <f t="shared" si="2"/>
        <v>100.00248576897263</v>
      </c>
    </row>
    <row r="118" spans="1:11" ht="20.100000000000001" customHeight="1" x14ac:dyDescent="0.2">
      <c r="A118" s="651" t="s">
        <v>79</v>
      </c>
      <c r="B118" s="580" t="s">
        <v>521</v>
      </c>
      <c r="C118" s="589" t="s">
        <v>522</v>
      </c>
      <c r="D118" s="590" t="s">
        <v>165</v>
      </c>
      <c r="E118" s="591" t="s">
        <v>328</v>
      </c>
      <c r="F118" s="583" t="s">
        <v>329</v>
      </c>
      <c r="G118" s="592">
        <v>2300</v>
      </c>
      <c r="H118" s="593">
        <v>0</v>
      </c>
      <c r="I118" s="594">
        <v>2300</v>
      </c>
      <c r="J118" s="585">
        <v>2300</v>
      </c>
      <c r="K118" s="595">
        <f t="shared" si="2"/>
        <v>100</v>
      </c>
    </row>
    <row r="119" spans="1:11" ht="20.100000000000001" customHeight="1" x14ac:dyDescent="0.2">
      <c r="A119" s="651" t="s">
        <v>79</v>
      </c>
      <c r="B119" s="580" t="s">
        <v>523</v>
      </c>
      <c r="C119" s="589" t="s">
        <v>524</v>
      </c>
      <c r="D119" s="590" t="s">
        <v>163</v>
      </c>
      <c r="E119" s="583" t="s">
        <v>395</v>
      </c>
      <c r="F119" s="583" t="s">
        <v>329</v>
      </c>
      <c r="G119" s="592">
        <v>6458</v>
      </c>
      <c r="H119" s="593">
        <v>0</v>
      </c>
      <c r="I119" s="594">
        <v>6700</v>
      </c>
      <c r="J119" s="585">
        <v>6700</v>
      </c>
      <c r="K119" s="595">
        <f t="shared" si="2"/>
        <v>100</v>
      </c>
    </row>
    <row r="120" spans="1:11" ht="20.100000000000001" customHeight="1" x14ac:dyDescent="0.2">
      <c r="A120" s="651" t="s">
        <v>79</v>
      </c>
      <c r="B120" s="580" t="s">
        <v>525</v>
      </c>
      <c r="C120" s="589" t="s">
        <v>526</v>
      </c>
      <c r="D120" s="590" t="s">
        <v>83</v>
      </c>
      <c r="E120" s="583" t="s">
        <v>395</v>
      </c>
      <c r="F120" s="583" t="s">
        <v>329</v>
      </c>
      <c r="G120" s="592">
        <v>13289.2</v>
      </c>
      <c r="H120" s="593">
        <v>0</v>
      </c>
      <c r="I120" s="594">
        <v>15000</v>
      </c>
      <c r="J120" s="585">
        <v>15000</v>
      </c>
      <c r="K120" s="595">
        <f t="shared" si="2"/>
        <v>100</v>
      </c>
    </row>
    <row r="121" spans="1:11" ht="20.100000000000001" customHeight="1" x14ac:dyDescent="0.2">
      <c r="A121" s="651" t="s">
        <v>79</v>
      </c>
      <c r="B121" s="580" t="s">
        <v>527</v>
      </c>
      <c r="C121" s="589" t="s">
        <v>528</v>
      </c>
      <c r="D121" s="590" t="s">
        <v>163</v>
      </c>
      <c r="E121" s="583" t="s">
        <v>328</v>
      </c>
      <c r="F121" s="583" t="s">
        <v>329</v>
      </c>
      <c r="G121" s="592">
        <v>523</v>
      </c>
      <c r="H121" s="593">
        <v>0</v>
      </c>
      <c r="I121" s="594">
        <f>552.2-29.7</f>
        <v>522.5</v>
      </c>
      <c r="J121" s="585">
        <v>523</v>
      </c>
      <c r="K121" s="595">
        <f t="shared" si="2"/>
        <v>100.09569377990431</v>
      </c>
    </row>
    <row r="122" spans="1:11" ht="20.100000000000001" customHeight="1" x14ac:dyDescent="0.2">
      <c r="A122" s="651" t="s">
        <v>79</v>
      </c>
      <c r="B122" s="580" t="s">
        <v>529</v>
      </c>
      <c r="C122" s="589" t="s">
        <v>530</v>
      </c>
      <c r="D122" s="590" t="s">
        <v>163</v>
      </c>
      <c r="E122" s="583" t="s">
        <v>328</v>
      </c>
      <c r="F122" s="583" t="s">
        <v>418</v>
      </c>
      <c r="G122" s="592">
        <v>0</v>
      </c>
      <c r="H122" s="593">
        <v>0</v>
      </c>
      <c r="I122" s="594">
        <v>6000</v>
      </c>
      <c r="J122" s="585">
        <v>0</v>
      </c>
      <c r="K122" s="595">
        <f t="shared" si="2"/>
        <v>0</v>
      </c>
    </row>
    <row r="123" spans="1:11" ht="20.100000000000001" customHeight="1" x14ac:dyDescent="0.2">
      <c r="A123" s="651" t="s">
        <v>79</v>
      </c>
      <c r="B123" s="580" t="s">
        <v>531</v>
      </c>
      <c r="C123" s="589" t="s">
        <v>532</v>
      </c>
      <c r="D123" s="590" t="s">
        <v>533</v>
      </c>
      <c r="E123" s="583" t="s">
        <v>328</v>
      </c>
      <c r="F123" s="583" t="s">
        <v>329</v>
      </c>
      <c r="G123" s="592">
        <v>2391</v>
      </c>
      <c r="H123" s="593">
        <v>0</v>
      </c>
      <c r="I123" s="594">
        <v>2390.6</v>
      </c>
      <c r="J123" s="585">
        <v>2391</v>
      </c>
      <c r="K123" s="595">
        <f t="shared" si="2"/>
        <v>100.01673220112106</v>
      </c>
    </row>
    <row r="124" spans="1:11" ht="20.100000000000001" customHeight="1" thickBot="1" x14ac:dyDescent="0.25">
      <c r="A124" s="651" t="s">
        <v>79</v>
      </c>
      <c r="B124" s="651" t="s">
        <v>534</v>
      </c>
      <c r="C124" s="589" t="s">
        <v>535</v>
      </c>
      <c r="D124" s="590" t="s">
        <v>536</v>
      </c>
      <c r="E124" s="591" t="s">
        <v>328</v>
      </c>
      <c r="F124" s="591" t="s">
        <v>329</v>
      </c>
      <c r="G124" s="592">
        <v>218</v>
      </c>
      <c r="H124" s="593">
        <v>0</v>
      </c>
      <c r="I124" s="594">
        <v>218.5</v>
      </c>
      <c r="J124" s="593">
        <v>218</v>
      </c>
      <c r="K124" s="595">
        <f t="shared" si="2"/>
        <v>99.77116704805492</v>
      </c>
    </row>
    <row r="125" spans="1:11" ht="20.100000000000001" customHeight="1" x14ac:dyDescent="0.2">
      <c r="A125" s="762"/>
      <c r="B125" s="762"/>
      <c r="C125" s="763"/>
      <c r="D125" s="763"/>
      <c r="E125" s="766"/>
      <c r="F125" s="766"/>
      <c r="G125" s="767"/>
      <c r="H125" s="768"/>
      <c r="I125" s="769"/>
      <c r="J125" s="768"/>
      <c r="K125" s="770"/>
    </row>
    <row r="126" spans="1:11" ht="20.100000000000001" customHeight="1" x14ac:dyDescent="0.2">
      <c r="A126" s="760"/>
      <c r="B126" s="760"/>
      <c r="C126" s="761"/>
      <c r="D126" s="761"/>
      <c r="E126" s="771"/>
      <c r="F126" s="771"/>
      <c r="G126" s="772"/>
      <c r="H126" s="773"/>
      <c r="I126" s="774"/>
      <c r="J126" s="773"/>
      <c r="K126" s="775"/>
    </row>
    <row r="127" spans="1:11" ht="20.100000000000001" customHeight="1" x14ac:dyDescent="0.2">
      <c r="A127" s="760"/>
      <c r="B127" s="760"/>
      <c r="C127" s="761"/>
      <c r="D127" s="761"/>
      <c r="E127" s="771"/>
      <c r="F127" s="771"/>
      <c r="G127" s="772"/>
      <c r="H127" s="773"/>
      <c r="I127" s="774"/>
      <c r="J127" s="773"/>
      <c r="K127" s="775"/>
    </row>
    <row r="128" spans="1:11" ht="20.100000000000001" customHeight="1" x14ac:dyDescent="0.2">
      <c r="A128" s="760"/>
      <c r="B128" s="760"/>
      <c r="C128" s="761"/>
      <c r="D128" s="761"/>
      <c r="E128" s="771"/>
      <c r="F128" s="771"/>
      <c r="G128" s="772"/>
      <c r="H128" s="773"/>
      <c r="I128" s="774"/>
      <c r="J128" s="773"/>
      <c r="K128" s="775"/>
    </row>
    <row r="129" spans="1:52" ht="20.100000000000001" customHeight="1" x14ac:dyDescent="0.2">
      <c r="A129" s="760"/>
      <c r="B129" s="760"/>
      <c r="C129" s="761"/>
      <c r="D129" s="761"/>
      <c r="E129" s="771"/>
      <c r="F129" s="771"/>
      <c r="G129" s="772"/>
      <c r="H129" s="773"/>
      <c r="I129" s="774"/>
      <c r="J129" s="773"/>
      <c r="K129" s="775"/>
    </row>
    <row r="130" spans="1:52" ht="20.100000000000001" customHeight="1" x14ac:dyDescent="0.2">
      <c r="A130" s="760"/>
      <c r="B130" s="760"/>
      <c r="C130" s="761"/>
      <c r="D130" s="761"/>
      <c r="E130" s="771"/>
      <c r="F130" s="771"/>
      <c r="G130" s="772"/>
      <c r="H130" s="773"/>
      <c r="I130" s="774"/>
      <c r="J130" s="773"/>
      <c r="K130" s="775"/>
    </row>
    <row r="131" spans="1:52" ht="20.100000000000001" customHeight="1" thickBot="1" x14ac:dyDescent="0.25">
      <c r="A131" s="760"/>
      <c r="B131" s="760"/>
      <c r="C131" s="761"/>
      <c r="D131" s="761"/>
      <c r="E131" s="771"/>
      <c r="F131" s="771"/>
      <c r="G131" s="772"/>
      <c r="H131" s="773"/>
      <c r="I131" s="774"/>
      <c r="J131" s="773"/>
      <c r="K131" s="551" t="s">
        <v>605</v>
      </c>
    </row>
    <row r="132" spans="1:52" ht="80.099999999999994" customHeight="1" thickBot="1" x14ac:dyDescent="0.25">
      <c r="A132" s="552" t="s">
        <v>313</v>
      </c>
      <c r="B132" s="553" t="s">
        <v>314</v>
      </c>
      <c r="C132" s="552" t="s">
        <v>315</v>
      </c>
      <c r="D132" s="554" t="s">
        <v>316</v>
      </c>
      <c r="E132" s="555" t="s">
        <v>317</v>
      </c>
      <c r="F132" s="555" t="s">
        <v>132</v>
      </c>
      <c r="G132" s="557">
        <f>G89</f>
        <v>5931</v>
      </c>
      <c r="H132" s="557" t="s">
        <v>155</v>
      </c>
      <c r="I132" s="558" t="s">
        <v>156</v>
      </c>
      <c r="J132" s="559">
        <f>J89</f>
        <v>6000</v>
      </c>
      <c r="K132" s="560" t="s">
        <v>321</v>
      </c>
    </row>
    <row r="133" spans="1:52" ht="39.950000000000003" customHeight="1" thickBot="1" x14ac:dyDescent="0.25">
      <c r="A133" s="866" t="s">
        <v>142</v>
      </c>
      <c r="B133" s="867"/>
      <c r="C133" s="867"/>
      <c r="D133" s="867"/>
      <c r="E133" s="611"/>
      <c r="F133" s="611"/>
      <c r="G133" s="612"/>
      <c r="H133" s="563">
        <f>H134+H136</f>
        <v>0</v>
      </c>
      <c r="I133" s="564">
        <f>I134+I136</f>
        <v>18504.599999999999</v>
      </c>
      <c r="J133" s="563">
        <f>J134+J136</f>
        <v>17832</v>
      </c>
      <c r="K133" s="613">
        <f t="shared" si="2"/>
        <v>96.365228105444061</v>
      </c>
    </row>
    <row r="134" spans="1:52" ht="20.100000000000001" customHeight="1" thickBot="1" x14ac:dyDescent="0.25">
      <c r="A134" s="862" t="s">
        <v>208</v>
      </c>
      <c r="B134" s="859"/>
      <c r="C134" s="859"/>
      <c r="D134" s="859"/>
      <c r="E134" s="596"/>
      <c r="F134" s="596"/>
      <c r="G134" s="597"/>
      <c r="H134" s="568">
        <f>SUM(H135)</f>
        <v>0</v>
      </c>
      <c r="I134" s="569">
        <f>SUM(I135)</f>
        <v>18334.599999999999</v>
      </c>
      <c r="J134" s="568">
        <f>SUM(J135)</f>
        <v>17662</v>
      </c>
      <c r="K134" s="600">
        <f t="shared" si="2"/>
        <v>96.331526185463559</v>
      </c>
    </row>
    <row r="135" spans="1:52" ht="20.100000000000001" customHeight="1" thickBot="1" x14ac:dyDescent="0.25">
      <c r="A135" s="651" t="s">
        <v>167</v>
      </c>
      <c r="B135" s="580" t="s">
        <v>168</v>
      </c>
      <c r="C135" s="589" t="s">
        <v>537</v>
      </c>
      <c r="D135" s="590" t="s">
        <v>538</v>
      </c>
      <c r="E135" s="583" t="s">
        <v>235</v>
      </c>
      <c r="F135" s="583" t="s">
        <v>200</v>
      </c>
      <c r="G135" s="592">
        <v>29827</v>
      </c>
      <c r="H135" s="593">
        <v>0</v>
      </c>
      <c r="I135" s="594">
        <v>18334.599999999999</v>
      </c>
      <c r="J135" s="593">
        <v>17662</v>
      </c>
      <c r="K135" s="595">
        <f t="shared" si="2"/>
        <v>96.331526185463559</v>
      </c>
    </row>
    <row r="136" spans="1:52" ht="20.100000000000001" customHeight="1" thickBot="1" x14ac:dyDescent="0.25">
      <c r="A136" s="862" t="s">
        <v>539</v>
      </c>
      <c r="B136" s="869"/>
      <c r="C136" s="869"/>
      <c r="D136" s="870"/>
      <c r="E136" s="596"/>
      <c r="F136" s="596"/>
      <c r="G136" s="597"/>
      <c r="H136" s="568">
        <f>H137</f>
        <v>0</v>
      </c>
      <c r="I136" s="569">
        <f>I137</f>
        <v>170</v>
      </c>
      <c r="J136" s="568">
        <f>J137</f>
        <v>170</v>
      </c>
      <c r="K136" s="600">
        <f t="shared" si="2"/>
        <v>100</v>
      </c>
    </row>
    <row r="137" spans="1:52" ht="20.100000000000001" customHeight="1" thickBot="1" x14ac:dyDescent="0.25">
      <c r="A137" s="651" t="s">
        <v>540</v>
      </c>
      <c r="B137" s="580" t="s">
        <v>541</v>
      </c>
      <c r="C137" s="589" t="s">
        <v>542</v>
      </c>
      <c r="D137" s="590" t="s">
        <v>543</v>
      </c>
      <c r="E137" s="591" t="s">
        <v>328</v>
      </c>
      <c r="F137" s="583" t="s">
        <v>329</v>
      </c>
      <c r="G137" s="592">
        <v>170</v>
      </c>
      <c r="H137" s="593">
        <v>0</v>
      </c>
      <c r="I137" s="594">
        <v>170</v>
      </c>
      <c r="J137" s="593">
        <v>170</v>
      </c>
      <c r="K137" s="595">
        <f t="shared" si="2"/>
        <v>100</v>
      </c>
    </row>
    <row r="138" spans="1:52" s="686" customFormat="1" ht="39.950000000000003" customHeight="1" thickBot="1" x14ac:dyDescent="0.3">
      <c r="A138" s="866" t="s">
        <v>143</v>
      </c>
      <c r="B138" s="867"/>
      <c r="C138" s="867"/>
      <c r="D138" s="867"/>
      <c r="E138" s="611"/>
      <c r="F138" s="611"/>
      <c r="G138" s="612"/>
      <c r="H138" s="563">
        <f>H139</f>
        <v>1430</v>
      </c>
      <c r="I138" s="564">
        <f>I139</f>
        <v>738.1</v>
      </c>
      <c r="J138" s="563">
        <f>J139</f>
        <v>738</v>
      </c>
      <c r="K138" s="613">
        <f t="shared" si="2"/>
        <v>99.986451700311605</v>
      </c>
      <c r="L138" s="610"/>
      <c r="M138" s="610"/>
      <c r="N138" s="610"/>
      <c r="O138" s="610"/>
      <c r="P138" s="610"/>
      <c r="Q138" s="610"/>
      <c r="R138" s="610"/>
      <c r="S138" s="610"/>
      <c r="T138" s="610"/>
      <c r="U138" s="610"/>
      <c r="V138" s="610"/>
      <c r="W138" s="610"/>
      <c r="X138" s="610"/>
      <c r="Y138" s="610"/>
      <c r="Z138" s="610"/>
      <c r="AA138" s="610"/>
      <c r="AB138" s="610"/>
      <c r="AC138" s="610"/>
      <c r="AD138" s="610"/>
      <c r="AE138" s="610"/>
      <c r="AF138" s="610"/>
      <c r="AG138" s="610"/>
      <c r="AH138" s="610"/>
      <c r="AI138" s="610"/>
      <c r="AJ138" s="610"/>
      <c r="AK138" s="610"/>
      <c r="AL138" s="610"/>
      <c r="AM138" s="610"/>
      <c r="AN138" s="610"/>
      <c r="AO138" s="610"/>
      <c r="AP138" s="610"/>
      <c r="AQ138" s="610"/>
      <c r="AR138" s="610"/>
      <c r="AS138" s="610"/>
      <c r="AT138" s="610"/>
      <c r="AU138" s="610"/>
      <c r="AV138" s="610"/>
      <c r="AW138" s="610"/>
      <c r="AX138" s="610"/>
      <c r="AY138" s="610"/>
      <c r="AZ138" s="610"/>
    </row>
    <row r="139" spans="1:52" s="687" customFormat="1" ht="20.100000000000001" customHeight="1" thickBot="1" x14ac:dyDescent="0.3">
      <c r="A139" s="862" t="s">
        <v>323</v>
      </c>
      <c r="B139" s="859"/>
      <c r="C139" s="859"/>
      <c r="D139" s="859"/>
      <c r="E139" s="596"/>
      <c r="F139" s="596"/>
      <c r="G139" s="597"/>
      <c r="H139" s="568">
        <f>SUM(H140)</f>
        <v>1430</v>
      </c>
      <c r="I139" s="569">
        <f>SUM(I140)</f>
        <v>738.1</v>
      </c>
      <c r="J139" s="568">
        <f>SUM(J140)</f>
        <v>738</v>
      </c>
      <c r="K139" s="600">
        <f t="shared" si="2"/>
        <v>99.986451700311605</v>
      </c>
      <c r="L139" s="540"/>
      <c r="M139" s="610"/>
      <c r="N139" s="540"/>
      <c r="O139" s="540"/>
      <c r="P139" s="540"/>
      <c r="Q139" s="540"/>
      <c r="R139" s="540"/>
      <c r="S139" s="540"/>
      <c r="T139" s="540"/>
      <c r="U139" s="540"/>
      <c r="V139" s="540"/>
      <c r="W139" s="540"/>
      <c r="X139" s="540"/>
      <c r="Y139" s="540"/>
      <c r="Z139" s="540"/>
      <c r="AA139" s="540"/>
      <c r="AB139" s="540"/>
      <c r="AC139" s="540"/>
      <c r="AD139" s="540"/>
      <c r="AE139" s="540"/>
      <c r="AF139" s="540"/>
      <c r="AG139" s="540"/>
      <c r="AH139" s="540"/>
      <c r="AI139" s="540"/>
      <c r="AJ139" s="540"/>
      <c r="AK139" s="540"/>
      <c r="AL139" s="540"/>
      <c r="AM139" s="540"/>
      <c r="AN139" s="540"/>
      <c r="AO139" s="540"/>
      <c r="AP139" s="540"/>
      <c r="AQ139" s="540"/>
      <c r="AR139" s="540"/>
      <c r="AS139" s="540"/>
      <c r="AT139" s="540"/>
      <c r="AU139" s="540"/>
      <c r="AV139" s="540"/>
      <c r="AW139" s="540"/>
      <c r="AX139" s="540"/>
      <c r="AY139" s="540"/>
      <c r="AZ139" s="540"/>
    </row>
    <row r="140" spans="1:52" ht="20.100000000000001" customHeight="1" thickBot="1" x14ac:dyDescent="0.25">
      <c r="A140" s="688" t="s">
        <v>544</v>
      </c>
      <c r="B140" s="630" t="s">
        <v>169</v>
      </c>
      <c r="C140" s="689" t="s">
        <v>170</v>
      </c>
      <c r="D140" s="632" t="s">
        <v>144</v>
      </c>
      <c r="E140" s="633" t="s">
        <v>328</v>
      </c>
      <c r="F140" s="633" t="s">
        <v>86</v>
      </c>
      <c r="G140" s="634">
        <v>13881.1</v>
      </c>
      <c r="H140" s="635">
        <v>1430</v>
      </c>
      <c r="I140" s="636">
        <f>1430-520-112-59.9</f>
        <v>738.1</v>
      </c>
      <c r="J140" s="635">
        <v>738</v>
      </c>
      <c r="K140" s="637">
        <f t="shared" si="2"/>
        <v>99.986451700311605</v>
      </c>
    </row>
    <row r="141" spans="1:52" ht="39.950000000000003" customHeight="1" thickBot="1" x14ac:dyDescent="0.25">
      <c r="A141" s="866" t="s">
        <v>145</v>
      </c>
      <c r="B141" s="867"/>
      <c r="C141" s="867"/>
      <c r="D141" s="867"/>
      <c r="E141" s="611"/>
      <c r="F141" s="611"/>
      <c r="G141" s="612"/>
      <c r="H141" s="563">
        <f>H142+H144</f>
        <v>0</v>
      </c>
      <c r="I141" s="564">
        <f>I142+I144</f>
        <v>3469.1</v>
      </c>
      <c r="J141" s="563">
        <f>J142+J144</f>
        <v>1968</v>
      </c>
      <c r="K141" s="613">
        <f>J141/I141*100</f>
        <v>56.729411086448934</v>
      </c>
    </row>
    <row r="142" spans="1:52" ht="20.100000000000001" customHeight="1" thickBot="1" x14ac:dyDescent="0.25">
      <c r="A142" s="862" t="s">
        <v>545</v>
      </c>
      <c r="B142" s="859"/>
      <c r="C142" s="859"/>
      <c r="D142" s="859"/>
      <c r="E142" s="596"/>
      <c r="F142" s="596"/>
      <c r="G142" s="597"/>
      <c r="H142" s="568">
        <f>SUM(H143)</f>
        <v>0</v>
      </c>
      <c r="I142" s="569">
        <f>SUM(I143)</f>
        <v>1788.3</v>
      </c>
      <c r="J142" s="568">
        <f>SUM(J143)</f>
        <v>1788</v>
      </c>
      <c r="K142" s="600">
        <f>J142/I142*100</f>
        <v>99.983224291226307</v>
      </c>
    </row>
    <row r="143" spans="1:52" ht="20.100000000000001" customHeight="1" thickBot="1" x14ac:dyDescent="0.25">
      <c r="A143" s="693" t="s">
        <v>546</v>
      </c>
      <c r="B143" s="588" t="s">
        <v>171</v>
      </c>
      <c r="C143" s="694" t="s">
        <v>547</v>
      </c>
      <c r="D143" s="695" t="s">
        <v>133</v>
      </c>
      <c r="E143" s="601" t="s">
        <v>235</v>
      </c>
      <c r="F143" s="601" t="s">
        <v>157</v>
      </c>
      <c r="G143" s="667">
        <v>35764</v>
      </c>
      <c r="H143" s="608">
        <v>0</v>
      </c>
      <c r="I143" s="648">
        <v>1788.3</v>
      </c>
      <c r="J143" s="608">
        <v>1788</v>
      </c>
      <c r="K143" s="609">
        <f>J143/I143*100</f>
        <v>99.983224291226307</v>
      </c>
    </row>
    <row r="144" spans="1:52" ht="20.100000000000001" customHeight="1" thickBot="1" x14ac:dyDescent="0.25">
      <c r="A144" s="863" t="s">
        <v>548</v>
      </c>
      <c r="B144" s="864"/>
      <c r="C144" s="864"/>
      <c r="D144" s="865"/>
      <c r="E144" s="596"/>
      <c r="F144" s="596"/>
      <c r="G144" s="597"/>
      <c r="H144" s="696">
        <f>SUM(H145:H146)</f>
        <v>0</v>
      </c>
      <c r="I144" s="697">
        <f>SUM(I145:I146)</f>
        <v>1680.8</v>
      </c>
      <c r="J144" s="568">
        <f>SUM(J145:J146)</f>
        <v>180</v>
      </c>
      <c r="K144" s="600">
        <f>J144/I144*100</f>
        <v>10.709186101856259</v>
      </c>
    </row>
    <row r="145" spans="1:52" ht="20.100000000000001" customHeight="1" x14ac:dyDescent="0.2">
      <c r="A145" s="583" t="s">
        <v>549</v>
      </c>
      <c r="B145" s="698" t="s">
        <v>550</v>
      </c>
      <c r="C145" s="699" t="s">
        <v>551</v>
      </c>
      <c r="D145" s="700" t="s">
        <v>133</v>
      </c>
      <c r="E145" s="701" t="s">
        <v>235</v>
      </c>
      <c r="F145" s="701" t="s">
        <v>329</v>
      </c>
      <c r="G145" s="702">
        <v>180</v>
      </c>
      <c r="H145" s="703">
        <v>0</v>
      </c>
      <c r="I145" s="704">
        <v>180.8</v>
      </c>
      <c r="J145" s="705">
        <v>180</v>
      </c>
      <c r="K145" s="706">
        <f t="shared" ref="K145:K146" si="3">J145/I145*100</f>
        <v>99.55752212389379</v>
      </c>
    </row>
    <row r="146" spans="1:52" ht="20.100000000000001" customHeight="1" thickBot="1" x14ac:dyDescent="0.25">
      <c r="A146" s="707" t="s">
        <v>549</v>
      </c>
      <c r="B146" s="708" t="s">
        <v>552</v>
      </c>
      <c r="C146" s="709" t="s">
        <v>553</v>
      </c>
      <c r="D146" s="710" t="s">
        <v>133</v>
      </c>
      <c r="E146" s="711" t="s">
        <v>235</v>
      </c>
      <c r="F146" s="711" t="s">
        <v>329</v>
      </c>
      <c r="G146" s="712">
        <v>0</v>
      </c>
      <c r="H146" s="713">
        <v>0</v>
      </c>
      <c r="I146" s="714">
        <v>1500</v>
      </c>
      <c r="J146" s="715">
        <v>0</v>
      </c>
      <c r="K146" s="716">
        <f t="shared" si="3"/>
        <v>0</v>
      </c>
    </row>
    <row r="147" spans="1:52" s="686" customFormat="1" ht="39.950000000000003" customHeight="1" thickBot="1" x14ac:dyDescent="0.3">
      <c r="A147" s="866" t="s">
        <v>146</v>
      </c>
      <c r="B147" s="867"/>
      <c r="C147" s="867"/>
      <c r="D147" s="867"/>
      <c r="E147" s="611"/>
      <c r="F147" s="611"/>
      <c r="G147" s="612"/>
      <c r="H147" s="563">
        <f>H148</f>
        <v>38797</v>
      </c>
      <c r="I147" s="564">
        <f>I148</f>
        <v>111306.2</v>
      </c>
      <c r="J147" s="563">
        <f>J148</f>
        <v>40022</v>
      </c>
      <c r="K147" s="613">
        <f t="shared" si="2"/>
        <v>35.956667283583485</v>
      </c>
      <c r="L147" s="610"/>
      <c r="M147" s="610"/>
      <c r="N147" s="610"/>
      <c r="O147" s="610"/>
      <c r="P147" s="610"/>
      <c r="Q147" s="610"/>
      <c r="R147" s="610"/>
      <c r="S147" s="610"/>
      <c r="T147" s="610"/>
      <c r="U147" s="610"/>
      <c r="V147" s="610"/>
      <c r="W147" s="610"/>
      <c r="X147" s="610"/>
      <c r="Y147" s="610"/>
      <c r="Z147" s="610"/>
      <c r="AA147" s="610"/>
      <c r="AB147" s="610"/>
      <c r="AC147" s="610"/>
      <c r="AD147" s="610"/>
      <c r="AE147" s="610"/>
      <c r="AF147" s="610"/>
      <c r="AG147" s="610"/>
      <c r="AH147" s="610"/>
      <c r="AI147" s="610"/>
      <c r="AJ147" s="610"/>
      <c r="AK147" s="610"/>
      <c r="AL147" s="610"/>
      <c r="AM147" s="610"/>
      <c r="AN147" s="610"/>
      <c r="AO147" s="610"/>
      <c r="AP147" s="610"/>
      <c r="AQ147" s="610"/>
      <c r="AR147" s="610"/>
      <c r="AS147" s="610"/>
      <c r="AT147" s="610"/>
      <c r="AU147" s="610"/>
      <c r="AV147" s="610"/>
      <c r="AW147" s="610"/>
      <c r="AX147" s="610"/>
      <c r="AY147" s="610"/>
      <c r="AZ147" s="610"/>
    </row>
    <row r="148" spans="1:52" s="687" customFormat="1" ht="20.100000000000001" customHeight="1" thickBot="1" x14ac:dyDescent="0.25">
      <c r="A148" s="868" t="s">
        <v>208</v>
      </c>
      <c r="B148" s="859"/>
      <c r="C148" s="859"/>
      <c r="D148" s="859"/>
      <c r="E148" s="596"/>
      <c r="F148" s="596"/>
      <c r="G148" s="597"/>
      <c r="H148" s="568">
        <f>SUM(H149:H164)</f>
        <v>38797</v>
      </c>
      <c r="I148" s="569">
        <f>SUM(I149:I164)</f>
        <v>111306.2</v>
      </c>
      <c r="J148" s="568">
        <f>SUM(J149:J164)</f>
        <v>40022</v>
      </c>
      <c r="K148" s="600">
        <f t="shared" si="2"/>
        <v>35.956667283583485</v>
      </c>
      <c r="L148" s="540"/>
      <c r="M148" s="540"/>
      <c r="N148" s="540"/>
      <c r="O148" s="540"/>
      <c r="P148" s="540"/>
      <c r="Q148" s="540"/>
      <c r="R148" s="540"/>
      <c r="S148" s="540"/>
      <c r="T148" s="540"/>
      <c r="U148" s="540"/>
      <c r="V148" s="540"/>
      <c r="W148" s="540"/>
      <c r="X148" s="540"/>
      <c r="Y148" s="540"/>
      <c r="Z148" s="540"/>
      <c r="AA148" s="540"/>
      <c r="AB148" s="540"/>
      <c r="AC148" s="540"/>
      <c r="AD148" s="540"/>
      <c r="AE148" s="540"/>
      <c r="AF148" s="540"/>
      <c r="AG148" s="540"/>
      <c r="AH148" s="540"/>
      <c r="AI148" s="540"/>
      <c r="AJ148" s="540"/>
      <c r="AK148" s="540"/>
      <c r="AL148" s="540"/>
      <c r="AM148" s="540"/>
      <c r="AN148" s="540"/>
      <c r="AO148" s="540"/>
      <c r="AP148" s="540"/>
      <c r="AQ148" s="540"/>
      <c r="AR148" s="540"/>
      <c r="AS148" s="540"/>
      <c r="AT148" s="540"/>
      <c r="AU148" s="540"/>
      <c r="AV148" s="540"/>
      <c r="AW148" s="540"/>
      <c r="AX148" s="540"/>
      <c r="AY148" s="540"/>
      <c r="AZ148" s="540"/>
    </row>
    <row r="149" spans="1:52" s="717" customFormat="1" ht="20.100000000000001" customHeight="1" x14ac:dyDescent="0.2">
      <c r="A149" s="718" t="s">
        <v>85</v>
      </c>
      <c r="B149" s="614" t="s">
        <v>172</v>
      </c>
      <c r="C149" s="719" t="s">
        <v>173</v>
      </c>
      <c r="D149" s="720" t="s">
        <v>211</v>
      </c>
      <c r="E149" s="718" t="s">
        <v>395</v>
      </c>
      <c r="F149" s="721" t="s">
        <v>201</v>
      </c>
      <c r="G149" s="722">
        <v>244837</v>
      </c>
      <c r="H149" s="723">
        <v>6000</v>
      </c>
      <c r="I149" s="724">
        <v>78656</v>
      </c>
      <c r="J149" s="723">
        <v>19810</v>
      </c>
      <c r="K149" s="725">
        <f t="shared" si="2"/>
        <v>25.185618388934095</v>
      </c>
    </row>
    <row r="150" spans="1:52" s="717" customFormat="1" ht="20.100000000000001" customHeight="1" x14ac:dyDescent="0.2">
      <c r="A150" s="726" t="s">
        <v>85</v>
      </c>
      <c r="B150" s="622" t="s">
        <v>147</v>
      </c>
      <c r="C150" s="727" t="s">
        <v>554</v>
      </c>
      <c r="D150" s="728" t="s">
        <v>555</v>
      </c>
      <c r="E150" s="726" t="s">
        <v>328</v>
      </c>
      <c r="F150" s="726" t="s">
        <v>200</v>
      </c>
      <c r="G150" s="722">
        <f>762+907</f>
        <v>1669</v>
      </c>
      <c r="H150" s="729">
        <v>85</v>
      </c>
      <c r="I150" s="730">
        <v>1585</v>
      </c>
      <c r="J150" s="729">
        <v>907</v>
      </c>
      <c r="K150" s="731">
        <f t="shared" si="2"/>
        <v>57.223974763406936</v>
      </c>
    </row>
    <row r="151" spans="1:52" ht="20.100000000000001" customHeight="1" x14ac:dyDescent="0.2">
      <c r="A151" s="583" t="s">
        <v>85</v>
      </c>
      <c r="B151" s="580" t="s">
        <v>174</v>
      </c>
      <c r="C151" s="581" t="s">
        <v>175</v>
      </c>
      <c r="D151" s="732" t="s">
        <v>209</v>
      </c>
      <c r="E151" s="733" t="s">
        <v>328</v>
      </c>
      <c r="F151" s="733" t="s">
        <v>200</v>
      </c>
      <c r="G151" s="722">
        <v>12215</v>
      </c>
      <c r="H151" s="585">
        <v>10000</v>
      </c>
      <c r="I151" s="586">
        <v>12000</v>
      </c>
      <c r="J151" s="734">
        <v>11871</v>
      </c>
      <c r="K151" s="735">
        <f t="shared" si="2"/>
        <v>98.924999999999997</v>
      </c>
    </row>
    <row r="152" spans="1:52" ht="20.100000000000001" customHeight="1" x14ac:dyDescent="0.2">
      <c r="A152" s="583" t="s">
        <v>85</v>
      </c>
      <c r="B152" s="571" t="s">
        <v>176</v>
      </c>
      <c r="C152" s="581" t="s">
        <v>177</v>
      </c>
      <c r="D152" s="736" t="s">
        <v>556</v>
      </c>
      <c r="E152" s="737" t="s">
        <v>328</v>
      </c>
      <c r="F152" s="737" t="s">
        <v>207</v>
      </c>
      <c r="G152" s="722">
        <v>1633.5</v>
      </c>
      <c r="H152" s="585">
        <v>182</v>
      </c>
      <c r="I152" s="586">
        <v>182</v>
      </c>
      <c r="J152" s="738">
        <v>0</v>
      </c>
      <c r="K152" s="739">
        <f t="shared" si="2"/>
        <v>0</v>
      </c>
    </row>
    <row r="153" spans="1:52" ht="20.100000000000001" customHeight="1" x14ac:dyDescent="0.2">
      <c r="A153" s="583" t="s">
        <v>85</v>
      </c>
      <c r="B153" s="571" t="s">
        <v>178</v>
      </c>
      <c r="C153" s="573" t="s">
        <v>212</v>
      </c>
      <c r="D153" s="736" t="s">
        <v>213</v>
      </c>
      <c r="E153" s="733" t="s">
        <v>328</v>
      </c>
      <c r="F153" s="737" t="s">
        <v>329</v>
      </c>
      <c r="G153" s="722">
        <v>194</v>
      </c>
      <c r="H153" s="576">
        <v>6134</v>
      </c>
      <c r="I153" s="577">
        <v>212</v>
      </c>
      <c r="J153" s="738">
        <v>194</v>
      </c>
      <c r="K153" s="739">
        <f t="shared" si="2"/>
        <v>91.509433962264154</v>
      </c>
    </row>
    <row r="154" spans="1:52" ht="20.100000000000001" customHeight="1" x14ac:dyDescent="0.2">
      <c r="A154" s="583" t="s">
        <v>85</v>
      </c>
      <c r="B154" s="571" t="s">
        <v>214</v>
      </c>
      <c r="C154" s="573" t="s">
        <v>557</v>
      </c>
      <c r="D154" s="736" t="s">
        <v>558</v>
      </c>
      <c r="E154" s="737" t="s">
        <v>328</v>
      </c>
      <c r="F154" s="737" t="s">
        <v>201</v>
      </c>
      <c r="G154" s="722">
        <v>2910</v>
      </c>
      <c r="H154" s="576">
        <v>3450</v>
      </c>
      <c r="I154" s="577">
        <v>3450</v>
      </c>
      <c r="J154" s="739">
        <v>2558</v>
      </c>
      <c r="K154" s="739">
        <f t="shared" si="2"/>
        <v>74.14492753623189</v>
      </c>
    </row>
    <row r="155" spans="1:52" ht="20.100000000000001" customHeight="1" x14ac:dyDescent="0.2">
      <c r="A155" s="583" t="s">
        <v>85</v>
      </c>
      <c r="B155" s="580" t="s">
        <v>215</v>
      </c>
      <c r="C155" s="582" t="s">
        <v>559</v>
      </c>
      <c r="D155" s="732" t="s">
        <v>560</v>
      </c>
      <c r="E155" s="733" t="s">
        <v>328</v>
      </c>
      <c r="F155" s="733" t="s">
        <v>200</v>
      </c>
      <c r="G155" s="722">
        <v>3684</v>
      </c>
      <c r="H155" s="585">
        <v>3100</v>
      </c>
      <c r="I155" s="586">
        <v>2628.2</v>
      </c>
      <c r="J155" s="734">
        <v>2628</v>
      </c>
      <c r="K155" s="735">
        <f t="shared" si="2"/>
        <v>99.992390229054124</v>
      </c>
    </row>
    <row r="156" spans="1:52" ht="20.100000000000001" customHeight="1" x14ac:dyDescent="0.2">
      <c r="A156" s="583" t="s">
        <v>85</v>
      </c>
      <c r="B156" s="580" t="s">
        <v>216</v>
      </c>
      <c r="C156" s="582" t="s">
        <v>561</v>
      </c>
      <c r="D156" s="732" t="s">
        <v>562</v>
      </c>
      <c r="E156" s="737" t="s">
        <v>328</v>
      </c>
      <c r="F156" s="733" t="s">
        <v>201</v>
      </c>
      <c r="G156" s="722">
        <v>266</v>
      </c>
      <c r="H156" s="585">
        <v>2201</v>
      </c>
      <c r="I156" s="586">
        <v>2201</v>
      </c>
      <c r="J156" s="734">
        <v>266</v>
      </c>
      <c r="K156" s="735">
        <f t="shared" si="2"/>
        <v>12.085415720127216</v>
      </c>
    </row>
    <row r="157" spans="1:52" ht="20.100000000000001" customHeight="1" x14ac:dyDescent="0.2">
      <c r="A157" s="591" t="s">
        <v>85</v>
      </c>
      <c r="B157" s="651" t="s">
        <v>217</v>
      </c>
      <c r="C157" s="590" t="s">
        <v>563</v>
      </c>
      <c r="D157" s="740" t="s">
        <v>562</v>
      </c>
      <c r="E157" s="733" t="s">
        <v>328</v>
      </c>
      <c r="F157" s="741" t="s">
        <v>201</v>
      </c>
      <c r="G157" s="722">
        <v>0</v>
      </c>
      <c r="H157" s="593">
        <v>2145</v>
      </c>
      <c r="I157" s="594">
        <v>2015</v>
      </c>
      <c r="J157" s="742">
        <v>0</v>
      </c>
      <c r="K157" s="743">
        <f t="shared" ref="K157:K187" si="4">J157/I157*100</f>
        <v>0</v>
      </c>
    </row>
    <row r="158" spans="1:52" ht="20.100000000000001" customHeight="1" x14ac:dyDescent="0.2">
      <c r="A158" s="591" t="s">
        <v>85</v>
      </c>
      <c r="B158" s="651" t="s">
        <v>564</v>
      </c>
      <c r="C158" s="590" t="s">
        <v>565</v>
      </c>
      <c r="D158" s="740" t="s">
        <v>239</v>
      </c>
      <c r="E158" s="737" t="s">
        <v>328</v>
      </c>
      <c r="F158" s="741" t="s">
        <v>418</v>
      </c>
      <c r="G158" s="722">
        <v>0</v>
      </c>
      <c r="H158" s="593">
        <v>5500</v>
      </c>
      <c r="I158" s="594">
        <v>0</v>
      </c>
      <c r="J158" s="742">
        <v>0</v>
      </c>
      <c r="K158" s="743" t="s">
        <v>269</v>
      </c>
    </row>
    <row r="159" spans="1:52" ht="20.100000000000001" customHeight="1" x14ac:dyDescent="0.2">
      <c r="A159" s="591" t="s">
        <v>85</v>
      </c>
      <c r="B159" s="651" t="s">
        <v>566</v>
      </c>
      <c r="C159" s="590" t="s">
        <v>567</v>
      </c>
      <c r="D159" s="826" t="s">
        <v>133</v>
      </c>
      <c r="E159" s="733" t="s">
        <v>328</v>
      </c>
      <c r="F159" s="741" t="s">
        <v>329</v>
      </c>
      <c r="G159" s="722">
        <v>1150</v>
      </c>
      <c r="H159" s="593">
        <v>0</v>
      </c>
      <c r="I159" s="594">
        <v>1200</v>
      </c>
      <c r="J159" s="742">
        <v>1150</v>
      </c>
      <c r="K159" s="743">
        <f t="shared" si="4"/>
        <v>95.833333333333343</v>
      </c>
    </row>
    <row r="160" spans="1:52" ht="20.100000000000001" customHeight="1" x14ac:dyDescent="0.2">
      <c r="A160" s="583" t="s">
        <v>85</v>
      </c>
      <c r="B160" s="698" t="s">
        <v>568</v>
      </c>
      <c r="C160" s="699" t="s">
        <v>569</v>
      </c>
      <c r="D160" s="700" t="s">
        <v>570</v>
      </c>
      <c r="E160" s="701" t="s">
        <v>328</v>
      </c>
      <c r="F160" s="701" t="s">
        <v>329</v>
      </c>
      <c r="G160" s="722">
        <v>258</v>
      </c>
      <c r="H160" s="703">
        <v>0</v>
      </c>
      <c r="I160" s="704">
        <v>258.5</v>
      </c>
      <c r="J160" s="705">
        <v>258</v>
      </c>
      <c r="K160" s="706">
        <f t="shared" si="4"/>
        <v>99.806576402321085</v>
      </c>
    </row>
    <row r="161" spans="1:52" ht="20.100000000000001" customHeight="1" x14ac:dyDescent="0.2">
      <c r="A161" s="583" t="s">
        <v>85</v>
      </c>
      <c r="B161" s="698" t="s">
        <v>571</v>
      </c>
      <c r="C161" s="699" t="s">
        <v>572</v>
      </c>
      <c r="D161" s="700" t="s">
        <v>573</v>
      </c>
      <c r="E161" s="701" t="s">
        <v>328</v>
      </c>
      <c r="F161" s="701" t="s">
        <v>329</v>
      </c>
      <c r="G161" s="722">
        <v>78</v>
      </c>
      <c r="H161" s="703">
        <v>0</v>
      </c>
      <c r="I161" s="704">
        <v>78.5</v>
      </c>
      <c r="J161" s="705">
        <v>78</v>
      </c>
      <c r="K161" s="706">
        <f t="shared" si="4"/>
        <v>99.363057324840767</v>
      </c>
    </row>
    <row r="162" spans="1:52" ht="20.100000000000001" customHeight="1" x14ac:dyDescent="0.2">
      <c r="A162" s="583" t="s">
        <v>85</v>
      </c>
      <c r="B162" s="698" t="s">
        <v>574</v>
      </c>
      <c r="C162" s="699" t="s">
        <v>575</v>
      </c>
      <c r="D162" s="700" t="s">
        <v>538</v>
      </c>
      <c r="E162" s="701" t="s">
        <v>328</v>
      </c>
      <c r="F162" s="701" t="s">
        <v>329</v>
      </c>
      <c r="G162" s="584">
        <f>J162</f>
        <v>0</v>
      </c>
      <c r="H162" s="703">
        <v>0</v>
      </c>
      <c r="I162" s="704">
        <v>6185</v>
      </c>
      <c r="J162" s="705">
        <v>0</v>
      </c>
      <c r="K162" s="706">
        <f t="shared" si="4"/>
        <v>0</v>
      </c>
    </row>
    <row r="163" spans="1:52" ht="20.100000000000001" customHeight="1" x14ac:dyDescent="0.2">
      <c r="A163" s="583" t="s">
        <v>85</v>
      </c>
      <c r="B163" s="698" t="s">
        <v>576</v>
      </c>
      <c r="C163" s="699" t="s">
        <v>577</v>
      </c>
      <c r="D163" s="700" t="s">
        <v>578</v>
      </c>
      <c r="E163" s="701" t="s">
        <v>328</v>
      </c>
      <c r="F163" s="701" t="s">
        <v>329</v>
      </c>
      <c r="G163" s="584">
        <f t="shared" ref="G163:G164" si="5">J163</f>
        <v>0</v>
      </c>
      <c r="H163" s="703">
        <v>0</v>
      </c>
      <c r="I163" s="704">
        <v>350</v>
      </c>
      <c r="J163" s="705">
        <v>0</v>
      </c>
      <c r="K163" s="706">
        <f t="shared" si="4"/>
        <v>0</v>
      </c>
    </row>
    <row r="164" spans="1:52" ht="20.100000000000001" customHeight="1" thickBot="1" x14ac:dyDescent="0.25">
      <c r="A164" s="591" t="s">
        <v>85</v>
      </c>
      <c r="B164" s="783" t="s">
        <v>579</v>
      </c>
      <c r="C164" s="784" t="s">
        <v>580</v>
      </c>
      <c r="D164" s="785" t="s">
        <v>211</v>
      </c>
      <c r="E164" s="786" t="s">
        <v>328</v>
      </c>
      <c r="F164" s="786" t="s">
        <v>329</v>
      </c>
      <c r="G164" s="592">
        <f t="shared" si="5"/>
        <v>302</v>
      </c>
      <c r="H164" s="787">
        <v>0</v>
      </c>
      <c r="I164" s="788">
        <v>305</v>
      </c>
      <c r="J164" s="789">
        <v>302</v>
      </c>
      <c r="K164" s="790">
        <f t="shared" si="4"/>
        <v>99.016393442622956</v>
      </c>
    </row>
    <row r="165" spans="1:52" ht="20.100000000000001" customHeight="1" x14ac:dyDescent="0.2">
      <c r="A165" s="766"/>
      <c r="B165" s="791"/>
      <c r="C165" s="792"/>
      <c r="D165" s="793"/>
      <c r="E165" s="794"/>
      <c r="F165" s="794"/>
      <c r="G165" s="767"/>
      <c r="H165" s="795"/>
      <c r="I165" s="796"/>
      <c r="J165" s="797"/>
      <c r="K165" s="798"/>
    </row>
    <row r="166" spans="1:52" ht="20.100000000000001" customHeight="1" x14ac:dyDescent="0.2">
      <c r="A166" s="771"/>
      <c r="B166" s="780"/>
      <c r="C166" s="781"/>
      <c r="D166" s="782"/>
      <c r="E166" s="799"/>
      <c r="F166" s="799"/>
      <c r="G166" s="772"/>
      <c r="H166" s="800"/>
      <c r="I166" s="801"/>
      <c r="J166" s="802"/>
      <c r="K166" s="803"/>
    </row>
    <row r="167" spans="1:52" ht="20.100000000000001" customHeight="1" x14ac:dyDescent="0.2">
      <c r="A167" s="771"/>
      <c r="B167" s="780"/>
      <c r="C167" s="781"/>
      <c r="D167" s="782"/>
      <c r="E167" s="799"/>
      <c r="F167" s="799"/>
      <c r="G167" s="772"/>
      <c r="H167" s="800"/>
      <c r="I167" s="801"/>
      <c r="J167" s="802"/>
      <c r="K167" s="803"/>
    </row>
    <row r="168" spans="1:52" ht="20.100000000000001" customHeight="1" x14ac:dyDescent="0.2">
      <c r="A168" s="771"/>
      <c r="B168" s="780"/>
      <c r="C168" s="781"/>
      <c r="D168" s="782"/>
      <c r="E168" s="799"/>
      <c r="F168" s="799"/>
      <c r="G168" s="772"/>
      <c r="H168" s="800"/>
      <c r="I168" s="801"/>
      <c r="J168" s="802"/>
      <c r="K168" s="803"/>
    </row>
    <row r="169" spans="1:52" ht="20.100000000000001" customHeight="1" x14ac:dyDescent="0.2">
      <c r="A169" s="771"/>
      <c r="B169" s="780"/>
      <c r="C169" s="781"/>
      <c r="D169" s="782"/>
      <c r="E169" s="799"/>
      <c r="F169" s="799"/>
      <c r="G169" s="772"/>
      <c r="H169" s="800"/>
      <c r="I169" s="801"/>
      <c r="J169" s="802"/>
      <c r="K169" s="803"/>
    </row>
    <row r="170" spans="1:52" ht="20.100000000000001" customHeight="1" x14ac:dyDescent="0.2">
      <c r="A170" s="771"/>
      <c r="B170" s="780"/>
      <c r="C170" s="781"/>
      <c r="D170" s="782"/>
      <c r="E170" s="799"/>
      <c r="F170" s="799"/>
      <c r="G170" s="772"/>
      <c r="H170" s="800"/>
      <c r="I170" s="801"/>
      <c r="J170" s="802"/>
      <c r="K170" s="803"/>
    </row>
    <row r="171" spans="1:52" ht="20.100000000000001" customHeight="1" x14ac:dyDescent="0.2">
      <c r="A171" s="771"/>
      <c r="B171" s="780"/>
      <c r="C171" s="781"/>
      <c r="D171" s="782"/>
      <c r="E171" s="799"/>
      <c r="F171" s="799"/>
      <c r="G171" s="772"/>
      <c r="H171" s="800"/>
      <c r="I171" s="801"/>
      <c r="J171" s="802"/>
      <c r="K171" s="803"/>
    </row>
    <row r="172" spans="1:52" ht="20.100000000000001" customHeight="1" x14ac:dyDescent="0.2">
      <c r="A172" s="771"/>
      <c r="B172" s="780"/>
      <c r="C172" s="781"/>
      <c r="D172" s="782"/>
      <c r="E172" s="799"/>
      <c r="F172" s="799"/>
      <c r="G172" s="772"/>
      <c r="H172" s="800"/>
      <c r="I172" s="801"/>
      <c r="J172" s="802"/>
      <c r="K172" s="803"/>
    </row>
    <row r="173" spans="1:52" ht="20.100000000000001" customHeight="1" thickBot="1" x14ac:dyDescent="0.25">
      <c r="A173" s="764"/>
      <c r="B173" s="764"/>
      <c r="C173" s="765"/>
      <c r="D173" s="765"/>
      <c r="E173" s="776"/>
      <c r="F173" s="776"/>
      <c r="G173" s="777"/>
      <c r="H173" s="778"/>
      <c r="I173" s="779"/>
      <c r="J173" s="778"/>
      <c r="K173" s="804" t="s">
        <v>604</v>
      </c>
    </row>
    <row r="174" spans="1:52" ht="80.099999999999994" customHeight="1" thickBot="1" x14ac:dyDescent="0.25">
      <c r="A174" s="552" t="s">
        <v>313</v>
      </c>
      <c r="B174" s="553" t="s">
        <v>314</v>
      </c>
      <c r="C174" s="552" t="s">
        <v>315</v>
      </c>
      <c r="D174" s="554" t="s">
        <v>316</v>
      </c>
      <c r="E174" s="555" t="s">
        <v>317</v>
      </c>
      <c r="F174" s="555" t="s">
        <v>132</v>
      </c>
      <c r="G174" s="557">
        <f>G133</f>
        <v>0</v>
      </c>
      <c r="H174" s="557" t="s">
        <v>155</v>
      </c>
      <c r="I174" s="558" t="s">
        <v>156</v>
      </c>
      <c r="J174" s="559">
        <f>J133</f>
        <v>17832</v>
      </c>
      <c r="K174" s="560" t="s">
        <v>321</v>
      </c>
    </row>
    <row r="175" spans="1:52" s="686" customFormat="1" ht="39.950000000000003" customHeight="1" thickBot="1" x14ac:dyDescent="0.3">
      <c r="A175" s="866" t="s">
        <v>148</v>
      </c>
      <c r="B175" s="867"/>
      <c r="C175" s="867"/>
      <c r="D175" s="867"/>
      <c r="E175" s="611"/>
      <c r="F175" s="611"/>
      <c r="G175" s="612"/>
      <c r="H175" s="563">
        <f>H176+H180</f>
        <v>4583</v>
      </c>
      <c r="I175" s="564">
        <f>I176+I180</f>
        <v>17549</v>
      </c>
      <c r="J175" s="563">
        <f>J176+J180</f>
        <v>3353</v>
      </c>
      <c r="K175" s="613">
        <f t="shared" si="4"/>
        <v>19.106501794974072</v>
      </c>
      <c r="L175" s="610"/>
      <c r="M175" s="610"/>
      <c r="N175" s="610"/>
      <c r="O175" s="610"/>
      <c r="P175" s="610"/>
      <c r="Q175" s="610"/>
      <c r="R175" s="610"/>
      <c r="S175" s="610"/>
      <c r="T175" s="610"/>
      <c r="U175" s="610"/>
      <c r="V175" s="610"/>
      <c r="W175" s="610"/>
      <c r="X175" s="610"/>
      <c r="Y175" s="610"/>
      <c r="Z175" s="610"/>
      <c r="AA175" s="610"/>
      <c r="AB175" s="610"/>
      <c r="AC175" s="610"/>
      <c r="AD175" s="610"/>
      <c r="AE175" s="610"/>
      <c r="AF175" s="610"/>
      <c r="AG175" s="610"/>
      <c r="AH175" s="610"/>
      <c r="AI175" s="610"/>
      <c r="AJ175" s="610"/>
      <c r="AK175" s="610"/>
      <c r="AL175" s="610"/>
      <c r="AM175" s="610"/>
      <c r="AN175" s="610"/>
      <c r="AO175" s="610"/>
      <c r="AP175" s="610"/>
      <c r="AQ175" s="610"/>
      <c r="AR175" s="610"/>
      <c r="AS175" s="610"/>
      <c r="AT175" s="610"/>
      <c r="AU175" s="610"/>
      <c r="AV175" s="610"/>
      <c r="AW175" s="610"/>
      <c r="AX175" s="610"/>
      <c r="AY175" s="610"/>
      <c r="AZ175" s="610"/>
    </row>
    <row r="176" spans="1:52" s="687" customFormat="1" ht="20.100000000000001" customHeight="1" thickBot="1" x14ac:dyDescent="0.25">
      <c r="A176" s="858" t="s">
        <v>545</v>
      </c>
      <c r="B176" s="859"/>
      <c r="C176" s="859"/>
      <c r="D176" s="859"/>
      <c r="E176" s="596"/>
      <c r="F176" s="596"/>
      <c r="G176" s="597"/>
      <c r="H176" s="568">
        <f>SUM(H177:H178)</f>
        <v>0</v>
      </c>
      <c r="I176" s="568">
        <f>SUM(I177:I179)</f>
        <v>2110</v>
      </c>
      <c r="J176" s="568">
        <f>SUM(J177:J179)</f>
        <v>2036</v>
      </c>
      <c r="K176" s="600">
        <f t="shared" si="4"/>
        <v>96.492890995260666</v>
      </c>
      <c r="L176" s="540"/>
      <c r="M176" s="540"/>
      <c r="N176" s="540"/>
      <c r="O176" s="540"/>
      <c r="P176" s="540"/>
      <c r="Q176" s="540"/>
      <c r="R176" s="540"/>
      <c r="S176" s="540"/>
      <c r="T176" s="540"/>
      <c r="U176" s="540"/>
      <c r="V176" s="540"/>
      <c r="W176" s="540"/>
      <c r="X176" s="540"/>
      <c r="Y176" s="540"/>
      <c r="Z176" s="540"/>
      <c r="AA176" s="540"/>
      <c r="AB176" s="540"/>
      <c r="AC176" s="540"/>
      <c r="AD176" s="540"/>
      <c r="AE176" s="540"/>
      <c r="AF176" s="540"/>
      <c r="AG176" s="540"/>
      <c r="AH176" s="540"/>
      <c r="AI176" s="540"/>
      <c r="AJ176" s="540"/>
      <c r="AK176" s="540"/>
      <c r="AL176" s="540"/>
      <c r="AM176" s="540"/>
      <c r="AN176" s="540"/>
      <c r="AO176" s="540"/>
      <c r="AP176" s="540"/>
      <c r="AQ176" s="540"/>
      <c r="AR176" s="540"/>
      <c r="AS176" s="540"/>
      <c r="AT176" s="540"/>
      <c r="AU176" s="540"/>
      <c r="AV176" s="540"/>
      <c r="AW176" s="540"/>
      <c r="AX176" s="540"/>
      <c r="AY176" s="540"/>
      <c r="AZ176" s="540"/>
    </row>
    <row r="177" spans="1:52" s="687" customFormat="1" ht="20.100000000000001" customHeight="1" x14ac:dyDescent="0.2">
      <c r="A177" s="744" t="s">
        <v>581</v>
      </c>
      <c r="B177" s="614" t="s">
        <v>582</v>
      </c>
      <c r="C177" s="745" t="s">
        <v>583</v>
      </c>
      <c r="D177" s="746" t="s">
        <v>133</v>
      </c>
      <c r="E177" s="747" t="s">
        <v>328</v>
      </c>
      <c r="F177" s="701" t="s">
        <v>329</v>
      </c>
      <c r="G177" s="748">
        <v>129</v>
      </c>
      <c r="H177" s="619">
        <v>0</v>
      </c>
      <c r="I177" s="620">
        <v>130</v>
      </c>
      <c r="J177" s="749">
        <v>129</v>
      </c>
      <c r="K177" s="750">
        <f t="shared" si="4"/>
        <v>99.230769230769226</v>
      </c>
    </row>
    <row r="178" spans="1:52" ht="20.100000000000001" customHeight="1" x14ac:dyDescent="0.2">
      <c r="A178" s="583" t="s">
        <v>581</v>
      </c>
      <c r="B178" s="698" t="s">
        <v>584</v>
      </c>
      <c r="C178" s="699" t="s">
        <v>585</v>
      </c>
      <c r="D178" s="700" t="s">
        <v>133</v>
      </c>
      <c r="E178" s="701" t="s">
        <v>328</v>
      </c>
      <c r="F178" s="701" t="s">
        <v>329</v>
      </c>
      <c r="G178" s="584">
        <f>J178</f>
        <v>1332</v>
      </c>
      <c r="H178" s="703">
        <v>0</v>
      </c>
      <c r="I178" s="704">
        <v>1380</v>
      </c>
      <c r="J178" s="705">
        <v>1332</v>
      </c>
      <c r="K178" s="706">
        <f t="shared" si="4"/>
        <v>96.521739130434781</v>
      </c>
    </row>
    <row r="179" spans="1:52" ht="20.100000000000001" customHeight="1" thickBot="1" x14ac:dyDescent="0.25">
      <c r="A179" s="583" t="s">
        <v>581</v>
      </c>
      <c r="B179" s="698" t="s">
        <v>586</v>
      </c>
      <c r="C179" s="699" t="s">
        <v>587</v>
      </c>
      <c r="D179" s="700" t="s">
        <v>133</v>
      </c>
      <c r="E179" s="701" t="s">
        <v>328</v>
      </c>
      <c r="F179" s="701" t="s">
        <v>329</v>
      </c>
      <c r="G179" s="584">
        <f>J179</f>
        <v>575</v>
      </c>
      <c r="H179" s="703">
        <v>0</v>
      </c>
      <c r="I179" s="704">
        <v>600</v>
      </c>
      <c r="J179" s="705">
        <v>575</v>
      </c>
      <c r="K179" s="706">
        <f t="shared" si="4"/>
        <v>95.833333333333343</v>
      </c>
    </row>
    <row r="180" spans="1:52" s="687" customFormat="1" ht="20.100000000000001" customHeight="1" thickBot="1" x14ac:dyDescent="0.25">
      <c r="A180" s="858" t="s">
        <v>588</v>
      </c>
      <c r="B180" s="859"/>
      <c r="C180" s="859"/>
      <c r="D180" s="859"/>
      <c r="E180" s="596"/>
      <c r="F180" s="596"/>
      <c r="G180" s="597"/>
      <c r="H180" s="568">
        <f>SUM(H181:H185)</f>
        <v>4583</v>
      </c>
      <c r="I180" s="569">
        <f>SUM(I181:I185)</f>
        <v>15439</v>
      </c>
      <c r="J180" s="568">
        <f>SUM(J181:J185)</f>
        <v>1317</v>
      </c>
      <c r="K180" s="600">
        <f t="shared" si="4"/>
        <v>8.5303452296133173</v>
      </c>
      <c r="L180" s="540"/>
      <c r="M180" s="540"/>
      <c r="N180" s="540"/>
      <c r="O180" s="540"/>
      <c r="P180" s="540"/>
      <c r="Q180" s="540"/>
      <c r="R180" s="540"/>
      <c r="S180" s="540"/>
      <c r="T180" s="540"/>
      <c r="U180" s="540"/>
      <c r="V180" s="540"/>
      <c r="W180" s="540"/>
      <c r="X180" s="540"/>
      <c r="Y180" s="540"/>
      <c r="Z180" s="540"/>
      <c r="AA180" s="540"/>
      <c r="AB180" s="540"/>
      <c r="AC180" s="540"/>
      <c r="AD180" s="540"/>
      <c r="AE180" s="540"/>
      <c r="AF180" s="540"/>
      <c r="AG180" s="540"/>
      <c r="AH180" s="540"/>
      <c r="AI180" s="540"/>
      <c r="AJ180" s="540"/>
      <c r="AK180" s="540"/>
      <c r="AL180" s="540"/>
      <c r="AM180" s="540"/>
      <c r="AN180" s="540"/>
      <c r="AO180" s="540"/>
      <c r="AP180" s="540"/>
      <c r="AQ180" s="540"/>
      <c r="AR180" s="540"/>
      <c r="AS180" s="540"/>
      <c r="AT180" s="540"/>
      <c r="AU180" s="540"/>
      <c r="AV180" s="540"/>
      <c r="AW180" s="540"/>
      <c r="AX180" s="540"/>
      <c r="AY180" s="540"/>
      <c r="AZ180" s="540"/>
    </row>
    <row r="181" spans="1:52" ht="20.100000000000001" customHeight="1" x14ac:dyDescent="0.2">
      <c r="A181" s="617" t="s">
        <v>87</v>
      </c>
      <c r="B181" s="751" t="s">
        <v>589</v>
      </c>
      <c r="C181" s="752" t="s">
        <v>590</v>
      </c>
      <c r="D181" s="700" t="s">
        <v>591</v>
      </c>
      <c r="E181" s="747" t="s">
        <v>328</v>
      </c>
      <c r="F181" s="747" t="s">
        <v>164</v>
      </c>
      <c r="G181" s="748">
        <v>1791</v>
      </c>
      <c r="H181" s="753">
        <v>2083</v>
      </c>
      <c r="I181" s="754">
        <v>2083</v>
      </c>
      <c r="J181" s="749">
        <v>688</v>
      </c>
      <c r="K181" s="750">
        <f t="shared" si="4"/>
        <v>33.029284685549683</v>
      </c>
    </row>
    <row r="182" spans="1:52" ht="20.100000000000001" customHeight="1" x14ac:dyDescent="0.2">
      <c r="A182" s="583" t="s">
        <v>87</v>
      </c>
      <c r="B182" s="698" t="s">
        <v>592</v>
      </c>
      <c r="C182" s="699" t="s">
        <v>593</v>
      </c>
      <c r="D182" s="700" t="s">
        <v>594</v>
      </c>
      <c r="E182" s="701" t="s">
        <v>328</v>
      </c>
      <c r="F182" s="701" t="s">
        <v>207</v>
      </c>
      <c r="G182" s="702">
        <f>44180+82-28</f>
        <v>44234</v>
      </c>
      <c r="H182" s="703">
        <v>500</v>
      </c>
      <c r="I182" s="704">
        <v>500</v>
      </c>
      <c r="J182" s="705">
        <v>97</v>
      </c>
      <c r="K182" s="706">
        <f t="shared" si="4"/>
        <v>19.400000000000002</v>
      </c>
    </row>
    <row r="183" spans="1:52" ht="20.100000000000001" customHeight="1" x14ac:dyDescent="0.2">
      <c r="A183" s="583" t="s">
        <v>87</v>
      </c>
      <c r="B183" s="698" t="s">
        <v>595</v>
      </c>
      <c r="C183" s="699" t="s">
        <v>596</v>
      </c>
      <c r="D183" s="700" t="s">
        <v>597</v>
      </c>
      <c r="E183" s="701" t="s">
        <v>328</v>
      </c>
      <c r="F183" s="701" t="s">
        <v>199</v>
      </c>
      <c r="G183" s="702">
        <v>332</v>
      </c>
      <c r="H183" s="703">
        <v>500</v>
      </c>
      <c r="I183" s="704">
        <v>500</v>
      </c>
      <c r="J183" s="705">
        <v>0</v>
      </c>
      <c r="K183" s="706">
        <f t="shared" si="4"/>
        <v>0</v>
      </c>
    </row>
    <row r="184" spans="1:52" ht="20.100000000000001" customHeight="1" x14ac:dyDescent="0.2">
      <c r="A184" s="583" t="s">
        <v>87</v>
      </c>
      <c r="B184" s="698" t="s">
        <v>598</v>
      </c>
      <c r="C184" s="699" t="s">
        <v>599</v>
      </c>
      <c r="D184" s="700" t="s">
        <v>597</v>
      </c>
      <c r="E184" s="701" t="s">
        <v>235</v>
      </c>
      <c r="F184" s="701" t="s">
        <v>600</v>
      </c>
      <c r="G184" s="702">
        <v>0</v>
      </c>
      <c r="H184" s="703">
        <v>0</v>
      </c>
      <c r="I184" s="704">
        <v>10856</v>
      </c>
      <c r="J184" s="705">
        <v>0</v>
      </c>
      <c r="K184" s="706">
        <f t="shared" si="4"/>
        <v>0</v>
      </c>
    </row>
    <row r="185" spans="1:52" ht="20.100000000000001" customHeight="1" thickBot="1" x14ac:dyDescent="0.25">
      <c r="A185" s="707" t="s">
        <v>87</v>
      </c>
      <c r="B185" s="708" t="s">
        <v>601</v>
      </c>
      <c r="C185" s="709" t="s">
        <v>602</v>
      </c>
      <c r="D185" s="710" t="s">
        <v>597</v>
      </c>
      <c r="E185" s="711" t="s">
        <v>328</v>
      </c>
      <c r="F185" s="711" t="s">
        <v>200</v>
      </c>
      <c r="G185" s="712">
        <v>1166</v>
      </c>
      <c r="H185" s="713">
        <v>1500</v>
      </c>
      <c r="I185" s="714">
        <v>1500</v>
      </c>
      <c r="J185" s="715">
        <v>532</v>
      </c>
      <c r="K185" s="716">
        <f t="shared" si="4"/>
        <v>35.466666666666669</v>
      </c>
    </row>
    <row r="186" spans="1:52" ht="15" thickBot="1" x14ac:dyDescent="0.25">
      <c r="G186" s="755"/>
    </row>
    <row r="187" spans="1:52" s="1" customFormat="1" ht="26.25" thickBot="1" x14ac:dyDescent="0.25">
      <c r="A187" s="860"/>
      <c r="B187" s="860"/>
      <c r="C187" s="860"/>
      <c r="D187" s="860"/>
      <c r="E187" s="860"/>
      <c r="F187" s="861"/>
      <c r="G187" s="14" t="s">
        <v>107</v>
      </c>
      <c r="H187" s="541">
        <f>H5+H17+H46+H55+H138+H147+H175+H133+H141</f>
        <v>219769</v>
      </c>
      <c r="I187" s="542">
        <f>I5+I17+I46+I55+I138+I147+I175+I133+I141</f>
        <v>548037.6</v>
      </c>
      <c r="J187" s="541">
        <f>J5+J17+J46+J55+J138+J147+J175+J133+J141</f>
        <v>294585</v>
      </c>
      <c r="K187" s="756">
        <f t="shared" si="4"/>
        <v>53.752698719941847</v>
      </c>
    </row>
  </sheetData>
  <mergeCells count="31">
    <mergeCell ref="A47:D47"/>
    <mergeCell ref="A49:D49"/>
    <mergeCell ref="A55:D55"/>
    <mergeCell ref="A15:D15"/>
    <mergeCell ref="A17:D17"/>
    <mergeCell ref="A18:D18"/>
    <mergeCell ref="A41:D41"/>
    <mergeCell ref="A46:D46"/>
    <mergeCell ref="A1:G1"/>
    <mergeCell ref="A2:D2"/>
    <mergeCell ref="A5:D5"/>
    <mergeCell ref="A6:D6"/>
    <mergeCell ref="A13:D13"/>
    <mergeCell ref="A56:D56"/>
    <mergeCell ref="A59:D59"/>
    <mergeCell ref="A62:D62"/>
    <mergeCell ref="A88:D88"/>
    <mergeCell ref="A133:D133"/>
    <mergeCell ref="A134:D134"/>
    <mergeCell ref="A136:D136"/>
    <mergeCell ref="A138:D138"/>
    <mergeCell ref="A139:D139"/>
    <mergeCell ref="A141:D141"/>
    <mergeCell ref="A176:D176"/>
    <mergeCell ref="A180:D180"/>
    <mergeCell ref="A187:F187"/>
    <mergeCell ref="A142:D142"/>
    <mergeCell ref="A144:D144"/>
    <mergeCell ref="A147:D147"/>
    <mergeCell ref="A148:D148"/>
    <mergeCell ref="A175:D175"/>
  </mergeCells>
  <printOptions horizontalCentered="1"/>
  <pageMargins left="0.19685039370078741" right="0.19685039370078741" top="0.11811023622047245" bottom="0.11811023622047245" header="0.31496062992125984" footer="0.31496062992125984"/>
  <pageSetup paperSize="9" scale="6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299-74F3-42CE-91FF-4DC5CC060F8B}">
  <dimension ref="A2:I5"/>
  <sheetViews>
    <sheetView workbookViewId="0">
      <selection activeCell="Q54" sqref="Q54"/>
    </sheetView>
  </sheetViews>
  <sheetFormatPr defaultRowHeight="12.75" x14ac:dyDescent="0.2"/>
  <cols>
    <col min="1" max="16384" width="9.140625" style="757"/>
  </cols>
  <sheetData>
    <row r="2" spans="1:9" x14ac:dyDescent="0.2">
      <c r="I2" s="757" t="s">
        <v>187</v>
      </c>
    </row>
    <row r="5" spans="1:9" x14ac:dyDescent="0.2">
      <c r="A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F2:L2"/>
  <sheetViews>
    <sheetView topLeftCell="A617" workbookViewId="0">
      <selection activeCell="T579" sqref="T579"/>
    </sheetView>
  </sheetViews>
  <sheetFormatPr defaultRowHeight="12.75" x14ac:dyDescent="0.2"/>
  <cols>
    <col min="1" max="16384" width="9.140625" style="757"/>
  </cols>
  <sheetData>
    <row r="2" spans="6:12" ht="20.25" x14ac:dyDescent="0.3">
      <c r="F2" s="805"/>
      <c r="H2" s="805"/>
      <c r="L2" s="806" t="s">
        <v>181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6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40C2-E59E-4181-83EB-04F94F673975}">
  <sheetPr>
    <pageSetUpPr fitToPage="1"/>
  </sheetPr>
  <dimension ref="P1"/>
  <sheetViews>
    <sheetView zoomScaleNormal="100" workbookViewId="0">
      <selection activeCell="Q670" sqref="Q670"/>
    </sheetView>
  </sheetViews>
  <sheetFormatPr defaultRowHeight="12.75" x14ac:dyDescent="0.2"/>
  <cols>
    <col min="1" max="1" width="2" style="757" customWidth="1"/>
    <col min="2" max="16384" width="9.140625" style="757"/>
  </cols>
  <sheetData>
    <row r="1" spans="16:16" ht="20.25" x14ac:dyDescent="0.3">
      <c r="P1" s="806" t="s">
        <v>182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50" fitToHeight="0" orientation="portrait" r:id="rId1"/>
  <rowBreaks count="5" manualBreakCount="5">
    <brk id="111" max="16383" man="1"/>
    <brk id="219" max="16383" man="1"/>
    <brk id="327" max="16383" man="1"/>
    <brk id="434" max="16383" man="1"/>
    <brk id="541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6D46-C61A-48A0-8973-3490B2053E9E}">
  <dimension ref="F2:J2"/>
  <sheetViews>
    <sheetView topLeftCell="A7" workbookViewId="0">
      <selection activeCell="N17" sqref="N17"/>
    </sheetView>
  </sheetViews>
  <sheetFormatPr defaultRowHeight="12.75" x14ac:dyDescent="0.2"/>
  <sheetData>
    <row r="2" spans="6:10" ht="15" x14ac:dyDescent="0.2">
      <c r="F2" s="807" t="s">
        <v>609</v>
      </c>
      <c r="G2" s="757"/>
      <c r="H2" s="757"/>
      <c r="I2" s="757"/>
      <c r="J2" s="757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5</vt:i4>
      </vt:variant>
    </vt:vector>
  </HeadingPairs>
  <TitlesOfParts>
    <vt:vector size="17" baseType="lpstr">
      <vt:lpstr>Příloha č. 1 - MŠ + ZŠ</vt:lpstr>
      <vt:lpstr>Příloha č. 2 - SeS</vt:lpstr>
      <vt:lpstr>Příloha č. 3 - Osmička pro rod.</vt:lpstr>
      <vt:lpstr>Příloha č. 4 - GC</vt:lpstr>
      <vt:lpstr>Příloha č. 5 - SOS</vt:lpstr>
      <vt:lpstr>Příloha č. 6 - Platy (tab.č.1)</vt:lpstr>
      <vt:lpstr>Příloha č. 6 - OOV (tab. č. 2)</vt:lpstr>
      <vt:lpstr>Příloha č. 7 - KV</vt:lpstr>
      <vt:lpstr>Příloha č. 8 - Osmá správa maje</vt:lpstr>
      <vt:lpstr>Příloha č. 9 -Správa tep. hos.</vt:lpstr>
      <vt:lpstr>Příloha č. 10 - Cen.Palmovka</vt:lpstr>
      <vt:lpstr>Příloha č.11 - IPODEC</vt:lpstr>
      <vt:lpstr>'Příloha č. 4 - GC'!Oblast_tisku</vt:lpstr>
      <vt:lpstr>'Příloha č. 6 - OOV (tab. č. 2)'!Oblast_tisku</vt:lpstr>
      <vt:lpstr>'Příloha č. 6 - Platy (tab.č.1)'!Oblast_tisku</vt:lpstr>
      <vt:lpstr>'Příloha č. 7 - KV'!Oblast_tisku</vt:lpstr>
      <vt:lpstr>'Příloha č. 9 -Správa tep. hos.'!Oblast_tisku</vt:lpstr>
    </vt:vector>
  </TitlesOfParts>
  <Company>ObÚ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1198</dc:creator>
  <cp:lastModifiedBy>Hánová Lucie (P8)</cp:lastModifiedBy>
  <cp:lastPrinted>2020-05-19T07:06:53Z</cp:lastPrinted>
  <dcterms:created xsi:type="dcterms:W3CDTF">1997-10-24T08:49:21Z</dcterms:created>
  <dcterms:modified xsi:type="dcterms:W3CDTF">2020-05-28T05:04:27Z</dcterms:modified>
</cp:coreProperties>
</file>