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hidePivotFieldList="1" defaultThemeVersion="124226"/>
  <mc:AlternateContent xmlns:mc="http://schemas.openxmlformats.org/markup-compatibility/2006">
    <mc:Choice Requires="x15">
      <x15ac:absPath xmlns:x15ac="http://schemas.microsoft.com/office/spreadsheetml/2010/11/ac" url="https://espis/prod/spsdav/DOZMC.4_funm4123/spsSlozka/pism115646193_pism115646193/"/>
    </mc:Choice>
  </mc:AlternateContent>
  <bookViews>
    <workbookView xWindow="0" yWindow="0" windowWidth="28800" windowHeight="12210"/>
  </bookViews>
  <sheets>
    <sheet name="Sport mládež tisk" sheetId="7" r:id="rId1"/>
    <sheet name="Sheet3" sheetId="5" state="hidden" r:id="rId2"/>
    <sheet name="loni" sheetId="3" state="hidden" r:id="rId3"/>
  </sheets>
  <definedNames>
    <definedName name="_xlnm._FilterDatabase" localSheetId="2" hidden="1">loni!$A$9:$O$74</definedName>
    <definedName name="_xlnm._FilterDatabase" localSheetId="0" hidden="1">'Sport mládež tisk'!$B$12:$V$49</definedName>
    <definedName name="_xlnm.Print_Titles" localSheetId="0">'Sport mládež tisk'!$12:$12</definedName>
    <definedName name="_xlnm.Print_Area" localSheetId="0">'Sport mládež tisk'!$B$9:$X$49</definedName>
  </definedNames>
  <calcPr calcId="171027"/>
  <pivotCaches>
    <pivotCache cacheId="0" r:id="rId4"/>
  </pivotCaches>
</workbook>
</file>

<file path=xl/calcChain.xml><?xml version="1.0" encoding="utf-8"?>
<calcChain xmlns="http://schemas.openxmlformats.org/spreadsheetml/2006/main">
  <c r="U45" i="7" l="1"/>
  <c r="T45" i="7"/>
  <c r="U49" i="7" l="1"/>
  <c r="T49" i="7"/>
  <c r="U48" i="7"/>
  <c r="T48" i="7"/>
  <c r="U47" i="7"/>
  <c r="T47" i="7"/>
  <c r="U46" i="7"/>
  <c r="T46" i="7"/>
  <c r="U44" i="7" l="1"/>
  <c r="T44" i="7"/>
  <c r="U27" i="7" l="1"/>
  <c r="T27" i="7"/>
  <c r="M1" i="7"/>
  <c r="I1" i="7"/>
  <c r="N6" i="7"/>
  <c r="K6" i="7"/>
  <c r="J6" i="7"/>
  <c r="N5" i="7"/>
  <c r="K5" i="7"/>
  <c r="J5" i="7"/>
  <c r="N4" i="7"/>
  <c r="K4" i="7"/>
  <c r="J4" i="7"/>
  <c r="R1" i="7"/>
  <c r="L1" i="7"/>
  <c r="G4" i="7" s="1"/>
  <c r="K1" i="7"/>
  <c r="J1" i="7"/>
  <c r="H1" i="7"/>
  <c r="G1" i="7"/>
  <c r="F1" i="7"/>
  <c r="O4" i="7" l="1"/>
  <c r="P4" i="7" s="1"/>
  <c r="L5" i="7"/>
  <c r="M5" i="7" s="1"/>
  <c r="O5" i="7"/>
  <c r="P5" i="7" s="1"/>
  <c r="L6" i="7"/>
  <c r="M6" i="7" s="1"/>
  <c r="O6" i="7"/>
  <c r="P6" i="7" s="1"/>
  <c r="L4" i="7"/>
  <c r="M4" i="7" s="1"/>
  <c r="U33" i="7" l="1"/>
  <c r="U30" i="7"/>
  <c r="T30" i="7"/>
  <c r="U28" i="7"/>
  <c r="T28" i="7"/>
  <c r="U34" i="7"/>
  <c r="T34" i="7"/>
  <c r="U31" i="7"/>
  <c r="T31" i="7"/>
  <c r="U38" i="7"/>
  <c r="T38" i="7"/>
  <c r="N1" i="7"/>
  <c r="T33" i="7" l="1"/>
  <c r="U41" i="7"/>
  <c r="T41" i="7"/>
  <c r="U23" i="7"/>
  <c r="T23" i="7"/>
  <c r="U39" i="7"/>
  <c r="T39" i="7"/>
  <c r="U42" i="7"/>
  <c r="T42" i="7"/>
  <c r="U14" i="7"/>
  <c r="T14" i="7"/>
  <c r="U19" i="7"/>
  <c r="T19" i="7"/>
  <c r="U20" i="7"/>
  <c r="T20" i="7"/>
  <c r="U29" i="7"/>
  <c r="T29" i="7"/>
  <c r="U37" i="7"/>
  <c r="T37" i="7"/>
  <c r="U24" i="7"/>
  <c r="T24" i="7"/>
  <c r="U22" i="7"/>
  <c r="T22" i="7"/>
  <c r="U16" i="7"/>
  <c r="T16" i="7"/>
  <c r="U43" i="7"/>
  <c r="T43" i="7"/>
  <c r="U21" i="7"/>
  <c r="T21" i="7"/>
  <c r="O1" i="7"/>
  <c r="U18" i="7"/>
  <c r="T18" i="7"/>
  <c r="P1" i="7"/>
  <c r="U40" i="7"/>
  <c r="T40" i="7"/>
  <c r="U15" i="7"/>
  <c r="T15" i="7"/>
  <c r="U26" i="7"/>
  <c r="T26" i="7"/>
  <c r="U36" i="7"/>
  <c r="T36" i="7"/>
  <c r="U32" i="7"/>
  <c r="T32" i="7"/>
  <c r="U35" i="7"/>
  <c r="T35" i="7"/>
  <c r="U25" i="7"/>
  <c r="T25" i="7"/>
  <c r="U17" i="7"/>
  <c r="T17" i="7"/>
  <c r="Q1" i="7" l="1"/>
  <c r="S1" i="7" l="1"/>
  <c r="T13" i="7"/>
  <c r="U13" i="7"/>
  <c r="F1" i="3" l="1"/>
  <c r="G1" i="3"/>
  <c r="H1" i="3"/>
  <c r="H3" i="3" s="1"/>
  <c r="I1" i="3"/>
  <c r="J1" i="3"/>
  <c r="L1" i="3"/>
  <c r="M1" i="3"/>
  <c r="K11" i="3"/>
  <c r="N11" i="3" s="1"/>
  <c r="K12" i="3"/>
  <c r="N12" i="3" s="1"/>
  <c r="K13" i="3"/>
  <c r="N13" i="3" s="1"/>
  <c r="K14" i="3"/>
  <c r="N14" i="3" s="1"/>
  <c r="K15" i="3"/>
  <c r="N15" i="3" s="1"/>
  <c r="K16" i="3"/>
  <c r="N16" i="3" s="1"/>
  <c r="K17" i="3"/>
  <c r="N17" i="3" s="1"/>
  <c r="K18" i="3"/>
  <c r="N18" i="3" s="1"/>
  <c r="K19" i="3"/>
  <c r="N19" i="3" s="1"/>
  <c r="K20" i="3"/>
  <c r="N20" i="3" s="1"/>
  <c r="K21" i="3"/>
  <c r="N21" i="3" s="1"/>
  <c r="K22" i="3"/>
  <c r="N22" i="3" s="1"/>
  <c r="K23" i="3"/>
  <c r="N23" i="3" s="1"/>
  <c r="K24" i="3"/>
  <c r="N24" i="3" s="1"/>
  <c r="K25" i="3"/>
  <c r="N25" i="3" s="1"/>
  <c r="K26" i="3"/>
  <c r="N26" i="3" s="1"/>
  <c r="K27" i="3"/>
  <c r="N27" i="3" s="1"/>
  <c r="K28" i="3"/>
  <c r="N28" i="3" s="1"/>
  <c r="K29" i="3"/>
  <c r="N29" i="3" s="1"/>
  <c r="K30" i="3"/>
  <c r="N30" i="3" s="1"/>
  <c r="K31" i="3"/>
  <c r="N31" i="3" s="1"/>
  <c r="K32" i="3"/>
  <c r="N32" i="3" s="1"/>
  <c r="K33" i="3"/>
  <c r="N33" i="3" s="1"/>
  <c r="K34" i="3"/>
  <c r="N34" i="3" s="1"/>
  <c r="K35" i="3"/>
  <c r="N35" i="3" s="1"/>
  <c r="K36" i="3"/>
  <c r="N36" i="3" s="1"/>
  <c r="K37" i="3"/>
  <c r="N37" i="3" s="1"/>
  <c r="K38" i="3"/>
  <c r="N38" i="3" s="1"/>
  <c r="K39" i="3"/>
  <c r="N39" i="3" s="1"/>
  <c r="K40" i="3"/>
  <c r="N40" i="3" s="1"/>
  <c r="K41" i="3"/>
  <c r="N41" i="3" s="1"/>
  <c r="K42" i="3"/>
  <c r="N42" i="3" s="1"/>
  <c r="K43" i="3"/>
  <c r="N43" i="3" s="1"/>
  <c r="K44" i="3"/>
  <c r="N44" i="3" s="1"/>
  <c r="K45" i="3"/>
  <c r="N45" i="3" s="1"/>
  <c r="K46" i="3"/>
  <c r="N46" i="3" s="1"/>
  <c r="K47" i="3"/>
  <c r="N47" i="3" s="1"/>
  <c r="K48" i="3"/>
  <c r="N48" i="3" s="1"/>
  <c r="K49" i="3"/>
  <c r="N49" i="3" s="1"/>
  <c r="K50" i="3"/>
  <c r="N50" i="3" s="1"/>
  <c r="K51" i="3"/>
  <c r="N51" i="3" s="1"/>
  <c r="K52" i="3"/>
  <c r="N52" i="3" s="1"/>
  <c r="K53" i="3"/>
  <c r="N53" i="3" s="1"/>
  <c r="K54" i="3"/>
  <c r="N54" i="3" s="1"/>
  <c r="K55" i="3"/>
  <c r="N55" i="3" s="1"/>
  <c r="K56" i="3"/>
  <c r="N56" i="3" s="1"/>
  <c r="K57" i="3"/>
  <c r="N57" i="3" s="1"/>
  <c r="K58" i="3"/>
  <c r="N58" i="3" s="1"/>
  <c r="K59" i="3"/>
  <c r="N59" i="3" s="1"/>
  <c r="K60" i="3"/>
  <c r="N60" i="3" s="1"/>
  <c r="K61" i="3"/>
  <c r="N61" i="3" s="1"/>
  <c r="K62" i="3"/>
  <c r="N62" i="3" s="1"/>
  <c r="K63" i="3"/>
  <c r="N63" i="3" s="1"/>
  <c r="K64" i="3"/>
  <c r="N64" i="3" s="1"/>
  <c r="K65" i="3"/>
  <c r="N65" i="3" s="1"/>
  <c r="K66" i="3"/>
  <c r="N66" i="3" s="1"/>
  <c r="K67" i="3"/>
  <c r="N67" i="3" s="1"/>
  <c r="K68" i="3"/>
  <c r="N68" i="3" s="1"/>
  <c r="K69" i="3"/>
  <c r="N69" i="3" s="1"/>
  <c r="K70" i="3"/>
  <c r="N70" i="3" s="1"/>
  <c r="K71" i="3"/>
  <c r="N71" i="3" s="1"/>
  <c r="K72" i="3"/>
  <c r="N72" i="3" s="1"/>
  <c r="K73" i="3"/>
  <c r="N73" i="3" s="1"/>
  <c r="K74" i="3"/>
  <c r="N74" i="3" s="1"/>
  <c r="K10" i="3"/>
  <c r="N10" i="3" s="1"/>
  <c r="O56" i="3"/>
  <c r="O49" i="3"/>
  <c r="O50" i="3"/>
  <c r="O18" i="3"/>
  <c r="O59" i="3"/>
  <c r="O60" i="3"/>
  <c r="O61" i="3"/>
  <c r="O62" i="3"/>
  <c r="O63" i="3"/>
  <c r="O64" i="3"/>
  <c r="O33" i="3"/>
  <c r="O34" i="3"/>
  <c r="O35" i="3"/>
  <c r="O26" i="3"/>
  <c r="O38" i="3"/>
  <c r="O22" i="3"/>
  <c r="O23" i="3"/>
  <c r="O53" i="3"/>
  <c r="O57" i="3"/>
  <c r="O14" i="3"/>
  <c r="O48" i="3"/>
  <c r="O65" i="3"/>
  <c r="O66" i="3"/>
  <c r="O51" i="3"/>
  <c r="O42" i="3"/>
  <c r="O43" i="3"/>
  <c r="O44" i="3"/>
  <c r="O45" i="3"/>
  <c r="O46" i="3"/>
  <c r="O47" i="3"/>
  <c r="O39" i="3"/>
  <c r="O40" i="3"/>
  <c r="O41" i="3"/>
  <c r="O32" i="3"/>
  <c r="O67" i="3"/>
  <c r="O25" i="3"/>
  <c r="O15" i="3"/>
  <c r="O29" i="3"/>
  <c r="O11" i="3"/>
  <c r="O30" i="3"/>
  <c r="O68" i="3"/>
  <c r="O69" i="3"/>
  <c r="O12" i="3"/>
  <c r="O13" i="3"/>
  <c r="O52" i="3"/>
  <c r="O19" i="3"/>
  <c r="O21" i="3"/>
  <c r="O37" i="3"/>
  <c r="O28" i="3"/>
  <c r="O31" i="3"/>
  <c r="O24" i="3"/>
  <c r="O20" i="3"/>
  <c r="O70" i="3"/>
  <c r="O36" i="3"/>
  <c r="O27" i="3"/>
  <c r="O16" i="3"/>
  <c r="O17" i="3"/>
  <c r="O71" i="3"/>
  <c r="O72" i="3"/>
  <c r="O73" i="3"/>
  <c r="O74" i="3"/>
  <c r="O10" i="3"/>
  <c r="O54" i="3"/>
  <c r="O55" i="3"/>
  <c r="O58" i="3"/>
  <c r="G8" i="3"/>
  <c r="E1" i="3"/>
  <c r="N1" i="3" l="1"/>
  <c r="K1" i="3"/>
</calcChain>
</file>

<file path=xl/comments1.xml><?xml version="1.0" encoding="utf-8"?>
<comments xmlns="http://schemas.openxmlformats.org/spreadsheetml/2006/main">
  <authors>
    <author>Dana.Blahunkova</author>
  </authors>
  <commentList>
    <comment ref="G27" authorId="0" shapeId="0">
      <text>
        <r>
          <rPr>
            <b/>
            <sz val="9"/>
            <color indexed="81"/>
            <rFont val="Tahoma"/>
            <family val="2"/>
            <charset val="238"/>
          </rPr>
          <t>Dana.Blahunkova:</t>
        </r>
        <r>
          <rPr>
            <sz val="9"/>
            <color indexed="81"/>
            <rFont val="Tahoma"/>
            <family val="2"/>
            <charset val="238"/>
          </rPr>
          <t xml:space="preserve">
špatně vyplněno, v textu uvádějí 354</t>
        </r>
      </text>
    </comment>
    <comment ref="H36" authorId="0" shapeId="0">
      <text>
        <r>
          <rPr>
            <b/>
            <sz val="9"/>
            <color indexed="81"/>
            <rFont val="Tahoma"/>
            <family val="2"/>
            <charset val="238"/>
          </rPr>
          <t>Dana.Blahunkova:</t>
        </r>
        <r>
          <rPr>
            <sz val="9"/>
            <color indexed="81"/>
            <rFont val="Tahoma"/>
            <family val="2"/>
            <charset val="238"/>
          </rPr>
          <t xml:space="preserve">
nevyplněno</t>
        </r>
      </text>
    </comment>
  </commentList>
</comments>
</file>

<file path=xl/sharedStrings.xml><?xml version="1.0" encoding="utf-8"?>
<sst xmlns="http://schemas.openxmlformats.org/spreadsheetml/2006/main" count="505" uniqueCount="363">
  <si>
    <t>žadatel</t>
  </si>
  <si>
    <t>projekt</t>
  </si>
  <si>
    <t>požadovaná částka</t>
  </si>
  <si>
    <t>počet členů celkem</t>
  </si>
  <si>
    <t>dobrovolníků</t>
  </si>
  <si>
    <t>dle počtu členů</t>
  </si>
  <si>
    <t>dle spolupráce s MČ</t>
  </si>
  <si>
    <t>dle potřebnosti</t>
  </si>
  <si>
    <t>návrh GK</t>
  </si>
  <si>
    <t>hendikepovaných</t>
  </si>
  <si>
    <t>z toho do 18let</t>
  </si>
  <si>
    <t>TJ Sokol Čimice, IČ 63108798</t>
  </si>
  <si>
    <t>zacílen na</t>
  </si>
  <si>
    <t>dle spolupráce celkem</t>
  </si>
  <si>
    <t>dle potřebnosti celkem</t>
  </si>
  <si>
    <t>kontrolní součet</t>
  </si>
  <si>
    <t>Salesiánské středisko mládeže - středisko volného času, o.p.s.  IČ: 27084876</t>
  </si>
  <si>
    <t>Rozvoj sportovních schopností dětí a mládeže, provoz sportovních kroužků. Horolezecký materiál 20 000 Kč, sport. potřeby pro hokejbal 6 000 Kč, Florbal 6 000 Kč, Stolní tenis 30 000 Kč, cvičení pro malé děti 2 000 Kč, ochranné sítě 27 300 Kč, vybavení na soustředění 6 800 Kč, vodácké tábory  259 500 Kč, vesty a helmy 42 000 Kč, neopreny 43 400 Kč, energie 15 000 Kč, nájemné 15 000 Kč, opravy 10 000 Kč, materiál na údržbu hřišť 8 000 Kč.</t>
  </si>
  <si>
    <t>Stolní tenis pro mládež v Ďáblicích, oddíl stolního tenisu, který funguje již osmým rokem, nájem herny 50 000 Kč, nájem za utkání 5 000 Kč, nájem pro turnaje  65 000 Kč, nájem klubovny 14 000 Kč, odměna pro trenérové spragingy 20 000 Kč, míčky 3 000 Kč, ceny do turnajů 15 000 Kč, propagace 4 000 Kč, web 20 000 Kč, nákup inventáře 20 000 Kč, poštovné, telefony 10 000 Kč, obnova pálek 5 000 Kč, tisk 3 000 Kč, odměny rozhodčím 15 000 Kč, ostatní náklady 21 000 Kč</t>
  </si>
  <si>
    <t>TJ Slovan Bohnice Praha 8 z.s.  IČ: 00674842</t>
  </si>
  <si>
    <t>Velká cena Prahy 8 BMX, zajištění činnosti mládeže fotbalu, vybavení pro mládež karate, velká cena Prahy 8 (věcné ceny) 25 000 Kč, zdravotní zabezpečení závodu 11 000 Kč, rozhodčí 6 000 Kč, komentátor 2 000 Kč, provozní náklady 5 000 Kč, regenerace travnaté plochy 190 000 Kč, úprava areálu  70 000 Kč, tréningové vybavení  140 000 Kč, celoroční příprava karate 60 000 Kč, bezpečností vybavení karate 45 000 Kč, činky 30 000 Kč, gymn. klín 5 000 Kč, žíněnka 15 000, vodné stočné 296 000</t>
  </si>
  <si>
    <t>Beachklub Ládví  IČ: 22735135</t>
  </si>
  <si>
    <t>Praha 8 jako líheň vrcholového plážového volejbalu v Praze, turnaje 65 000 Kč, certifikace trenérů 20 000 Kč, vybavení a výstroj 100 000 Kč, vrcholové tréninky 200 000 Kč, čarodějnice a Táta fest 40 000 Kč, příměstské kempy 50 000 Kč</t>
  </si>
  <si>
    <t>Tělovýchovná jednota Libeňský ostrov z.s.  IČ:  00540447</t>
  </si>
  <si>
    <t>Aktivity u vody, soutěže, závody a dětské dny. Propagační materiál 5 000 Kč, odměny na soutěže, 20 000 Kč, pronájem lodí 15 000 Kč, pohonné hmoty 15 000 Kč, rekonstrukce mol 75 000 Kč, údržba zeleně 30 000 Kč, čistič lodě 12 000 Kč, bóje 10 000 Kč, záchranné vesty a helmy 10 000 Kč, rekonstrukce elektroinstalace 60 000 Kč, kamerový systém 75 000 Kč, notebook 12 000 Kč</t>
  </si>
  <si>
    <t>PJS Dolní Chabry IČ:  26615193</t>
  </si>
  <si>
    <t>Příspěvek na provozní náklady jezdeckého výcviku dětí a mládeže na koních a ponících, potřeby pro jezdecký výcvik 40 000 Kč, úprava a údržba povrchu 40 000 Kč, modernizace hrazení 40 000 Kč, ceny pro účastníky 10 000 Kč, příspěvek na energie, vodné a stočné 40 000 Kč, modernizace povrchu jízdárny 40 000 Kč, odvodnění jízdárny 15 000 Kč, příspěvek na dopravu 10 000 Kč</t>
  </si>
  <si>
    <t>FK Meteor Praha VIII, z.s.  IČ:  49626183</t>
  </si>
  <si>
    <t>Provoz a údržba mládežnických sportovních zařízení a autobusová doprava k mistrovským zápasům a soustředění, revitalizace hřišť s UMT a přírodní trávou, spotřeba materiálu a energie 200 000 Kč, opravy sportovišť 200 000 Kč, revitalizace hřišť s UMT a přírodní trávou 150 000 Kč, autobus. doprava 350 000 Kč</t>
  </si>
  <si>
    <t>Tělocvičná jednota Sokol Libeň  IČ:  00536628</t>
  </si>
  <si>
    <t>Pořízení sportovního nářadí, náčiní a pomůcek pro sportovní oddíly dětí a mládeže, příspěvek na pořádání venkovních i vnitřních akcí (např. dětský den, mikulášská besídka, dětské šibřinky, běh strmý, tělocvičná akademie) zaměřených jak pro členy, tak pro nečleny a příspěvek na provozní náklady sportoviště, nová aparatura 90 000 Kč, zpracování záznamu 20 000 Kč, difibrilátor 40 000 Kč, kompresor 8 000 Kč, workoutové hřiště 60 000 Kč, míče 17 500 Kč, kladina 18 000 Kč, odměny dětem 10 000 Kč, měkké míče 7 800 Kč, svítivé rozlišovače 4 000 Kč, ozvučení 5 000 Kč, plyn 200 000 Kč, energie 80 000 Kč, revize, mytí, odpad 60 000 Kč, skříně, čalounění 50 000 Kč</t>
  </si>
  <si>
    <t>Softballový klub Joudrs Praha IČ: 67365582</t>
  </si>
  <si>
    <t>příspěvek na dlouhodobou organizovanou výchovu mládežeSoftballový klub Joudrs je největším softballový klubem v ČR, Ligy mládeže 300 000 Kč, akce pořádané SK Joudrs 100 000 Kč, údržba, pronájem hřišť a tělocvičny 400 000 Kč, materiálové zabezpečení 100 000 Kč</t>
  </si>
  <si>
    <t>Modrá Hvězda Praha, potápěčský klub mládeže, p.s.</t>
  </si>
  <si>
    <t>Pronájem bazénu Šutka, potápěčský klub mládeže sdružuje zájemce o sportovní potápění mládeže a závodní disciplíny tohoto odvětví, nájem bazénu 300 000 Kč, nájem skladu 14 000 Kč</t>
  </si>
  <si>
    <t>SK Ďáblové Praha z.s. IČ:  68383045</t>
  </si>
  <si>
    <t>Podpora soutěžních a nesoutěžních mládežnických mužstev klubu SK Ďáblové Praha, podpora výkonu sportovní činnosti (hokejbalu). Pronájem ploch 60 000 Kč, rozhodčí 20 000 Kč, materiální vybavení 30 000 Kč, propagace 40 000 Kč</t>
  </si>
  <si>
    <t>Basket Slovanka z.s. IČ:  48137171</t>
  </si>
  <si>
    <t>Příspěvek na dlouhodobě organizovanou sportovní výchovu mládeže, Organizace, která se zabývá výchovou basketbalistek. Pronájmy 1 860 000 Kč, doprava 450 000 Kč, tech. Vybavení 180 000 Kč, mater. Vybavení 250 000 kč, letní soustředění 300 000 Kč, zdrav. zajištění 100 000 Kč, rozhodčí 580 000 Kč, vklady do soutěží 150 000 Kč, odměny trenérům 650 000 Kč</t>
  </si>
  <si>
    <t>Tělocvičná jednota Kobylisy IČ: 00537799</t>
  </si>
  <si>
    <t>Zajištění provozu Tělocvičné jednoty Kobylisy, modernizace sportovišť, náčiní, nářadí, soustředění, sportovní činnost,  pronájmy sportovišť, rozhodčí, ceny, odměny, karneval, den dětí, Mikuláš, Vánoční besídka, provoz (voda, plyn atd) 420 000 Kč, pronájmy 100 000 Kč, sportovní náčiní 100 000 Kč, soustředění 300 000 Kč, startovné 80 000 Kč</t>
  </si>
  <si>
    <t>SK Meteor Praha IČ: 00538469</t>
  </si>
  <si>
    <t>Zajištění celoroční činnosti a výchovy volejbalové a tenisové mládeže, školních kroužků a prázdninových příměstských kempů, Sportovní klub Meteor Praha sdružuje celkem pět oddílů, trenérská práce 370 000 Kč, pronájmy sportovišť 300 000 Kč, materiální vybavení 100 000 Kč, ubytování, strava 200 000 Kč, doprava 100 000 Kč, ostatní 50 000 Kč, vklady do turnajů 50 000 Kč, pronájmy hal 400 000 Kč, vybavení 100 000 Kč, vklady do turnajů - tenis 25 000 Kč, trenérské služby tenis100 000 Kč, ostatní tenis 50 000 Kč</t>
  </si>
  <si>
    <t>TJ Sokol Karlín IČ: 15888185</t>
  </si>
  <si>
    <t>Ještě 150. TJ Sokol Karlín vyvíjí činnost sportovní, kulturní a společenskou. Ještě 150 nových mladých cvičenců! To je cíl tohoto projektu. Vybavení pro oddíl rodičů a dětí 25 000 Kč, vybavení pro oddíl předškoláků 20 000 Kč, vybavení pro fotbalisty 25 000 Kč, vybavení oddílu MG 120 000 Kč, vybavení oddílu SG 40 000 Kč, Běh Karlínem 30 000 Kč, skříňky do šaten 250 000 Kč, osvětlení 80 000 Kč, úprava parket 75 000 Kč, provozní náklady 200 000 Kč, opravy 80 000 Kč</t>
  </si>
  <si>
    <t>Škola Taekwon-do Dan-Gun, z.s. IČ: 61389731</t>
  </si>
  <si>
    <t>Příspěvek na celoroční činnost pro děti a mládež, soustředění, účast na soutěžích včetně materiálového vybavení, sportovní vybavení. Pravidelná celoroční výuka korejského bojového umění. Sportovní vybavení pro děti 296 000 Kč, soustředění 2017 148 000 Kč, účast na soutěžích 130 000 Kč</t>
  </si>
  <si>
    <t>Sportovní klub policejní školy Praha z.s. IČ: 00540391</t>
  </si>
  <si>
    <t>Prevence kriminality mládeže v rámci zvyšování tělesné a fyzické zdatnosti braných a úpolových sportů. Judo Tatami žlutá 55 100 Kč, Judo Tatami červená 46 400 Kč, Judo Tatami 49 300 Kč, úchopy Adidas 8 000 Kč, kimono modré 13 150 Kč, kimono bílé 10 900 Kč, tepláková souprava 15 000 Kč, taška 10 000 Kč, švihadlo 3 000 Kč, pronájem 72 000 Kč</t>
  </si>
  <si>
    <t>Lob Sports Academy IČ: 02063425</t>
  </si>
  <si>
    <t>Podpora celoroční přípravy mladých tenistů. Chceme poskytnout maximální podporu talentovaným hráčům a neopomíjet průměrné. Pronájmy hal a areálu 1 000 000 Kč, platy trenérů 600 000 Kč, materiální vybavení</t>
  </si>
  <si>
    <t>TJ Dukla Praha z.s. IČ: 00541451</t>
  </si>
  <si>
    <t>Příprava dětí a mládeže v moderním pětiboji na Praze 8. Oddíl moderního pětiboje rozšířil svoji činnost na území MČ Prahy 8. Nájem bazénu 200 000 Kč, nájem tělocvičny 20 000 Kč, nájem hřiště 3 000 Kč, sport. Materiál 7 000 Kč.</t>
  </si>
  <si>
    <t>TC ESO Praha z.s. IČ: 03815862</t>
  </si>
  <si>
    <t>Mistrovská utkání dětí a mládeže - podpora závodního oddílu TC ESO se dlouhodobě věnuje přípravě dětí pro vstup do závodního tenisu v oblasti techniky, taktiky a fyzické připravenosti. Pronájem kurtů 72 000 Kč, odměny pro děti 10 000 Kč, zakoupení míčků 8 640 Kč, propagace (tisk) 3 500 Kč, tisk 3 150 Kč, distribuce 1 050 Kč, koordinace utkání 17 500 Kč, trička 10 000 Kč</t>
  </si>
  <si>
    <t>Ondřej Černý OSVČ IČ: 01902806</t>
  </si>
  <si>
    <t>Celoroční sportovně zaměřená činnost dětí - sportovní aktivity během kalendářního roku. Nabídka různých volnočasových aktivit sportovnícho charakteru zacílená na děti ze ZŠ Lyčkovo náměstí a ZŠ P. Strozziho. Nájem tělocvičny 43 550 Kč, nákup náčiní 15 000 kč</t>
  </si>
  <si>
    <t>Dětský balet Praha IČ: 05550025</t>
  </si>
  <si>
    <t xml:space="preserve">Soutěžní činnost dětského baletu Praha, zpracování významných baletních děl a tvorba nových výpravných představení, která jsou ztvárněna dětskými tanečníky. Pronájem tanečního sálu 25 000 Kč, zajištění cen 50 000 Kč, příprava pro taneční činnost 100 000 Kč, vytvoření choreografických děl 30 000 Kč, kostýmy 50 000 Kč, rekvizity 20 000 Kč </t>
  </si>
  <si>
    <t>Sportovní klub Hajnovka IČ: 22814493</t>
  </si>
  <si>
    <t>Rozvoj tenisu a související sportovní aktivity mládeže na Hajnovce se zaměřením na závodní tenis. Vytápění 200 000 Kč, osvětlení 90 000 Kč, nákup míčků 15 000 Kč, sport. Pomůcky 35 000 Kč, antuka 20 000 Kč</t>
  </si>
  <si>
    <t>Klub stolního tenisu Bohnice IČ: 22749462</t>
  </si>
  <si>
    <t>Podpora rozvoje mládežnického stolního tenisu v oddíle stolního tenisu KST Bohnice, Oddíl se dlouhodobě úspěšně účastní pražských i celorepublikových soutěží. Energie 120 000 Kč, tréningový kemp 150 000 Kč, členské příspěvky 45 000 Kč, tréningové pomůcky 50 000 Kč, Dresy 50 000 Kč, startovné 20 000 Kč</t>
  </si>
  <si>
    <t>Tělocvičná jednota Kobylisy II IČ: 70936404</t>
  </si>
  <si>
    <t>Pronájem tréningových prostor pro tréning a mistrovská utkání v házené. Nájem ZŠ Burešova 120 000 Kč, nájem ZŠ Glowackého 80 000 Kč</t>
  </si>
  <si>
    <t>SK Kamiwaza Karate z.s. IČ: 22667288</t>
  </si>
  <si>
    <t>Celoroční sportovní činnost dětí a mládeže, Spolek, který je zaměřen na organizování tréningů karate, zejména pro děti a mládež, pronájem 31 000 Kč, startovné 4 200 Kč, doprava dětí 51 000 Kč, chrániče, odrazové desky 48 000 Kč, soustředění 61 000 Kč, jarní soustředění 29 000 Kč</t>
  </si>
  <si>
    <t>SK Rebel Praha z.s. (Olga Birčáková) IČ:03127559</t>
  </si>
  <si>
    <t>a) nábor a rozšíření členské základny, b) příspěvek na zimní přípravu, c) příspěvek na letní soustředění. Vybavení pro nové členy 90 000 Kč, spotř. Materiál 30 000 Kč, prezentace 20 000 Kč, mobil. Hrazení 38 000 Kč, přenosný plast. Povrch 30 000 Kč, náklady na provoz areálu 40 000 Kč, zimní příprava 30 000 Kč, letní soustředění 200 000 Kč</t>
  </si>
  <si>
    <t>JUDO club - Raion - Ryu  IČ: 76621723</t>
  </si>
  <si>
    <t>Judo club Raion-ryu pro děti. Výuka Judo a sebeobrany. Pronájem prostor 123 200 Kč, startovné 50 000 Kč, cvičební pomůcky 226 880 Kč, tréningové kempy 80 000 Kč, školení trenérů 30 000 Kč, zdravotnické vybavení 25 000 Kč</t>
  </si>
  <si>
    <t>FK Admira Praha z.s. IČ: 47607122</t>
  </si>
  <si>
    <t>Příspěvek na údržbu, provoz, energie, pronájmy družstev mládeže, technické vybavení pro mládež a dopravu k zápasům mládežnického týmu. Fotbalový klub - 15 mládežnických družstev zařazených do systému talentové mládeže. Údržba a provoz hracích ploch 300 000 Kč, energie 300 000 Kč, pronájmy sportovišť 160 000 Kč, tech. vybavení 190 000 Kč, doprava 150 000 Kč</t>
  </si>
  <si>
    <t>Kung Fu Faktory z.s. IČ: 26581060</t>
  </si>
  <si>
    <t>Braň se nudě! Kung fu se zaměřením na zdravý životní styl, rozvoj psych. A fyz. dovedností. Nájem tělocvičny 40 000 Kč, nájem sportoviště 30 000 Kč, letní soustředění 40 000 Kč, sportovní vybavení 10 000 Kč, propagace 5 000 Kč, výcvik trenérů 10 000 Kč, notebook, SW 25 000</t>
  </si>
  <si>
    <t>Spolek Fitness-center Báry a Hanky Šulcové  IČ: 28557328</t>
  </si>
  <si>
    <t>Podpora sportovního aerobiku a fitness dětí, kadetek a juniorek na Praze 8, pronájmy 500 000 Kč, soutěže 500 000 Kč, kempy 200 000 Kč</t>
  </si>
  <si>
    <t>SK Kometa Praha z.s. IČ: 69780790</t>
  </si>
  <si>
    <t>Rozvoj volejbalové Komety 2017, chceme pokračovat v již fungujících činnostech klubu, zejména ve spolupráci se základními školami. Nájmy 650 000 Kč, vybavení 330 000 Kč, strava 300 000 Kč, ubytování 250 000 kč, cestovné 50 000 Kč</t>
  </si>
  <si>
    <t>náklady celkem</t>
  </si>
  <si>
    <t>Rubínek Filip, Judo Club Raion-ryu,             IČ 76621723</t>
  </si>
  <si>
    <t>Judo Club Raion-ryu, sebeobrana,prevence proti drogám, kriminalitě…</t>
  </si>
  <si>
    <t>sportovní a pohybové aktivity mládeže a dospělých v Čimicích, provoz,údržba, opravy hřišť a objektů TJ</t>
  </si>
  <si>
    <t>TTC Praha-klub stolního tenisu,spol.,           IČ 63836874</t>
  </si>
  <si>
    <t>stolní tenis pro mládež v Ďáblicích</t>
  </si>
  <si>
    <t>TJ Slovan Bohnice Praha 8, spolek,            IČ 674842</t>
  </si>
  <si>
    <t>Náborový závod BMX</t>
  </si>
  <si>
    <t>Zajištění podmínek pro proceloroční přípravu fotbalových mládežnických mužstev TJ</t>
  </si>
  <si>
    <t>Velká cena BMX Prahy 8 - 2016</t>
  </si>
  <si>
    <t>Sportovní vybavení pro děti a mládež oddílu karate</t>
  </si>
  <si>
    <t>Tréningová příprava dětí a mládeže BMX - 2016,viz.příloha</t>
  </si>
  <si>
    <t>Zajištění celoročního provozu víceúčelové sportovní haly TJ-Bukolská 570,P8</t>
  </si>
  <si>
    <t>Šermířské centrum FC Karlín - spolek      IČ 27020355</t>
  </si>
  <si>
    <t>Provozní náklady, pořízení základního vybavení pro tréning</t>
  </si>
  <si>
    <t>PSJ Dolní Chabry   IČ 26615193</t>
  </si>
  <si>
    <t>Příspěvek na provozní náklady jezdeckého výcviku dětí a mládeže na koních a ponících</t>
  </si>
  <si>
    <t>Salesiánské středisko mládeže,ob.prosp.spol., IČ 27084876</t>
  </si>
  <si>
    <t>Oprava vnitřních prostor klubu Oratoř pro děti a mládež</t>
  </si>
  <si>
    <t>Tréninky na horolezecké stěně pro děti a mládež</t>
  </si>
  <si>
    <t>Senior fitnes, z.s.   IČ 22724770</t>
  </si>
  <si>
    <t>Festival pohybu Prahy 8 a všestranná pohybová příprava dětí MČ  P 8</t>
  </si>
  <si>
    <t>FK Admira Praha,       IČ 47607122</t>
  </si>
  <si>
    <t>Zajištění provozu, energií, technického vybavení, pronájmů a údržby sportovišť pro talentovanou mládež</t>
  </si>
  <si>
    <t>TC ESO Praha, z.s.</t>
  </si>
  <si>
    <t>Mistrovská utkákní děti a mládež - podpora závodního oddílu TC ESO</t>
  </si>
  <si>
    <t>Podpora dětských tenisových talentů</t>
  </si>
  <si>
    <t>SK Kometa Praha,z.s.                IČ: 69780790</t>
  </si>
  <si>
    <t>Konečně mezi talenty 2016</t>
  </si>
  <si>
    <t>Veronika Vysloužilová FO,          IČ 87798361</t>
  </si>
  <si>
    <t>Dlouhodobě organizovaná sportovní výchova dětí a mládeže</t>
  </si>
  <si>
    <t>TJ Libeňský ostrov,IČ 00540447</t>
  </si>
  <si>
    <t>" V naší loděnici jsou velcí námořníci"</t>
  </si>
  <si>
    <t>Škola Taekwon-do Dan-Gun,                 IČ 61389731</t>
  </si>
  <si>
    <t>Příspěvek na celoroční činnost pro děti a mládež,soustředění, účast na soutěžích, včetně materiálového vybavení, sportovní vybavení</t>
  </si>
  <si>
    <t>Aikido Karlín,z.s.          IČ 27050394</t>
  </si>
  <si>
    <t>Prázdninový pobyt dětí a mládeže se sportovní náplní</t>
  </si>
  <si>
    <t>Zdravý sport - cvičební pomůcky</t>
  </si>
  <si>
    <t>Softballový klub Joudrs Praha,           IČ 67365582</t>
  </si>
  <si>
    <t>Příspěvek na dlouhodobě organizovanou sportovní výchovu mládeže</t>
  </si>
  <si>
    <t>FK Meteor Praha VIII, IČ 49626183</t>
  </si>
  <si>
    <t>Hliníkové branky (bezpečné)</t>
  </si>
  <si>
    <t>Uhrazení nákladů na dopravu mládežnických mužstev do 18 let k mistrovských utkáním v rámci ČR</t>
  </si>
  <si>
    <t>Organizace a vedení sportovních kroužků</t>
  </si>
  <si>
    <t>Provoz a údržba mládežnických sportovních zařízení,a) areál Bedřichovská ul 151/14, b)areál  - U Meteoru 3</t>
  </si>
  <si>
    <t>Revitalizace travnaté hrací plochy hlavního fotbalového hřiště</t>
  </si>
  <si>
    <t>Revitalizace 2 travnatých hracích ploch fotbalových hřišť ve sportovním areálu v Bedřichovské ulici</t>
  </si>
  <si>
    <t>Basket Slovanka,   IČ 48137171</t>
  </si>
  <si>
    <t>Příspěvek na dlouhodobě organizovanou výchovu mládeže + pronájem</t>
  </si>
  <si>
    <t>příspěvek na zajištění dopravy na utkání, turnaje a soustředění</t>
  </si>
  <si>
    <t>Příspěvek na materiálně technické vybavení a tréninkové pomůcky</t>
  </si>
  <si>
    <t>Kung FU Factory,spolek, IČ 26581060</t>
  </si>
  <si>
    <t>Braň se nudě! 2016 základy sebeobrany</t>
  </si>
  <si>
    <t>OK Kamenice,z.s.,IČ 04605837</t>
  </si>
  <si>
    <t>závod snů s mapou v pražských lesoparcích - pražský pohár žactva pod záštitou místostarostky P.8. A. Borhyové - World orienteering day 2016</t>
  </si>
  <si>
    <t>SK KAMIWAZA KARATE,o.s.IČ 22667288</t>
  </si>
  <si>
    <t>Celoroční sportovní činnost dětí a mládeže</t>
  </si>
  <si>
    <t>TJ Dukla Praha, oddíl moderního pětiboje,z.s., IČ 00541451</t>
  </si>
  <si>
    <t>Příprava dětí a mládeže v moderním pětiboji na Praze 8</t>
  </si>
  <si>
    <t>KINETIC,spol.IČ: 22769331</t>
  </si>
  <si>
    <t>Podpora dětského cyklistického oddílu</t>
  </si>
  <si>
    <t>Tj Sokol Kobylisy</t>
  </si>
  <si>
    <t>zajištění provozu TJ Sokol Kobylisy, modernizace sportovišť, náčiní, nářadí, soustředění, sportovní činnost</t>
  </si>
  <si>
    <t>SK RSF Praha 8</t>
  </si>
  <si>
    <t>Muay Fhai v akci</t>
  </si>
  <si>
    <t>Prague Wof Pack,z.s.,IČ 03787010</t>
  </si>
  <si>
    <t xml:space="preserve">Wolf Ladies </t>
  </si>
  <si>
    <t>Mgr. Veronika Zídková, OSVČ, IČ 00727920</t>
  </si>
  <si>
    <t>soutěžní činnost Dětského baletu Praha  - tanečního souboru Veroniky Zítkové410000</t>
  </si>
  <si>
    <t>Sportovní klub Meteor Praha,spl., IČ: 00538469</t>
  </si>
  <si>
    <t>zajištění celoroční činnosti výchovy volejbalové mládeže, školních kroužků a prázdninových příměstských kempů</t>
  </si>
  <si>
    <t>Zajištění celoroční činnosti výchovy tenisové mládeže SK Meteor Praha</t>
  </si>
  <si>
    <t>SK Ďáblové Praha,z.s.,IČ 68383045</t>
  </si>
  <si>
    <t>podpora soutěžních a nesoutěžních aktivit mládežnických mužstev klubu SK Ďáblové Praha</t>
  </si>
  <si>
    <t>Rytmický  pohybový klub dětí a mládeže,o.s.          IČ 01342487</t>
  </si>
  <si>
    <t>Klub rodičů a dětí ve studiu Flame Dance</t>
  </si>
  <si>
    <t>Sportovní klub Rebel Praha,z.s.</t>
  </si>
  <si>
    <t>nábor a rozšíření členské základny</t>
  </si>
  <si>
    <t>TJ Sokol Veltěž, p.s.,IC 43754953</t>
  </si>
  <si>
    <t>Příprava členů odd. na výkonnostní činnost  zajištštění závodní činnosti</t>
  </si>
  <si>
    <t>Klub stolního tenisu Bohnice,z.s.,                     IČ 22749462</t>
  </si>
  <si>
    <t>Podpora a rozvoj mládežnického stolního teniszu v oddíle stolního tenisu KST Bohnice</t>
  </si>
  <si>
    <t>LifeInLineo.s,                       IČ 22903569</t>
  </si>
  <si>
    <t>LifeInLine Tour Praha</t>
  </si>
  <si>
    <t>TJ Sokol Karlín</t>
  </si>
  <si>
    <t>Příspěvek na provoz a bezpečnost budovy. Zlepšení podmínek pro mladé sportovce</t>
  </si>
  <si>
    <t>Lob Sports Academy, z.s.         IČ 02063425</t>
  </si>
  <si>
    <t>Podpora sportovní přípravy  mládeže v roce 2016</t>
  </si>
  <si>
    <t>Náš sport,z.s.,         IČ 3505766</t>
  </si>
  <si>
    <t>podpora dětského a mládežnického cyklistického oddílu</t>
  </si>
  <si>
    <t>Modrá hvězdapob.spol., IČ 69342831</t>
  </si>
  <si>
    <t>Pronájem bazénu Šutka</t>
  </si>
  <si>
    <t>Spolek Fitness-center Báry a Hanky Šulcové,spol,           IČ 28557328</t>
  </si>
  <si>
    <t>Podpora sportovního aerobiku a fitness dětí , kadetek a juniorek na Praze 8</t>
  </si>
  <si>
    <t>Beachklub Ládví,z.s.,                    IČ 22735135</t>
  </si>
  <si>
    <t>Praha 8-jako líheň vrcholového plážového volejbalu v Praze</t>
  </si>
  <si>
    <t>Tělovýchovná jednota KOVO,spl. IČ 00541753</t>
  </si>
  <si>
    <t>Příspěvek na zajištění celoroční činnosti hokejbalového klubu - mládež</t>
  </si>
  <si>
    <t>Streethockey - Vyraž do ulicc Prahy 8 2016</t>
  </si>
  <si>
    <t>AC Praha 1890, o.s., IČ 15890112</t>
  </si>
  <si>
    <t>26. ročník běhu Náchalkou</t>
  </si>
  <si>
    <t>Oslava dne dětí</t>
  </si>
  <si>
    <t>Letní soustředění</t>
  </si>
  <si>
    <t>pronájem tělocvičny</t>
  </si>
  <si>
    <t>TJ Sokol Libeň, pob.spol,                  IČ 00536628</t>
  </si>
  <si>
    <t>Pořízení sportovního nářadí, náčiní a pomůcek pro sportovní odd.dětí a mládeže, příspěvek na pořádání venkovních i vnitřních akcí a příspěvek na provozní náklady sportoviště</t>
  </si>
  <si>
    <t>TJ Sokol Kobylisy II, IČ70936404</t>
  </si>
  <si>
    <t>příspěvek na pronájem tréningových prostor</t>
  </si>
  <si>
    <t>Náborový turnaj pro žáky prvního stupně v házené</t>
  </si>
  <si>
    <t>na 1 člena z Phy 8</t>
  </si>
  <si>
    <t>IČO</t>
  </si>
  <si>
    <t>stolní tenis</t>
  </si>
  <si>
    <t>sokol</t>
  </si>
  <si>
    <t>softball</t>
  </si>
  <si>
    <t>potápění</t>
  </si>
  <si>
    <t>volejbal</t>
  </si>
  <si>
    <t>hokejbal</t>
  </si>
  <si>
    <t>basketbal</t>
  </si>
  <si>
    <t>bojové umění</t>
  </si>
  <si>
    <t>bojové umění, fotbal, BMX</t>
  </si>
  <si>
    <t>volejbal, tenis</t>
  </si>
  <si>
    <t>tenis</t>
  </si>
  <si>
    <t>atletika</t>
  </si>
  <si>
    <t>balet</t>
  </si>
  <si>
    <t>házená</t>
  </si>
  <si>
    <t>fotbal</t>
  </si>
  <si>
    <t>aerobic</t>
  </si>
  <si>
    <t>florbal, stolní tenis</t>
  </si>
  <si>
    <t>vodní sporty</t>
  </si>
  <si>
    <t>jizda na koních</t>
  </si>
  <si>
    <t>sport</t>
  </si>
  <si>
    <t>Row Labels</t>
  </si>
  <si>
    <t>Grand Total</t>
  </si>
  <si>
    <t>00536628</t>
  </si>
  <si>
    <t>00538469</t>
  </si>
  <si>
    <t>00540447</t>
  </si>
  <si>
    <t>00541451</t>
  </si>
  <si>
    <t>00541753</t>
  </si>
  <si>
    <t>01342487</t>
  </si>
  <si>
    <t>02063425</t>
  </si>
  <si>
    <t>03787010</t>
  </si>
  <si>
    <t>04605837</t>
  </si>
  <si>
    <t>15890112</t>
  </si>
  <si>
    <t>22667288</t>
  </si>
  <si>
    <t>22724770</t>
  </si>
  <si>
    <t>22735135</t>
  </si>
  <si>
    <t>22749462</t>
  </si>
  <si>
    <t>22769331</t>
  </si>
  <si>
    <t>22903569</t>
  </si>
  <si>
    <t>26581060</t>
  </si>
  <si>
    <t>26615193</t>
  </si>
  <si>
    <t>27020355</t>
  </si>
  <si>
    <t>27050394</t>
  </si>
  <si>
    <t>27084876</t>
  </si>
  <si>
    <t>28557328</t>
  </si>
  <si>
    <t>43754953</t>
  </si>
  <si>
    <t>47607122</t>
  </si>
  <si>
    <t>48137171</t>
  </si>
  <si>
    <t>49626183</t>
  </si>
  <si>
    <t>61389731</t>
  </si>
  <si>
    <t>63108798</t>
  </si>
  <si>
    <t>63836874</t>
  </si>
  <si>
    <t>67365582</t>
  </si>
  <si>
    <t>68383045</t>
  </si>
  <si>
    <t>69342831</t>
  </si>
  <si>
    <t>69780790</t>
  </si>
  <si>
    <t>70936404</t>
  </si>
  <si>
    <t>76621723</t>
  </si>
  <si>
    <t>87798361</t>
  </si>
  <si>
    <t>00674842</t>
  </si>
  <si>
    <t>03815862</t>
  </si>
  <si>
    <t>00537799</t>
  </si>
  <si>
    <t>22769498</t>
  </si>
  <si>
    <t>03127559</t>
  </si>
  <si>
    <t>15888185</t>
  </si>
  <si>
    <t xml:space="preserve"> 03505766</t>
  </si>
  <si>
    <t>Letos nežádají</t>
  </si>
  <si>
    <t>00540391</t>
  </si>
  <si>
    <t>01902806</t>
  </si>
  <si>
    <t>05550025</t>
  </si>
  <si>
    <t>22814493</t>
  </si>
  <si>
    <t>loni</t>
  </si>
  <si>
    <t>Sum of požadovaná částka</t>
  </si>
  <si>
    <t>Sum of počet členů celkem</t>
  </si>
  <si>
    <t>Sum of z toho do 18let</t>
  </si>
  <si>
    <t>Sum of zacílen na</t>
  </si>
  <si>
    <t>Sum of hendikepovaných</t>
  </si>
  <si>
    <t>Sum of návrh GK</t>
  </si>
  <si>
    <t>florbal, stolní tenis, atletika</t>
  </si>
  <si>
    <t>potřebnost
škála</t>
  </si>
  <si>
    <t>kontrola</t>
  </si>
  <si>
    <t>loni
získali</t>
  </si>
  <si>
    <t>zacílen
na</t>
  </si>
  <si>
    <t>dle počtu
členů</t>
  </si>
  <si>
    <t>dle spolupráce
s MČ</t>
  </si>
  <si>
    <t>více členu</t>
  </si>
  <si>
    <t>nevěrohodný počet členů</t>
  </si>
  <si>
    <t>všestrannost</t>
  </si>
  <si>
    <t>reprezentace</t>
  </si>
  <si>
    <t>neuvěřitelný počet členů</t>
  </si>
  <si>
    <t>komerční subjekt</t>
  </si>
  <si>
    <t>zjistit stanovisko ředitelů</t>
  </si>
  <si>
    <t>spolupráce</t>
  </si>
  <si>
    <t>oveřit zda zlevnit</t>
  </si>
  <si>
    <t>do 50</t>
  </si>
  <si>
    <t>50-150</t>
  </si>
  <si>
    <t>nad 150</t>
  </si>
  <si>
    <t>spolupráce
škála</t>
  </si>
  <si>
    <t>neuvěřitelné navýšení počtu členů</t>
  </si>
  <si>
    <t>počet členů do 18let</t>
  </si>
  <si>
    <t>% z 
požadované
částky</t>
  </si>
  <si>
    <t>+/-
oproti
loni</t>
  </si>
  <si>
    <t>poznámky</t>
  </si>
  <si>
    <t>na 1 člena z P8</t>
  </si>
  <si>
    <t>méně členů</t>
  </si>
  <si>
    <t>zaokrouhlení</t>
  </si>
  <si>
    <t>nárůst členské základny</t>
  </si>
  <si>
    <t>mírný nárůst členů</t>
  </si>
  <si>
    <t>žádali méně než loni získali</t>
  </si>
  <si>
    <t>loni zíslali výrazně méně než jiné roky</t>
  </si>
  <si>
    <t>snížení počtu členů</t>
  </si>
  <si>
    <t>loni
uvedli</t>
  </si>
  <si>
    <t>Ondřej Černý OSVČ</t>
  </si>
  <si>
    <t xml:space="preserve">Beachklub Ládví </t>
  </si>
  <si>
    <t>TC ESO Praha z.s.</t>
  </si>
  <si>
    <t>TJ Dukla Praha z.s.</t>
  </si>
  <si>
    <t xml:space="preserve">SK Ďáblové Praha z.s. </t>
  </si>
  <si>
    <t>Kung Fu Faktory z.s.</t>
  </si>
  <si>
    <t>Tělocvičná jednota Kobylisy II</t>
  </si>
  <si>
    <t>SK Kamiwaza Karate z.s.</t>
  </si>
  <si>
    <t xml:space="preserve">PJS Dolní Chabry </t>
  </si>
  <si>
    <t>Sportovní klub policejní školy Praha z.s.</t>
  </si>
  <si>
    <t xml:space="preserve">TTC Praha - klub stolního tenisu, z.s.  </t>
  </si>
  <si>
    <t xml:space="preserve">Modrá Hvězda Praha, potápěčský klub </t>
  </si>
  <si>
    <t>Sportovní klub Hajnovka</t>
  </si>
  <si>
    <t xml:space="preserve">Tělovýchovná jednota Libeňský ostrov z.s.  </t>
  </si>
  <si>
    <t>Dětský balet Praha</t>
  </si>
  <si>
    <t>Klub stolního tenisu Bohnice</t>
  </si>
  <si>
    <t xml:space="preserve">Tělocvičná jednota Sokol Libeň  </t>
  </si>
  <si>
    <t xml:space="preserve">JUDO club - Raion - Ryu </t>
  </si>
  <si>
    <t>Softballový klub Joudrs Praha</t>
  </si>
  <si>
    <t>Škola Taekwon-do Dan-Gun, z.s.</t>
  </si>
  <si>
    <t xml:space="preserve">FK Meteor Praha VIII, z.s.  </t>
  </si>
  <si>
    <t>Tělocvičná jednota Kobylisy</t>
  </si>
  <si>
    <t xml:space="preserve">TJ Slovan Bohnice Praha 8 z.s. </t>
  </si>
  <si>
    <t>FK Admira Praha z.s.</t>
  </si>
  <si>
    <t xml:space="preserve">Spolek Fitness-center Báry a Hanky Šulcové </t>
  </si>
  <si>
    <t>SK Kometa Praha z.s.</t>
  </si>
  <si>
    <t>SK Meteor Praha</t>
  </si>
  <si>
    <t>Lob Sports Academy</t>
  </si>
  <si>
    <t xml:space="preserve">Basket Slovanka z.s. </t>
  </si>
  <si>
    <t>Salesiánské středisko mládeže - středisko volného času</t>
  </si>
  <si>
    <t>Žadatel</t>
  </si>
  <si>
    <t>Popis žádosti</t>
  </si>
  <si>
    <t>Požadovaná částka</t>
  </si>
  <si>
    <t>Návrh Grantové komise</t>
  </si>
  <si>
    <t>Návrh RMČ</t>
  </si>
  <si>
    <t>Schváleno ZMČ</t>
  </si>
  <si>
    <t>SK Rebel Praha z.s. (Olga Birčáková)</t>
  </si>
  <si>
    <t xml:space="preserve">ze dne 21. června 2017                            </t>
  </si>
  <si>
    <t xml:space="preserve">AktivKid z.s. </t>
  </si>
  <si>
    <t>05504767</t>
  </si>
  <si>
    <t>MTB cyklistika včetně úvodu do triatlonu a základy tenisu, Náplní je seznamování s cyklistikou v terénu. Nájemné bazénu 42 000 Kč, nájemné haly na tenis 32 000 Kč, běžecké soustředění 27 000 Kč, triatlon soustředění 27 000 Kč, cyklistika I soustředění 27 000 Kč, cyklistikaII soustředění 27 000 Kč, oblečení 30 000 Kč, půjčovné kol 20 000 Kč, provozní materiál 17 000 Kč, startovné 15 000 Kč</t>
  </si>
  <si>
    <t>cyklistika, tenis, triatlon</t>
  </si>
  <si>
    <t>4 pro 0, 2 proti</t>
  </si>
  <si>
    <t>Veronika Vysloužilová</t>
  </si>
  <si>
    <t>Dotace na dlouhodobě organizovanou sportovní výchovu dětí a mládeže. Sportovní zájmový kroužek pro děti a mládež se zaměřením na moderní tanec a cvičení. Pronájem sálů 50 000 Kč, startovné 30 000 Kč, soustředění 110 000 Kč, oblečení 40 000 Kč</t>
  </si>
  <si>
    <t>tanec</t>
  </si>
  <si>
    <t>podala žádost pozdě - penalizace</t>
  </si>
  <si>
    <t>Tělocvičná jednota Sokol Veltěž</t>
  </si>
  <si>
    <t>Příprava členů oddílu na výkonnostní činnost a zajištění závodní činnosti.  Cílem projektu je u všech členů oddílu systematická příprava na cyklistickou závodní činnost. Cyklistické soustředění 155 000 Kč, startovné 60 000 Kč</t>
  </si>
  <si>
    <t>cyklistika</t>
  </si>
  <si>
    <t>vyřazen, nesplnily podmínky P8</t>
  </si>
  <si>
    <t>Boulder-X z.s.</t>
  </si>
  <si>
    <t>22708197</t>
  </si>
  <si>
    <t>Stěny do škol. Projekt stěny do škol je rozsáhlým sportovním projektem pro děti ZŠ. Cílem projektu je proniknout s novým sportem přímo mezi žáky a dát jim poznat bouldering. Doprava sestavy 6 000 Kč, montáž stěny 26 000 Kč, montáž chytů 10 000 Kč, proškolení učitelů 2 000 Kč, pronájem stěny 10 000 Kč, demontáž stěny 16 000 Kč, obměny chytů 10 000 Kč</t>
  </si>
  <si>
    <t>nejde o volnočasovou aktivitu</t>
  </si>
  <si>
    <t>VYŘAZEN, školní pomůcka</t>
  </si>
  <si>
    <t>Judo Bivoj</t>
  </si>
  <si>
    <t>22611924</t>
  </si>
  <si>
    <t>Sportovní a volnočasový klub Judo Bivoj, Judo pro děti školního věku, dorot a dospělé. Nájem 40 000 Kč, vybavení 4 000 Kč, základní vybavení pro lektora 2 000 Kč, reklama 1 000 Kč</t>
  </si>
  <si>
    <t>plus za hendikep, penalizace za pozdní podání</t>
  </si>
  <si>
    <t>Příloha usnesení č. Usn ZMC 020/2017</t>
  </si>
  <si>
    <t>Zastupitelstva městské části Praha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</si>
</sst>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5" formatCode="#,##0\ &quot;Kč&quot;;\-#,##0\ &quot;Kč&quot;"/>
    <numFmt numFmtId="43" formatCode="_-* #,##0.00\ _K_č_-;\-* #,##0.00\ _K_č_-;_-* &quot;-&quot;??\ _K_č_-;_-@_-"/>
    <numFmt numFmtId="164" formatCode="#,##0\ &quot;Kč&quot;"/>
  </numFmts>
  <fonts count="23" x14ac:knownFonts="1">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11"/>
      <color theme="1"/>
      <name val="Calibri"/>
      <family val="2"/>
      <charset val="238"/>
      <scheme val="minor"/>
    </font>
    <font>
      <b/>
      <sz val="9"/>
      <name val="Calibri"/>
      <family val="2"/>
      <charset val="238"/>
      <scheme val="minor"/>
    </font>
    <font>
      <sz val="9"/>
      <color theme="1"/>
      <name val="Calibri"/>
      <family val="2"/>
      <charset val="238"/>
      <scheme val="minor"/>
    </font>
    <font>
      <sz val="9"/>
      <name val="Calibri"/>
      <family val="2"/>
      <charset val="238"/>
      <scheme val="minor"/>
    </font>
    <font>
      <b/>
      <sz val="7"/>
      <color theme="1"/>
      <name val="Calibri"/>
      <family val="2"/>
      <charset val="238"/>
      <scheme val="minor"/>
    </font>
    <font>
      <b/>
      <sz val="7"/>
      <name val="Calibri"/>
      <family val="2"/>
      <charset val="238"/>
      <scheme val="minor"/>
    </font>
    <font>
      <sz val="7"/>
      <color theme="1"/>
      <name val="Calibri"/>
      <family val="2"/>
      <charset val="238"/>
      <scheme val="minor"/>
    </font>
    <font>
      <sz val="7"/>
      <name val="Calibri"/>
      <family val="2"/>
      <charset val="238"/>
      <scheme val="minor"/>
    </font>
    <font>
      <b/>
      <sz val="9"/>
      <color indexed="81"/>
      <name val="Tahoma"/>
      <family val="2"/>
      <charset val="238"/>
    </font>
    <font>
      <sz val="9"/>
      <color indexed="81"/>
      <name val="Tahoma"/>
      <family val="2"/>
      <charset val="238"/>
    </font>
    <font>
      <b/>
      <sz val="9"/>
      <color rgb="FFFF0000"/>
      <name val="Calibri"/>
      <family val="2"/>
      <charset val="238"/>
      <scheme val="minor"/>
    </font>
    <font>
      <b/>
      <sz val="8"/>
      <color theme="0"/>
      <name val="Calibri"/>
      <family val="2"/>
      <charset val="238"/>
      <scheme val="minor"/>
    </font>
    <font>
      <b/>
      <sz val="8"/>
      <color theme="1"/>
      <name val="Calibri"/>
      <family val="2"/>
      <charset val="238"/>
      <scheme val="minor"/>
    </font>
    <font>
      <i/>
      <sz val="7"/>
      <color theme="1"/>
      <name val="Calibri"/>
      <family val="2"/>
      <charset val="238"/>
      <scheme val="minor"/>
    </font>
    <font>
      <i/>
      <sz val="11"/>
      <color theme="1"/>
      <name val="Calibri"/>
      <family val="2"/>
      <charset val="238"/>
      <scheme val="minor"/>
    </font>
    <font>
      <b/>
      <sz val="11"/>
      <color theme="0"/>
      <name val="Calibri"/>
      <family val="2"/>
      <charset val="238"/>
      <scheme val="minor"/>
    </font>
    <font>
      <b/>
      <sz val="11"/>
      <name val="Calibri"/>
      <family val="2"/>
      <charset val="238"/>
      <scheme val="minor"/>
    </font>
    <font>
      <i/>
      <sz val="11"/>
      <name val="Calibri"/>
      <family val="2"/>
      <charset val="238"/>
      <scheme val="minor"/>
    </font>
    <font>
      <sz val="11"/>
      <name val="Calibri"/>
      <family val="2"/>
      <charset val="238"/>
      <scheme val="minor"/>
    </font>
    <font>
      <sz val="10"/>
      <name val="Arial"/>
      <family val="2"/>
      <charset val="238"/>
    </font>
  </fonts>
  <fills count="8">
    <fill>
      <patternFill patternType="none"/>
    </fill>
    <fill>
      <patternFill patternType="gray125"/>
    </fill>
    <fill>
      <patternFill patternType="solid">
        <fgColor rgb="FFFFFF00"/>
        <bgColor indexed="64"/>
      </patternFill>
    </fill>
    <fill>
      <patternFill patternType="solid">
        <fgColor theme="3" tint="-0.499984740745262"/>
        <bgColor indexed="64"/>
      </patternFill>
    </fill>
    <fill>
      <patternFill patternType="solid">
        <fgColor rgb="FF00B0F0"/>
        <bgColor indexed="64"/>
      </patternFill>
    </fill>
    <fill>
      <patternFill patternType="solid">
        <fgColor theme="4" tint="-0.499984740745262"/>
        <bgColor indexed="64"/>
      </patternFill>
    </fill>
    <fill>
      <patternFill patternType="solid">
        <fgColor theme="0"/>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s>
  <cellStyleXfs count="8">
    <xf numFmtId="0" fontId="0" fillId="0" borderId="0"/>
    <xf numFmtId="9" fontId="3" fillId="0" borderId="0" applyFont="0" applyFill="0" applyBorder="0" applyAlignment="0" applyProtection="0"/>
    <xf numFmtId="43" fontId="3" fillId="0" borderId="0" applyFont="0" applyFill="0" applyBorder="0" applyAlignment="0" applyProtection="0"/>
    <xf numFmtId="0" fontId="22" fillId="0" borderId="0"/>
    <xf numFmtId="0" fontId="22" fillId="0" borderId="0"/>
    <xf numFmtId="0" fontId="22" fillId="0" borderId="0"/>
    <xf numFmtId="0" fontId="22" fillId="0" borderId="0"/>
    <xf numFmtId="43" fontId="3" fillId="0" borderId="0" applyFont="0" applyFill="0" applyBorder="0" applyAlignment="0" applyProtection="0"/>
  </cellStyleXfs>
  <cellXfs count="161">
    <xf numFmtId="0" fontId="0" fillId="0" borderId="0" xfId="0"/>
    <xf numFmtId="0" fontId="0" fillId="0" borderId="0" xfId="0" applyAlignment="1">
      <alignment wrapText="1"/>
    </xf>
    <xf numFmtId="1" fontId="2" fillId="0" borderId="0" xfId="0" applyNumberFormat="1" applyFont="1" applyAlignment="1">
      <alignment horizontal="center" vertical="center" wrapText="1"/>
    </xf>
    <xf numFmtId="0" fontId="6"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7" fillId="0" borderId="0" xfId="0" applyFont="1" applyBorder="1" applyAlignment="1">
      <alignment horizontal="center" vertical="center" wrapText="1"/>
    </xf>
    <xf numFmtId="164" fontId="7" fillId="0" borderId="0" xfId="0" applyNumberFormat="1" applyFont="1" applyBorder="1" applyAlignment="1">
      <alignment horizontal="center" wrapText="1"/>
    </xf>
    <xf numFmtId="0" fontId="1" fillId="0" borderId="0" xfId="0" applyFont="1"/>
    <xf numFmtId="0" fontId="9" fillId="0" borderId="0" xfId="0" applyFont="1" applyAlignment="1">
      <alignment horizontal="center"/>
    </xf>
    <xf numFmtId="0" fontId="8" fillId="0" borderId="0" xfId="0" applyFont="1" applyAlignment="1">
      <alignment horizontal="center" vertical="center"/>
    </xf>
    <xf numFmtId="0" fontId="9" fillId="0" borderId="0" xfId="0" applyFont="1" applyAlignment="1">
      <alignment horizontal="center" vertical="center"/>
    </xf>
    <xf numFmtId="0" fontId="9" fillId="0" borderId="0" xfId="0" applyFont="1"/>
    <xf numFmtId="1" fontId="9" fillId="0" borderId="0" xfId="0" applyNumberFormat="1" applyFont="1" applyAlignment="1">
      <alignment horizontal="center" vertical="center"/>
    </xf>
    <xf numFmtId="0" fontId="7" fillId="0" borderId="0" xfId="0" applyFont="1" applyBorder="1" applyAlignment="1">
      <alignment horizontal="center" wrapText="1"/>
    </xf>
    <xf numFmtId="0" fontId="0" fillId="0" borderId="0" xfId="0" pivotButton="1"/>
    <xf numFmtId="0" fontId="0" fillId="0" borderId="0" xfId="0" applyAlignment="1">
      <alignment horizontal="left"/>
    </xf>
    <xf numFmtId="0" fontId="14" fillId="3" borderId="2" xfId="0" applyFont="1" applyFill="1" applyBorder="1" applyAlignment="1">
      <alignment horizontal="center" vertical="center" wrapText="1"/>
    </xf>
    <xf numFmtId="49" fontId="7" fillId="0" borderId="0" xfId="0" applyNumberFormat="1" applyFont="1" applyBorder="1" applyAlignment="1">
      <alignment horizontal="center" wrapText="1"/>
    </xf>
    <xf numFmtId="49" fontId="8" fillId="0" borderId="0" xfId="0" applyNumberFormat="1" applyFont="1" applyAlignment="1">
      <alignment horizontal="center" vertical="center"/>
    </xf>
    <xf numFmtId="49" fontId="14" fillId="3" borderId="2" xfId="0" applyNumberFormat="1" applyFont="1" applyFill="1" applyBorder="1" applyAlignment="1">
      <alignment horizontal="center" vertical="center" wrapText="1"/>
    </xf>
    <xf numFmtId="49" fontId="1" fillId="0" borderId="0" xfId="0" applyNumberFormat="1" applyFont="1"/>
    <xf numFmtId="0" fontId="15" fillId="2" borderId="8" xfId="0" applyFont="1" applyFill="1" applyBorder="1" applyAlignment="1">
      <alignment horizontal="center" vertical="center" wrapText="1"/>
    </xf>
    <xf numFmtId="49" fontId="13" fillId="0" borderId="0" xfId="0" applyNumberFormat="1" applyFont="1" applyBorder="1" applyAlignment="1">
      <alignment horizontal="center" vertical="center" wrapText="1"/>
    </xf>
    <xf numFmtId="49" fontId="4" fillId="0" borderId="0" xfId="0" applyNumberFormat="1" applyFont="1" applyAlignment="1">
      <alignment horizontal="center" vertical="center" wrapText="1"/>
    </xf>
    <xf numFmtId="3" fontId="7" fillId="4" borderId="0" xfId="0" applyNumberFormat="1" applyFont="1" applyFill="1" applyBorder="1" applyAlignment="1">
      <alignment horizontal="center" vertical="center" wrapText="1"/>
    </xf>
    <xf numFmtId="3" fontId="14" fillId="3" borderId="2" xfId="0" applyNumberFormat="1" applyFont="1" applyFill="1" applyBorder="1" applyAlignment="1">
      <alignment horizontal="center" vertical="center" wrapText="1"/>
    </xf>
    <xf numFmtId="3" fontId="14" fillId="3" borderId="3" xfId="0" applyNumberFormat="1" applyFont="1" applyFill="1" applyBorder="1" applyAlignment="1">
      <alignment horizontal="center" vertical="center" wrapText="1"/>
    </xf>
    <xf numFmtId="3" fontId="9" fillId="0" borderId="0" xfId="0" applyNumberFormat="1" applyFont="1" applyAlignment="1">
      <alignment horizontal="center"/>
    </xf>
    <xf numFmtId="3" fontId="9" fillId="0" borderId="0" xfId="0" applyNumberFormat="1" applyFont="1"/>
    <xf numFmtId="3" fontId="9" fillId="0" borderId="0" xfId="0" applyNumberFormat="1" applyFont="1" applyAlignment="1">
      <alignment horizontal="center" vertical="center"/>
    </xf>
    <xf numFmtId="3" fontId="7" fillId="0" borderId="0" xfId="0" applyNumberFormat="1" applyFont="1" applyAlignment="1">
      <alignment horizontal="center"/>
    </xf>
    <xf numFmtId="49" fontId="8" fillId="6"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3" fontId="9" fillId="6" borderId="1" xfId="0" applyNumberFormat="1" applyFont="1" applyFill="1" applyBorder="1" applyAlignment="1">
      <alignment horizontal="center" vertical="center" wrapText="1"/>
    </xf>
    <xf numFmtId="3" fontId="9" fillId="6" borderId="4" xfId="0" applyNumberFormat="1" applyFont="1" applyFill="1" applyBorder="1" applyAlignment="1">
      <alignment horizontal="center" vertical="center" wrapText="1"/>
    </xf>
    <xf numFmtId="0" fontId="0" fillId="6" borderId="0" xfId="0" applyFill="1"/>
    <xf numFmtId="49" fontId="4" fillId="6" borderId="1" xfId="0"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3" fontId="10" fillId="6" borderId="1" xfId="0" applyNumberFormat="1" applyFont="1" applyFill="1" applyBorder="1" applyAlignment="1">
      <alignment horizontal="center" vertical="center" wrapText="1"/>
    </xf>
    <xf numFmtId="49" fontId="8" fillId="6" borderId="1" xfId="0" quotePrefix="1" applyNumberFormat="1" applyFont="1" applyFill="1" applyBorder="1" applyAlignment="1">
      <alignment horizontal="center" vertical="center" wrapText="1"/>
    </xf>
    <xf numFmtId="0" fontId="8" fillId="6" borderId="5" xfId="0" applyFont="1" applyFill="1" applyBorder="1" applyAlignment="1">
      <alignment horizontal="center" vertical="center" wrapText="1"/>
    </xf>
    <xf numFmtId="49" fontId="8" fillId="6" borderId="7" xfId="0" applyNumberFormat="1" applyFont="1" applyFill="1" applyBorder="1" applyAlignment="1">
      <alignment horizontal="center" vertical="center" wrapText="1"/>
    </xf>
    <xf numFmtId="0" fontId="9" fillId="6" borderId="5" xfId="0" applyFont="1" applyFill="1" applyBorder="1" applyAlignment="1">
      <alignment horizontal="center" vertical="center" wrapText="1"/>
    </xf>
    <xf numFmtId="3" fontId="9" fillId="6" borderId="5" xfId="0" applyNumberFormat="1" applyFont="1" applyFill="1" applyBorder="1" applyAlignment="1">
      <alignment horizontal="center" vertical="center" wrapText="1"/>
    </xf>
    <xf numFmtId="3" fontId="9" fillId="6" borderId="6" xfId="0" applyNumberFormat="1" applyFont="1" applyFill="1" applyBorder="1" applyAlignment="1">
      <alignment horizontal="center" vertical="center" wrapText="1"/>
    </xf>
    <xf numFmtId="3" fontId="0" fillId="0" borderId="0" xfId="0" applyNumberFormat="1"/>
    <xf numFmtId="3" fontId="16" fillId="0" borderId="0" xfId="0" applyNumberFormat="1" applyFont="1" applyAlignment="1">
      <alignment horizontal="center" vertical="center"/>
    </xf>
    <xf numFmtId="0" fontId="17" fillId="0" borderId="0" xfId="0" applyFont="1" applyAlignment="1">
      <alignment wrapText="1"/>
    </xf>
    <xf numFmtId="0" fontId="5" fillId="0" borderId="0" xfId="0" applyFont="1" applyAlignment="1">
      <alignment horizontal="left" vertical="top" wrapText="1"/>
    </xf>
    <xf numFmtId="0" fontId="0" fillId="0" borderId="0" xfId="0" applyAlignment="1">
      <alignment horizontal="center" vertical="center"/>
    </xf>
    <xf numFmtId="0" fontId="17" fillId="0" borderId="0" xfId="0" applyFont="1" applyAlignment="1">
      <alignment horizontal="center" vertical="center" wrapText="1"/>
    </xf>
    <xf numFmtId="0" fontId="19" fillId="0" borderId="0" xfId="0" applyFont="1" applyAlignment="1">
      <alignment horizontal="center" vertical="center" wrapText="1"/>
    </xf>
    <xf numFmtId="0" fontId="19" fillId="0" borderId="1" xfId="0" applyFont="1" applyBorder="1" applyAlignment="1">
      <alignment horizontal="center" vertical="center" wrapText="1"/>
    </xf>
    <xf numFmtId="0" fontId="0" fillId="0" borderId="0" xfId="0" applyFont="1" applyAlignment="1">
      <alignment horizontal="left" vertical="top" wrapText="1"/>
    </xf>
    <xf numFmtId="0" fontId="0" fillId="0" borderId="0" xfId="0" applyFont="1" applyAlignment="1">
      <alignment horizontal="center" vertical="center" wrapText="1"/>
    </xf>
    <xf numFmtId="0" fontId="20" fillId="0" borderId="1" xfId="0" applyFont="1" applyBorder="1" applyAlignment="1">
      <alignment horizontal="center" vertical="center" wrapText="1"/>
    </xf>
    <xf numFmtId="0" fontId="17" fillId="0" borderId="0" xfId="0" applyFont="1" applyAlignment="1">
      <alignment horizontal="left" vertical="top" wrapText="1"/>
    </xf>
    <xf numFmtId="49" fontId="19" fillId="0" borderId="0" xfId="0" applyNumberFormat="1" applyFont="1" applyAlignment="1">
      <alignment horizontal="center" vertical="center" wrapText="1"/>
    </xf>
    <xf numFmtId="3" fontId="0" fillId="0" borderId="0" xfId="0" applyNumberFormat="1" applyFont="1" applyBorder="1" applyAlignment="1">
      <alignment horizontal="center"/>
    </xf>
    <xf numFmtId="164" fontId="1" fillId="4" borderId="0" xfId="0" applyNumberFormat="1" applyFont="1" applyFill="1" applyBorder="1" applyAlignment="1">
      <alignment horizontal="center" vertical="center" wrapText="1"/>
    </xf>
    <xf numFmtId="164" fontId="20" fillId="0" borderId="0" xfId="0" applyNumberFormat="1" applyFont="1" applyAlignment="1">
      <alignment horizontal="center" vertical="center" wrapText="1"/>
    </xf>
    <xf numFmtId="164" fontId="17" fillId="0" borderId="0" xfId="0" applyNumberFormat="1" applyFont="1" applyAlignment="1">
      <alignment wrapText="1"/>
    </xf>
    <xf numFmtId="164" fontId="17" fillId="0" borderId="0" xfId="0" applyNumberFormat="1" applyFont="1" applyAlignment="1">
      <alignment horizontal="center"/>
    </xf>
    <xf numFmtId="164" fontId="17" fillId="0" borderId="0" xfId="0" applyNumberFormat="1" applyFont="1" applyAlignment="1">
      <alignment horizontal="center" vertical="center"/>
    </xf>
    <xf numFmtId="164" fontId="0" fillId="0" borderId="0" xfId="0" applyNumberFormat="1" applyFont="1" applyAlignment="1">
      <alignment horizontal="center"/>
    </xf>
    <xf numFmtId="164" fontId="0" fillId="0" borderId="0" xfId="0" applyNumberFormat="1" applyFont="1" applyAlignment="1">
      <alignment wrapText="1"/>
    </xf>
    <xf numFmtId="164" fontId="0" fillId="0" borderId="0" xfId="0" applyNumberFormat="1" applyFont="1" applyAlignment="1">
      <alignment horizontal="center" wrapText="1"/>
    </xf>
    <xf numFmtId="164" fontId="0" fillId="0" borderId="0" xfId="0" applyNumberFormat="1" applyFont="1" applyAlignment="1">
      <alignment horizontal="center" vertical="center"/>
    </xf>
    <xf numFmtId="164" fontId="18" fillId="5" borderId="17" xfId="0" applyNumberFormat="1" applyFont="1" applyFill="1" applyBorder="1" applyAlignment="1">
      <alignment horizontal="center" vertical="center"/>
    </xf>
    <xf numFmtId="164" fontId="18" fillId="5" borderId="18" xfId="0" applyNumberFormat="1" applyFont="1" applyFill="1" applyBorder="1" applyAlignment="1">
      <alignment horizontal="center"/>
    </xf>
    <xf numFmtId="164" fontId="1" fillId="0" borderId="0" xfId="0" applyNumberFormat="1" applyFont="1" applyBorder="1" applyAlignment="1">
      <alignment horizontal="center"/>
    </xf>
    <xf numFmtId="164" fontId="0" fillId="0" borderId="9" xfId="0" applyNumberFormat="1" applyFont="1" applyBorder="1" applyAlignment="1">
      <alignment horizontal="center" vertical="center"/>
    </xf>
    <xf numFmtId="164" fontId="0" fillId="0" borderId="10" xfId="0" applyNumberFormat="1" applyFont="1" applyBorder="1" applyAlignment="1">
      <alignment horizontal="center" vertical="center"/>
    </xf>
    <xf numFmtId="164" fontId="0" fillId="0" borderId="10" xfId="0" applyNumberFormat="1" applyFont="1" applyBorder="1" applyAlignment="1">
      <alignment horizontal="center" vertical="center" wrapText="1"/>
    </xf>
    <xf numFmtId="164" fontId="0" fillId="0" borderId="10" xfId="2" applyNumberFormat="1" applyFont="1" applyBorder="1" applyAlignment="1">
      <alignment horizontal="center" vertical="center" wrapText="1"/>
    </xf>
    <xf numFmtId="164" fontId="0" fillId="0" borderId="11" xfId="0" applyNumberFormat="1" applyFont="1" applyBorder="1" applyAlignment="1">
      <alignment horizontal="center" vertical="center"/>
    </xf>
    <xf numFmtId="164" fontId="0" fillId="0" borderId="9" xfId="0" applyNumberFormat="1" applyFont="1" applyBorder="1" applyAlignment="1">
      <alignment horizontal="center" vertical="center" wrapText="1"/>
    </xf>
    <xf numFmtId="164" fontId="0" fillId="0" borderId="0" xfId="0" applyNumberFormat="1" applyFont="1" applyAlignment="1">
      <alignment horizontal="center" vertical="center" wrapText="1"/>
    </xf>
    <xf numFmtId="164" fontId="0" fillId="0" borderId="0" xfId="0" applyNumberFormat="1" applyFont="1" applyBorder="1" applyAlignment="1">
      <alignment horizontal="center" vertical="center"/>
    </xf>
    <xf numFmtId="164" fontId="19" fillId="0" borderId="0" xfId="0" applyNumberFormat="1" applyFont="1" applyBorder="1" applyAlignment="1">
      <alignment horizontal="right" vertical="center"/>
    </xf>
    <xf numFmtId="164" fontId="0" fillId="0" borderId="0" xfId="0" applyNumberFormat="1" applyFont="1" applyBorder="1" applyAlignment="1">
      <alignment horizontal="center"/>
    </xf>
    <xf numFmtId="164" fontId="0" fillId="0" borderId="12" xfId="0" applyNumberFormat="1" applyFont="1" applyBorder="1" applyAlignment="1">
      <alignment horizontal="center" vertical="center"/>
    </xf>
    <xf numFmtId="164" fontId="0" fillId="0" borderId="0" xfId="0" applyNumberFormat="1" applyFont="1" applyBorder="1" applyAlignment="1">
      <alignment horizontal="center" vertical="center" wrapText="1"/>
    </xf>
    <xf numFmtId="164" fontId="0" fillId="0" borderId="0" xfId="2" applyNumberFormat="1" applyFont="1" applyBorder="1" applyAlignment="1">
      <alignment horizontal="center" vertical="center" wrapText="1"/>
    </xf>
    <xf numFmtId="164" fontId="0" fillId="0" borderId="13" xfId="0" applyNumberFormat="1" applyFont="1" applyBorder="1" applyAlignment="1">
      <alignment horizontal="center" vertical="center"/>
    </xf>
    <xf numFmtId="164" fontId="0" fillId="0" borderId="12" xfId="0" applyNumberFormat="1" applyFont="1" applyBorder="1" applyAlignment="1">
      <alignment horizontal="center" vertical="center" wrapText="1"/>
    </xf>
    <xf numFmtId="164" fontId="0" fillId="0" borderId="14" xfId="0" applyNumberFormat="1" applyFont="1" applyBorder="1" applyAlignment="1">
      <alignment horizontal="center" vertical="center"/>
    </xf>
    <xf numFmtId="164" fontId="0" fillId="0" borderId="15" xfId="0" applyNumberFormat="1" applyFont="1" applyBorder="1" applyAlignment="1">
      <alignment horizontal="center" vertical="center"/>
    </xf>
    <xf numFmtId="164" fontId="0" fillId="0" borderId="15" xfId="0" applyNumberFormat="1" applyFont="1" applyBorder="1" applyAlignment="1">
      <alignment horizontal="center" vertical="center" wrapText="1"/>
    </xf>
    <xf numFmtId="164" fontId="0" fillId="0" borderId="15" xfId="2" applyNumberFormat="1" applyFont="1" applyBorder="1" applyAlignment="1">
      <alignment horizontal="center" vertical="center" wrapText="1"/>
    </xf>
    <xf numFmtId="164" fontId="0" fillId="0" borderId="16" xfId="0" applyNumberFormat="1" applyFont="1" applyBorder="1" applyAlignment="1">
      <alignment horizontal="center" vertical="center"/>
    </xf>
    <xf numFmtId="164" fontId="0" fillId="0" borderId="14" xfId="0" applyNumberFormat="1" applyFont="1" applyBorder="1" applyAlignment="1">
      <alignment horizontal="center" vertical="center" wrapText="1"/>
    </xf>
    <xf numFmtId="164" fontId="19" fillId="0" borderId="0" xfId="0" applyNumberFormat="1" applyFont="1" applyAlignment="1">
      <alignment horizontal="center" vertical="center"/>
    </xf>
    <xf numFmtId="164" fontId="6" fillId="6" borderId="1" xfId="0" applyNumberFormat="1" applyFont="1" applyFill="1" applyBorder="1" applyAlignment="1">
      <alignment horizontal="center" vertical="center" wrapText="1"/>
    </xf>
    <xf numFmtId="164" fontId="5" fillId="6" borderId="1" xfId="0" applyNumberFormat="1" applyFont="1" applyFill="1" applyBorder="1" applyAlignment="1">
      <alignment horizontal="center" vertical="center" wrapText="1"/>
    </xf>
    <xf numFmtId="164" fontId="0" fillId="0" borderId="0" xfId="0" applyNumberFormat="1" applyAlignment="1">
      <alignment wrapText="1"/>
    </xf>
    <xf numFmtId="164" fontId="5" fillId="0" borderId="0" xfId="0" applyNumberFormat="1" applyFont="1" applyAlignment="1">
      <alignment horizontal="center" wrapText="1"/>
    </xf>
    <xf numFmtId="164" fontId="2" fillId="0" borderId="0" xfId="0" applyNumberFormat="1" applyFont="1" applyAlignment="1">
      <alignment horizontal="center" vertical="center" wrapText="1"/>
    </xf>
    <xf numFmtId="0" fontId="22" fillId="0" borderId="0" xfId="5"/>
    <xf numFmtId="0" fontId="0" fillId="0" borderId="0" xfId="0" applyFont="1" applyAlignment="1">
      <alignment wrapText="1"/>
    </xf>
    <xf numFmtId="0" fontId="22" fillId="0" borderId="0" xfId="5" applyFont="1"/>
    <xf numFmtId="0" fontId="3" fillId="0" borderId="0" xfId="0" applyFont="1" applyAlignment="1">
      <alignment horizontal="center" vertical="center"/>
    </xf>
    <xf numFmtId="0" fontId="3" fillId="0" borderId="0" xfId="0" applyFont="1" applyAlignment="1">
      <alignment wrapText="1"/>
    </xf>
    <xf numFmtId="0" fontId="18" fillId="5" borderId="19" xfId="0" applyFont="1" applyFill="1" applyBorder="1" applyAlignment="1">
      <alignment horizontal="center" vertical="center" wrapText="1"/>
    </xf>
    <xf numFmtId="0" fontId="5" fillId="0" borderId="19" xfId="0" applyFont="1" applyBorder="1" applyAlignment="1">
      <alignment horizontal="center" vertical="center" wrapText="1"/>
    </xf>
    <xf numFmtId="0" fontId="6" fillId="0" borderId="19" xfId="0" applyFont="1" applyBorder="1" applyAlignment="1">
      <alignment horizontal="center" vertical="center" wrapText="1"/>
    </xf>
    <xf numFmtId="0" fontId="6" fillId="6" borderId="20" xfId="0" applyFont="1" applyFill="1" applyBorder="1" applyAlignment="1">
      <alignment horizontal="left" vertical="center" wrapText="1"/>
    </xf>
    <xf numFmtId="3" fontId="19" fillId="0" borderId="22"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9" fontId="5" fillId="0" borderId="1" xfId="1" applyFont="1" applyBorder="1" applyAlignment="1">
      <alignment horizontal="center" vertical="center" wrapText="1"/>
    </xf>
    <xf numFmtId="0" fontId="5" fillId="6" borderId="1" xfId="0" applyFont="1" applyFill="1" applyBorder="1" applyAlignment="1">
      <alignment horizontal="left" vertical="top" wrapText="1"/>
    </xf>
    <xf numFmtId="49" fontId="6" fillId="6"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6" fillId="6" borderId="1" xfId="0" applyFont="1" applyFill="1" applyBorder="1" applyAlignment="1">
      <alignment horizontal="left" vertical="top" wrapText="1"/>
    </xf>
    <xf numFmtId="0" fontId="6" fillId="6" borderId="1" xfId="0" applyFont="1" applyFill="1" applyBorder="1" applyAlignment="1">
      <alignment horizontal="center" vertical="center" wrapText="1"/>
    </xf>
    <xf numFmtId="9" fontId="5" fillId="6" borderId="1" xfId="1" applyFont="1" applyFill="1" applyBorder="1" applyAlignment="1">
      <alignment horizontal="center" vertical="center" wrapText="1"/>
    </xf>
    <xf numFmtId="0" fontId="5" fillId="6" borderId="1" xfId="0" applyFont="1" applyFill="1" applyBorder="1" applyAlignment="1">
      <alignment horizontal="center" vertical="center" wrapText="1"/>
    </xf>
    <xf numFmtId="49" fontId="5" fillId="6" borderId="1" xfId="0" applyNumberFormat="1" applyFont="1" applyFill="1" applyBorder="1" applyAlignment="1">
      <alignment horizontal="center" vertical="center" wrapText="1"/>
    </xf>
    <xf numFmtId="3" fontId="19" fillId="0" borderId="23" xfId="0" applyNumberFormat="1" applyFont="1" applyFill="1" applyBorder="1" applyAlignment="1">
      <alignment horizontal="center" vertical="center" wrapText="1"/>
    </xf>
    <xf numFmtId="164" fontId="19" fillId="0" borderId="23" xfId="0" applyNumberFormat="1" applyFont="1" applyFill="1" applyBorder="1" applyAlignment="1">
      <alignment horizontal="center" vertical="center" wrapText="1"/>
    </xf>
    <xf numFmtId="164" fontId="21" fillId="0" borderId="23" xfId="0" applyNumberFormat="1" applyFont="1" applyFill="1" applyBorder="1" applyAlignment="1">
      <alignment horizontal="center" vertical="center" wrapText="1"/>
    </xf>
    <xf numFmtId="3" fontId="21" fillId="0" borderId="23" xfId="0" applyNumberFormat="1" applyFont="1" applyFill="1" applyBorder="1" applyAlignment="1">
      <alignment horizontal="center" vertical="center" wrapText="1"/>
    </xf>
    <xf numFmtId="0" fontId="19" fillId="0" borderId="23" xfId="6" applyFont="1" applyFill="1" applyBorder="1" applyAlignment="1">
      <alignment horizontal="center" vertical="center" wrapText="1" shrinkToFit="1"/>
    </xf>
    <xf numFmtId="0" fontId="19" fillId="0" borderId="24" xfId="6" applyFont="1" applyFill="1" applyBorder="1" applyAlignment="1">
      <alignment horizontal="center" vertical="center" wrapText="1" shrinkToFit="1"/>
    </xf>
    <xf numFmtId="5" fontId="6" fillId="0" borderId="1" xfId="2" applyNumberFormat="1" applyFont="1" applyBorder="1" applyAlignment="1">
      <alignment horizontal="center" vertical="center" wrapText="1"/>
    </xf>
    <xf numFmtId="0" fontId="6" fillId="6" borderId="25" xfId="0" applyFont="1" applyFill="1" applyBorder="1" applyAlignment="1">
      <alignment horizontal="left" vertical="center" wrapText="1"/>
    </xf>
    <xf numFmtId="49" fontId="6" fillId="6" borderId="2" xfId="0" applyNumberFormat="1" applyFont="1" applyFill="1" applyBorder="1" applyAlignment="1">
      <alignment horizontal="center" vertical="center" wrapText="1"/>
    </xf>
    <xf numFmtId="0" fontId="6" fillId="6" borderId="2" xfId="0" applyFont="1" applyFill="1" applyBorder="1" applyAlignment="1">
      <alignment horizontal="left" vertical="top" wrapText="1"/>
    </xf>
    <xf numFmtId="0" fontId="6" fillId="6" borderId="2" xfId="0" applyFont="1" applyFill="1" applyBorder="1" applyAlignment="1">
      <alignment horizontal="center" vertical="center" wrapText="1"/>
    </xf>
    <xf numFmtId="164" fontId="6" fillId="6" borderId="2" xfId="0" applyNumberFormat="1" applyFont="1" applyFill="1" applyBorder="1" applyAlignment="1">
      <alignment horizontal="center" vertical="center" wrapText="1"/>
    </xf>
    <xf numFmtId="164" fontId="5" fillId="6" borderId="2" xfId="0" applyNumberFormat="1" applyFont="1" applyFill="1" applyBorder="1" applyAlignment="1">
      <alignment horizontal="center" vertical="center" wrapText="1"/>
    </xf>
    <xf numFmtId="9" fontId="5" fillId="6" borderId="2" xfId="1" applyFont="1" applyFill="1" applyBorder="1" applyAlignment="1">
      <alignment horizontal="center" vertical="center" wrapText="1"/>
    </xf>
    <xf numFmtId="0" fontId="5" fillId="0" borderId="2" xfId="0" applyFont="1" applyBorder="1" applyAlignment="1">
      <alignment horizontal="center" vertical="center"/>
    </xf>
    <xf numFmtId="5" fontId="6" fillId="0" borderId="2" xfId="2" applyNumberFormat="1" applyFont="1" applyBorder="1" applyAlignment="1">
      <alignment horizontal="center" vertical="center" wrapText="1"/>
    </xf>
    <xf numFmtId="5" fontId="6" fillId="0" borderId="3" xfId="2" applyNumberFormat="1" applyFont="1" applyBorder="1" applyAlignment="1">
      <alignment horizontal="center" vertical="center" wrapText="1"/>
    </xf>
    <xf numFmtId="5" fontId="6" fillId="0" borderId="4" xfId="2" applyNumberFormat="1" applyFont="1" applyBorder="1" applyAlignment="1">
      <alignment horizontal="center" vertical="center" wrapText="1"/>
    </xf>
    <xf numFmtId="164" fontId="5" fillId="6" borderId="4" xfId="0" applyNumberFormat="1" applyFont="1" applyFill="1" applyBorder="1" applyAlignment="1">
      <alignment horizontal="center" vertical="center" wrapText="1"/>
    </xf>
    <xf numFmtId="164" fontId="5" fillId="6" borderId="6" xfId="0" applyNumberFormat="1" applyFont="1" applyFill="1" applyBorder="1" applyAlignment="1">
      <alignment horizontal="center" vertical="center" wrapText="1"/>
    </xf>
    <xf numFmtId="0" fontId="6" fillId="6" borderId="20" xfId="0" applyFont="1" applyFill="1" applyBorder="1" applyAlignment="1" applyProtection="1">
      <alignment horizontal="left" vertical="center" wrapText="1"/>
      <protection locked="0"/>
    </xf>
    <xf numFmtId="49" fontId="6" fillId="6" borderId="1" xfId="0" applyNumberFormat="1"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top" wrapText="1"/>
      <protection locked="0"/>
    </xf>
    <xf numFmtId="0" fontId="6" fillId="6" borderId="1" xfId="0" applyFont="1" applyFill="1" applyBorder="1" applyAlignment="1" applyProtection="1">
      <alignment horizontal="center" vertical="center" wrapText="1"/>
      <protection locked="0"/>
    </xf>
    <xf numFmtId="164" fontId="6" fillId="6" borderId="1" xfId="0" applyNumberFormat="1" applyFont="1" applyFill="1" applyBorder="1" applyAlignment="1" applyProtection="1">
      <alignment horizontal="center" vertical="center" wrapText="1"/>
      <protection locked="0"/>
    </xf>
    <xf numFmtId="164" fontId="5" fillId="6" borderId="1" xfId="0" applyNumberFormat="1" applyFont="1" applyFill="1" applyBorder="1" applyAlignment="1" applyProtection="1">
      <alignment horizontal="center" vertical="center" wrapText="1"/>
      <protection locked="0"/>
    </xf>
    <xf numFmtId="9" fontId="5" fillId="7" borderId="1" xfId="1" applyFont="1" applyFill="1" applyBorder="1" applyAlignment="1" applyProtection="1">
      <alignment horizontal="center" vertical="center" wrapText="1"/>
      <protection locked="0"/>
    </xf>
    <xf numFmtId="9" fontId="5" fillId="0" borderId="1" xfId="1"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protection locked="0"/>
    </xf>
    <xf numFmtId="0" fontId="5" fillId="6" borderId="1" xfId="0" applyFont="1" applyFill="1" applyBorder="1" applyAlignment="1" applyProtection="1">
      <alignment horizontal="left" vertical="top" wrapText="1"/>
      <protection locked="0"/>
    </xf>
    <xf numFmtId="0" fontId="5" fillId="6"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6" borderId="21" xfId="0" applyFont="1" applyFill="1" applyBorder="1" applyAlignment="1" applyProtection="1">
      <alignment horizontal="left" vertical="center" wrapText="1"/>
      <protection locked="0"/>
    </xf>
    <xf numFmtId="49" fontId="6" fillId="6" borderId="5" xfId="0" applyNumberFormat="1" applyFont="1" applyFill="1" applyBorder="1" applyAlignment="1" applyProtection="1">
      <alignment horizontal="center" vertical="center" wrapText="1"/>
      <protection locked="0"/>
    </xf>
    <xf numFmtId="0" fontId="5" fillId="6" borderId="5" xfId="0" applyFont="1" applyFill="1" applyBorder="1" applyAlignment="1" applyProtection="1">
      <alignment horizontal="left" vertical="top" wrapText="1"/>
      <protection locked="0"/>
    </xf>
    <xf numFmtId="0" fontId="6" fillId="6" borderId="5" xfId="0" applyFont="1" applyFill="1" applyBorder="1" applyAlignment="1" applyProtection="1">
      <alignment horizontal="center" vertical="center" wrapText="1"/>
      <protection locked="0"/>
    </xf>
    <xf numFmtId="164" fontId="5" fillId="6" borderId="5" xfId="0" applyNumberFormat="1" applyFont="1" applyFill="1" applyBorder="1" applyAlignment="1" applyProtection="1">
      <alignment horizontal="center" vertical="center" wrapText="1"/>
      <protection locked="0"/>
    </xf>
    <xf numFmtId="164" fontId="6" fillId="6" borderId="5" xfId="0" applyNumberFormat="1" applyFont="1" applyFill="1" applyBorder="1" applyAlignment="1" applyProtection="1">
      <alignment horizontal="center" vertical="center" wrapText="1"/>
      <protection locked="0"/>
    </xf>
    <xf numFmtId="9" fontId="5" fillId="7" borderId="5" xfId="1" applyFont="1" applyFill="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cellXfs>
  <cellStyles count="8">
    <cellStyle name="Čárka" xfId="2" builtinId="3"/>
    <cellStyle name="Čárka 2" xfId="7"/>
    <cellStyle name="Normální" xfId="0" builtinId="0"/>
    <cellStyle name="normální 2" xfId="3"/>
    <cellStyle name="Normální 3" xfId="4"/>
    <cellStyle name="Normální 4" xfId="5"/>
    <cellStyle name="Normální 5" xfId="6"/>
    <cellStyle name="Procenta" xfId="1" builtinId="5"/>
  </cellStyles>
  <dxfs count="2">
    <dxf>
      <numFmt numFmtId="3" formatCode="#,##0"/>
    </dxf>
    <dxf>
      <numFmt numFmtId="3" formatCode="#,##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Matousova, Hana" refreshedDate="42866.601331597223" createdVersion="6" refreshedVersion="6" minRefreshableVersion="3" recordCount="65">
  <cacheSource type="worksheet">
    <worksheetSource ref="A9:N74" sheet="loni"/>
  </cacheSource>
  <cacheFields count="14">
    <cacheField name="žadatel" numFmtId="0">
      <sharedItems/>
    </cacheField>
    <cacheField name="IČO" numFmtId="49">
      <sharedItems count="45">
        <s v="00536628"/>
        <s v="00537799"/>
        <s v="00538469"/>
        <s v="00540447"/>
        <s v="00541451"/>
        <s v="00541753"/>
        <s v="00674842"/>
        <s v="01342487"/>
        <s v="02063425"/>
        <s v="03127559"/>
        <s v="03815862"/>
        <s v="15888185"/>
        <s v="22667288"/>
        <s v="22724770"/>
        <s v="22735135"/>
        <s v="22749462"/>
        <s v="22769331"/>
        <s v="22769498"/>
        <s v="22903569"/>
        <s v="26581060"/>
        <s v="26615193"/>
        <s v="27084876"/>
        <s v="28557328"/>
        <s v="43754953"/>
        <s v="47607122"/>
        <s v="48137171"/>
        <s v="49626183"/>
        <s v="61389731"/>
        <s v="63108798"/>
        <s v="63836874"/>
        <s v="67365582"/>
        <s v="68383045"/>
        <s v="69780790"/>
        <s v="70936404"/>
        <s v="76621723"/>
        <s v="87798361"/>
        <s v=" 03505766"/>
        <s v="27020355"/>
        <s v="27050394"/>
        <s v="04605837"/>
        <s v="03787010"/>
        <s v="05550025"/>
        <s v="69342831"/>
        <s v="15890112"/>
        <s v=" 3505766" u="1"/>
      </sharedItems>
    </cacheField>
    <cacheField name="projekt" numFmtId="0">
      <sharedItems/>
    </cacheField>
    <cacheField name="náklady celkem" numFmtId="3">
      <sharedItems containsString="0" containsBlank="1" containsNumber="1" containsInteger="1" minValue="5000" maxValue="3103800"/>
    </cacheField>
    <cacheField name="požadovaná částka" numFmtId="3">
      <sharedItems containsSemiMixedTypes="0" containsString="0" containsNumber="1" containsInteger="1" minValue="4000" maxValue="1200000"/>
    </cacheField>
    <cacheField name="počet členů celkem" numFmtId="3">
      <sharedItems containsSemiMixedTypes="0" containsString="0" containsNumber="1" containsInteger="1" minValue="3" maxValue="991"/>
    </cacheField>
    <cacheField name="z toho do 18let" numFmtId="3">
      <sharedItems containsSemiMixedTypes="0" containsString="0" containsNumber="1" containsInteger="1" minValue="0" maxValue="515"/>
    </cacheField>
    <cacheField name="zacílen na" numFmtId="3">
      <sharedItems containsSemiMixedTypes="0" containsString="0" containsNumber="1" containsInteger="1" minValue="0" maxValue="515"/>
    </cacheField>
    <cacheField name="hendikepovaných" numFmtId="3">
      <sharedItems containsString="0" containsBlank="1" containsNumber="1" containsInteger="1" minValue="0" maxValue="2"/>
    </cacheField>
    <cacheField name="dobrovolníků" numFmtId="3">
      <sharedItems containsString="0" containsBlank="1" containsNumber="1" containsInteger="1" minValue="0" maxValue="145"/>
    </cacheField>
    <cacheField name="dle počtu členů" numFmtId="3">
      <sharedItems containsSemiMixedTypes="0" containsString="0" containsNumber="1" containsInteger="1" minValue="0" maxValue="463500"/>
    </cacheField>
    <cacheField name="dle potřebnosti" numFmtId="3">
      <sharedItems containsNonDate="0" containsString="0" containsBlank="1"/>
    </cacheField>
    <cacheField name="dle spolupráce s MČ" numFmtId="3">
      <sharedItems containsNonDate="0" containsString="0" containsBlank="1"/>
    </cacheField>
    <cacheField name="návrh GK" numFmtId="3">
      <sharedItems containsSemiMixedTypes="0" containsString="0" containsNumber="1" containsInteger="1" minValue="0" maxValue="4635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65">
  <r>
    <s v="TJ Sokol Libeň, pob.spol,                  IČ 00536628"/>
    <x v="0"/>
    <s v="Pořízení sportovního nářadí, náčiní a pomůcek pro sportovní odd.dětí a mládeže, příspěvek na pořádání venkovních i vnitřních akcí a příspěvek na provozní náklady sportoviště"/>
    <n v="445261"/>
    <n v="499100"/>
    <n v="625"/>
    <n v="329"/>
    <n v="329"/>
    <n v="0"/>
    <n v="49"/>
    <n v="296100"/>
    <m/>
    <m/>
    <n v="296100"/>
  </r>
  <r>
    <s v="Tj Sokol Kobylisy"/>
    <x v="1"/>
    <s v="zajištění provozu TJ Sokol Kobylisy, modernizace sportovišť, náčiní, nářadí, soustředění, sportovní činnost"/>
    <n v="1000000"/>
    <n v="1000000"/>
    <n v="987"/>
    <n v="515"/>
    <n v="515"/>
    <n v="0"/>
    <n v="0"/>
    <n v="463500"/>
    <m/>
    <m/>
    <n v="463500"/>
  </r>
  <r>
    <s v="Sportovní klub Meteor Praha,spl., IČ: 00538469"/>
    <x v="2"/>
    <s v="zajištění celoroční činnosti výchovy volejbalové mládeže, školních kroužků a prázdninových příměstských kempů"/>
    <n v="1080000"/>
    <n v="809000"/>
    <n v="991"/>
    <n v="239"/>
    <n v="116"/>
    <n v="0"/>
    <n v="0"/>
    <n v="104400"/>
    <m/>
    <m/>
    <n v="104400"/>
  </r>
  <r>
    <s v="Sportovní klub Meteor Praha,spl., IČ: 00538469"/>
    <x v="2"/>
    <s v="Zajištění celoroční činnosti výchovy tenisové mládeže SK Meteor Praha"/>
    <n v="645000"/>
    <n v="400000"/>
    <n v="991"/>
    <n v="239"/>
    <n v="100"/>
    <n v="0"/>
    <n v="0"/>
    <n v="90000"/>
    <m/>
    <m/>
    <n v="90000"/>
  </r>
  <r>
    <s v="TJ Libeňský ostrov,IČ 00540447"/>
    <x v="3"/>
    <s v="&quot; V naší loděnici jsou velcí námořníci&quot;"/>
    <n v="298000"/>
    <n v="298000"/>
    <n v="63"/>
    <n v="17"/>
    <n v="25"/>
    <n v="1"/>
    <n v="25"/>
    <n v="22500"/>
    <m/>
    <m/>
    <n v="22500"/>
  </r>
  <r>
    <s v="TJ Dukla Praha, oddíl moderního pětiboje,z.s., IČ 00541451"/>
    <x v="4"/>
    <s v="Příprava dětí a mládeže v moderním pětiboji na Praze 8"/>
    <n v="225000"/>
    <n v="225000"/>
    <n v="364"/>
    <n v="333"/>
    <n v="147"/>
    <n v="0"/>
    <n v="4"/>
    <n v="132300"/>
    <m/>
    <m/>
    <n v="132300"/>
  </r>
  <r>
    <s v="Tělovýchovná jednota KOVO,spl. IČ 00541753"/>
    <x v="5"/>
    <s v="Příspěvek na zajištění celoroční činnosti hokejbalového klubu - mládež"/>
    <n v="585000"/>
    <n v="200000"/>
    <n v="330"/>
    <n v="41"/>
    <n v="41"/>
    <n v="0"/>
    <n v="11"/>
    <n v="36900"/>
    <m/>
    <m/>
    <n v="36900"/>
  </r>
  <r>
    <s v="Tělovýchovná jednota KOVO,spl. IČ 00541753"/>
    <x v="5"/>
    <s v="Streethockey - Vyraž do ulicc Prahy 8 2016"/>
    <n v="74000"/>
    <n v="30000"/>
    <n v="330"/>
    <n v="41"/>
    <n v="0"/>
    <n v="0"/>
    <n v="11"/>
    <n v="0"/>
    <m/>
    <m/>
    <n v="0"/>
  </r>
  <r>
    <s v="TJ Slovan Bohnice Praha 8, spolek,            IČ 674842"/>
    <x v="6"/>
    <s v="Náborový závod BMX"/>
    <n v="23000"/>
    <n v="23000"/>
    <n v="324"/>
    <n v="160"/>
    <n v="0"/>
    <n v="0"/>
    <n v="10"/>
    <n v="0"/>
    <m/>
    <m/>
    <n v="0"/>
  </r>
  <r>
    <s v="Rytmický  pohybový klub dětí a mládeže,o.s.          IČ 01342487"/>
    <x v="7"/>
    <s v="Klub rodičů a dětí ve studiu Flame Dance"/>
    <n v="244893"/>
    <n v="244839"/>
    <n v="132"/>
    <n v="33"/>
    <n v="33"/>
    <m/>
    <m/>
    <n v="29700"/>
    <m/>
    <m/>
    <n v="29700"/>
  </r>
  <r>
    <s v="Lob Sports Academy, z.s.         IČ 02063425"/>
    <x v="8"/>
    <s v="Podpora sportovní přípravy  mládeže v roce 2016"/>
    <n v="1600000"/>
    <n v="650000"/>
    <n v="199"/>
    <n v="154"/>
    <n v="0"/>
    <n v="0"/>
    <n v="9"/>
    <n v="0"/>
    <m/>
    <m/>
    <n v="0"/>
  </r>
  <r>
    <s v="Sportovní klub Rebel Praha,z.s."/>
    <x v="9"/>
    <s v="nábor a rozšíření členské základny"/>
    <n v="250000"/>
    <n v="250000"/>
    <n v="90"/>
    <n v="58"/>
    <n v="58"/>
    <n v="0"/>
    <n v="0"/>
    <n v="52200"/>
    <m/>
    <m/>
    <n v="52200"/>
  </r>
  <r>
    <s v="TC ESO Praha, z.s."/>
    <x v="10"/>
    <s v="Mistrovská utkákní děti a mládež - podpora závodního oddílu TC ESO"/>
    <n v="187000"/>
    <n v="160000"/>
    <n v="300"/>
    <n v="250"/>
    <n v="60"/>
    <n v="0"/>
    <n v="10"/>
    <n v="54000"/>
    <m/>
    <m/>
    <n v="54000"/>
  </r>
  <r>
    <s v="TC ESO Praha, z.s."/>
    <x v="10"/>
    <s v="Podpora dětských tenisových talentů"/>
    <n v="1000000"/>
    <n v="550000"/>
    <n v="300"/>
    <n v="250"/>
    <n v="0"/>
    <n v="0"/>
    <n v="10"/>
    <n v="0"/>
    <m/>
    <m/>
    <n v="0"/>
  </r>
  <r>
    <s v="TJ Sokol Karlín"/>
    <x v="11"/>
    <s v="Příspěvek na provoz a bezpečnost budovy. Zlepšení podmínek pro mladé sportovce"/>
    <n v="410000"/>
    <n v="410000"/>
    <n v="183"/>
    <n v="65"/>
    <n v="65"/>
    <n v="0"/>
    <n v="21"/>
    <n v="58500"/>
    <m/>
    <m/>
    <n v="58500"/>
  </r>
  <r>
    <s v="SK KAMIWAZA KARATE,o.s.IČ 22667288"/>
    <x v="12"/>
    <s v="Celoroční sportovní činnost dětí a mládeže"/>
    <n v="458200"/>
    <n v="290000"/>
    <n v="430"/>
    <n v="412"/>
    <n v="52"/>
    <n v="0"/>
    <n v="8"/>
    <n v="46800"/>
    <m/>
    <m/>
    <n v="46800"/>
  </r>
  <r>
    <s v="Senior fitnes, z.s.   IČ 22724770"/>
    <x v="13"/>
    <s v="Festival pohybu Prahy 8 a všestranná pohybová příprava dětí MČ  P 8"/>
    <n v="21600"/>
    <n v="21600"/>
    <n v="3"/>
    <n v="0"/>
    <n v="40"/>
    <n v="0"/>
    <n v="1"/>
    <n v="36000"/>
    <m/>
    <m/>
    <n v="36000"/>
  </r>
  <r>
    <s v="Beachklub Ládví,z.s.,                    IČ 22735135"/>
    <x v="14"/>
    <s v="Praha 8-jako líheň vrcholového plážového volejbalu v Praze"/>
    <m/>
    <n v="380000"/>
    <n v="600"/>
    <n v="400"/>
    <n v="354"/>
    <n v="0"/>
    <n v="30"/>
    <n v="318600"/>
    <m/>
    <m/>
    <n v="318600"/>
  </r>
  <r>
    <s v="Klub stolního tenisu Bohnice,z.s.,                     IČ 22749462"/>
    <x v="15"/>
    <s v="Podpora a rozvoj mládežnického stolního teniszu v oddíle stolního tenisu KST Bohnice"/>
    <n v="285000"/>
    <n v="285000"/>
    <n v="81"/>
    <n v="35"/>
    <n v="30"/>
    <n v="0"/>
    <n v="6"/>
    <n v="27000"/>
    <m/>
    <m/>
    <n v="27000"/>
  </r>
  <r>
    <s v="KINETIC,spol.IČ: 22769331"/>
    <x v="16"/>
    <s v="Podpora dětského cyklistického oddílu"/>
    <n v="281000"/>
    <n v="115000"/>
    <n v="9"/>
    <n v="4"/>
    <n v="4"/>
    <n v="0"/>
    <n v="0"/>
    <n v="3600"/>
    <m/>
    <m/>
    <n v="3600"/>
  </r>
  <r>
    <s v="SK RSF Praha 8"/>
    <x v="17"/>
    <s v="Muay Fhai v akci"/>
    <n v="163000"/>
    <n v="163000"/>
    <n v="65"/>
    <n v="23"/>
    <n v="23"/>
    <n v="0"/>
    <n v="3"/>
    <n v="20700"/>
    <m/>
    <m/>
    <n v="20700"/>
  </r>
  <r>
    <s v="LifeInLineo.s,                       IČ 22903569"/>
    <x v="18"/>
    <s v="LifeInLine Tour Praha"/>
    <n v="200000"/>
    <n v="200000"/>
    <n v="31"/>
    <n v="200"/>
    <n v="0"/>
    <n v="0"/>
    <n v="0"/>
    <n v="0"/>
    <m/>
    <m/>
    <n v="0"/>
  </r>
  <r>
    <s v="Kung FU Factory,spolek, IČ 26581060"/>
    <x v="19"/>
    <s v="Braň se nudě! 2016 základy sebeobrany"/>
    <n v="511000"/>
    <n v="511000"/>
    <n v="135"/>
    <n v="100"/>
    <n v="32"/>
    <n v="0"/>
    <n v="4"/>
    <n v="28800"/>
    <m/>
    <m/>
    <n v="28800"/>
  </r>
  <r>
    <s v="PSJ Dolní Chabry   IČ 26615193"/>
    <x v="20"/>
    <s v="Příspěvek na provozní náklady jezdeckého výcviku dětí a mládeže na koních a ponících"/>
    <n v="145000"/>
    <n v="145000"/>
    <n v="56"/>
    <n v="42"/>
    <n v="42"/>
    <n v="2"/>
    <n v="0"/>
    <n v="37800"/>
    <m/>
    <m/>
    <n v="37800"/>
  </r>
  <r>
    <s v="Salesiánské středisko mládeže,ob.prosp.spol., IČ 27084876"/>
    <x v="21"/>
    <s v="Oprava vnitřních prostor klubu Oratoř pro děti a mládež"/>
    <n v="200000"/>
    <n v="200000"/>
    <n v="591"/>
    <n v="470"/>
    <n v="0"/>
    <n v="0"/>
    <n v="93"/>
    <n v="0"/>
    <m/>
    <m/>
    <n v="0"/>
  </r>
  <r>
    <s v="Salesiánské středisko mládeže,ob.prosp.spol., IČ 27084876"/>
    <x v="21"/>
    <s v="Tréninky na horolezecké stěně pro děti a mládež"/>
    <n v="224000"/>
    <n v="224000"/>
    <n v="591"/>
    <n v="470"/>
    <n v="95"/>
    <n v="0"/>
    <n v="93"/>
    <n v="85500"/>
    <m/>
    <m/>
    <n v="85500"/>
  </r>
  <r>
    <s v="Spolek Fitness-center Báry a Hanky Šulcové,spol,           IČ 28557328"/>
    <x v="22"/>
    <s v="Podpora sportovního aerobiku a fitness dětí , kadetek a juniorek na Praze 8"/>
    <n v="2220000"/>
    <n v="1110000"/>
    <n v="250"/>
    <n v="250"/>
    <n v="0"/>
    <n v="0"/>
    <n v="1"/>
    <n v="0"/>
    <m/>
    <m/>
    <n v="0"/>
  </r>
  <r>
    <s v="TJ Sokol Veltěž, p.s.,IC 43754953"/>
    <x v="23"/>
    <s v="Příprava členů odd. na výkonnostní činnost  zajištštění závodní činnosti"/>
    <n v="85000"/>
    <n v="58000"/>
    <n v="214"/>
    <n v="115"/>
    <n v="5"/>
    <n v="0"/>
    <n v="0"/>
    <n v="4500"/>
    <m/>
    <m/>
    <n v="4500"/>
  </r>
  <r>
    <s v="FK Admira Praha,       IČ 47607122"/>
    <x v="24"/>
    <s v="Zajištění provozu, energií, technického vybavení, pronájmů a údržby sportovišť pro talentovanou mládež"/>
    <n v="1330000"/>
    <n v="920000"/>
    <n v="388"/>
    <n v="300"/>
    <n v="300"/>
    <n v="0"/>
    <n v="30"/>
    <n v="270000"/>
    <m/>
    <m/>
    <n v="270000"/>
  </r>
  <r>
    <s v="Basket Slovanka,   IČ 48137171"/>
    <x v="25"/>
    <s v="Příspěvek na dlouhodobě organizovanou výchovu mládeže + pronájem"/>
    <n v="1240000"/>
    <n v="760000"/>
    <n v="436"/>
    <n v="374"/>
    <n v="374"/>
    <n v="0"/>
    <n v="26"/>
    <n v="336600"/>
    <m/>
    <m/>
    <n v="336600"/>
  </r>
  <r>
    <s v="Basket Slovanka,   IČ 48137171"/>
    <x v="25"/>
    <s v="příspěvek na zajištění dopravy na utkání, turnaje a soustředění"/>
    <n v="435000"/>
    <n v="435000"/>
    <n v="436"/>
    <n v="374"/>
    <n v="0"/>
    <n v="0"/>
    <n v="26"/>
    <n v="0"/>
    <m/>
    <m/>
    <n v="0"/>
  </r>
  <r>
    <s v="Basket Slovanka,   IČ 48137171"/>
    <x v="25"/>
    <s v="Příspěvek na materiálně technické vybavení a tréninkové pomůcky"/>
    <n v="415000"/>
    <n v="415000"/>
    <n v="436"/>
    <n v="374"/>
    <n v="0"/>
    <n v="0"/>
    <n v="26"/>
    <n v="0"/>
    <m/>
    <m/>
    <n v="0"/>
  </r>
  <r>
    <s v="FK Meteor Praha VIII, IČ 49626183"/>
    <x v="26"/>
    <s v="Hliníkové branky (bezpečné)"/>
    <n v="226000"/>
    <n v="200000"/>
    <n v="441"/>
    <n v="293"/>
    <n v="293"/>
    <n v="0"/>
    <n v="25"/>
    <n v="263700"/>
    <m/>
    <m/>
    <n v="263700"/>
  </r>
  <r>
    <s v="FK Meteor Praha VIII, IČ 49626183"/>
    <x v="26"/>
    <s v="Uhrazení nákladů na dopravu mládežnických mužstev do 18 let k mistrovských utkáním v rámci ČR"/>
    <n v="360000"/>
    <n v="250000"/>
    <n v="441"/>
    <n v="293"/>
    <n v="0"/>
    <n v="0"/>
    <n v="25"/>
    <n v="0"/>
    <m/>
    <m/>
    <n v="0"/>
  </r>
  <r>
    <s v="FK Meteor Praha VIII, IČ 49626183"/>
    <x v="26"/>
    <s v="Organizace a vedení sportovních kroužků"/>
    <n v="65000"/>
    <n v="50000"/>
    <n v="441"/>
    <n v="293"/>
    <n v="0"/>
    <n v="0"/>
    <n v="25"/>
    <n v="0"/>
    <m/>
    <m/>
    <n v="0"/>
  </r>
  <r>
    <s v="FK Meteor Praha VIII, IČ 49626183"/>
    <x v="26"/>
    <s v="Provoz a údržba mládežnických sportovních zařízení,a) areál Bedřichovská ul 151/14, b)areál  - U Meteoru 3"/>
    <n v="2236000"/>
    <n v="500000"/>
    <n v="441"/>
    <n v="293"/>
    <n v="0"/>
    <n v="0"/>
    <n v="25"/>
    <n v="0"/>
    <m/>
    <m/>
    <n v="0"/>
  </r>
  <r>
    <s v="FK Meteor Praha VIII, IČ 49626183"/>
    <x v="26"/>
    <s v="Revitalizace travnaté hrací plochy hlavního fotbalového hřiště"/>
    <n v="100000"/>
    <n v="75000"/>
    <n v="441"/>
    <n v="293"/>
    <n v="0"/>
    <n v="0"/>
    <n v="25"/>
    <n v="0"/>
    <m/>
    <m/>
    <n v="0"/>
  </r>
  <r>
    <s v="FK Meteor Praha VIII, IČ 49626183"/>
    <x v="26"/>
    <s v="Revitalizace 2 travnatých hracích ploch fotbalových hřišť ve sportovním areálu v Bedřichovské ulici"/>
    <n v="200000"/>
    <n v="150000"/>
    <n v="441"/>
    <n v="293"/>
    <n v="0"/>
    <n v="0"/>
    <n v="25"/>
    <n v="0"/>
    <m/>
    <m/>
    <n v="0"/>
  </r>
  <r>
    <s v="Škola Taekwon-do Dan-Gun,                 IČ 61389731"/>
    <x v="27"/>
    <s v="Příspěvek na celoroční činnost pro děti a mládež,soustředění, účast na soutěžích, včetně materiálového vybavení, sportovní vybavení"/>
    <n v="801990"/>
    <n v="560000"/>
    <n v="363"/>
    <n v="280"/>
    <n v="80"/>
    <n v="0"/>
    <n v="0"/>
    <n v="72000"/>
    <m/>
    <m/>
    <n v="72000"/>
  </r>
  <r>
    <s v="TJ Sokol Čimice, IČ 63108798"/>
    <x v="28"/>
    <s v="sportovní a pohybové aktivity mládeže a dospělých v Čimicích, provoz,údržba, opravy hřišť a objektů TJ"/>
    <n v="40000"/>
    <n v="40000"/>
    <n v="373"/>
    <n v="177"/>
    <n v="170"/>
    <n v="0"/>
    <n v="10"/>
    <n v="153000"/>
    <m/>
    <m/>
    <n v="153000"/>
  </r>
  <r>
    <s v="TTC Praha-klub stolního tenisu,spol.,           IČ 63836874"/>
    <x v="29"/>
    <s v="stolní tenis pro mládež v Ďáblicích"/>
    <n v="245000"/>
    <n v="245000"/>
    <n v="74"/>
    <n v="23"/>
    <n v="23"/>
    <n v="0"/>
    <n v="7"/>
    <n v="20700"/>
    <m/>
    <m/>
    <n v="20700"/>
  </r>
  <r>
    <s v="Softballový klub Joudrs Praha,           IČ 67365582"/>
    <x v="30"/>
    <s v="Příspěvek na dlouhodobě organizovanou sportovní výchovu mládeže"/>
    <n v="3103800"/>
    <n v="900000"/>
    <n v="639"/>
    <n v="501"/>
    <n v="501"/>
    <n v="0"/>
    <n v="85"/>
    <n v="450900"/>
    <m/>
    <m/>
    <n v="450900"/>
  </r>
  <r>
    <s v="SK Ďáblové Praha,z.s.,IČ 68383045"/>
    <x v="31"/>
    <s v="podpora soutěžních a nesoutěžních aktivit mládežnických mužstev klubu SK Ďáblové Praha"/>
    <n v="350000"/>
    <n v="150000"/>
    <n v="68"/>
    <n v="44"/>
    <n v="44"/>
    <n v="0"/>
    <n v="5"/>
    <n v="39600"/>
    <m/>
    <m/>
    <n v="39600"/>
  </r>
  <r>
    <s v="SK Kometa Praha,z.s.                IČ: 69780790"/>
    <x v="32"/>
    <s v="Konečně mezi talenty 2016"/>
    <n v="1400000"/>
    <n v="1200000"/>
    <n v="351"/>
    <n v="295"/>
    <n v="295"/>
    <n v="0"/>
    <n v="0"/>
    <n v="265500"/>
    <m/>
    <m/>
    <n v="265500"/>
  </r>
  <r>
    <s v="TJ Sokol Kobylisy II, IČ70936404"/>
    <x v="33"/>
    <s v="příspěvek na pronájem tréningových prostor"/>
    <n v="172000"/>
    <n v="130000"/>
    <n v="160"/>
    <n v="99"/>
    <n v="99"/>
    <n v="0"/>
    <n v="0"/>
    <n v="89100"/>
    <m/>
    <m/>
    <n v="89100"/>
  </r>
  <r>
    <s v="TJ Sokol Kobylisy II, IČ70936404"/>
    <x v="33"/>
    <s v="Náborový turnaj pro žáky prvního stupně v házené"/>
    <n v="35000"/>
    <n v="25000"/>
    <n v="160"/>
    <n v="99"/>
    <n v="0"/>
    <n v="0"/>
    <n v="0"/>
    <n v="0"/>
    <m/>
    <m/>
    <n v="0"/>
  </r>
  <r>
    <s v="Rubínek Filip, Judo Club Raion-ryu,             IČ 76621723"/>
    <x v="34"/>
    <s v="Judo Club Raion-ryu, sebeobrana,prevence proti drogám, kriminalitě…"/>
    <n v="593385"/>
    <n v="440000"/>
    <n v="88"/>
    <n v="65"/>
    <n v="65"/>
    <n v="0"/>
    <n v="5"/>
    <n v="58500"/>
    <m/>
    <m/>
    <n v="58500"/>
  </r>
  <r>
    <s v="Veronika Vysloužilová FO,          IČ 87798361"/>
    <x v="35"/>
    <s v="Dlouhodobě organizovaná sportovní výchova dětí a mládeže"/>
    <n v="210000"/>
    <n v="210000"/>
    <n v="95"/>
    <n v="95"/>
    <n v="95"/>
    <n v="0"/>
    <n v="0"/>
    <n v="85500"/>
    <m/>
    <m/>
    <n v="85500"/>
  </r>
  <r>
    <s v="Náš sport,z.s.,         IČ 3505766"/>
    <x v="36"/>
    <s v="podpora dětského a mládežnického cyklistického oddílu"/>
    <n v="80000"/>
    <n v="40000"/>
    <n v="15"/>
    <n v="15"/>
    <n v="15"/>
    <n v="0"/>
    <n v="0"/>
    <n v="13500"/>
    <m/>
    <m/>
    <n v="13500"/>
  </r>
  <r>
    <s v="TJ Slovan Bohnice Praha 8, spolek,            IČ 674842"/>
    <x v="6"/>
    <s v="Zajištění podmínek pro proceloroční přípravu fotbalových mládežnických mužstev TJ"/>
    <n v="550000"/>
    <n v="550000"/>
    <n v="324"/>
    <n v="160"/>
    <n v="0"/>
    <n v="0"/>
    <n v="10"/>
    <n v="0"/>
    <m/>
    <m/>
    <n v="0"/>
  </r>
  <r>
    <s v="TJ Slovan Bohnice Praha 8, spolek,            IČ 674842"/>
    <x v="6"/>
    <s v="Velká cena BMX Prahy 8 - 2016"/>
    <n v="114000"/>
    <n v="114000"/>
    <n v="324"/>
    <n v="160"/>
    <n v="160"/>
    <n v="0"/>
    <n v="10"/>
    <n v="144000"/>
    <m/>
    <m/>
    <n v="144000"/>
  </r>
  <r>
    <s v="TJ Slovan Bohnice Praha 8, spolek,            IČ 674842"/>
    <x v="6"/>
    <s v="Sportovní vybavení pro děti a mládež oddílu karate"/>
    <n v="92200"/>
    <n v="92200"/>
    <n v="324"/>
    <n v="160"/>
    <n v="0"/>
    <n v="0"/>
    <n v="10"/>
    <n v="0"/>
    <m/>
    <m/>
    <n v="0"/>
  </r>
  <r>
    <s v="TJ Slovan Bohnice Praha 8, spolek,            IČ 674842"/>
    <x v="6"/>
    <s v="Tréningová příprava dětí a mládeže BMX - 2016,viz.příloha"/>
    <n v="102000"/>
    <n v="102000"/>
    <n v="324"/>
    <n v="160"/>
    <n v="0"/>
    <n v="0"/>
    <n v="10"/>
    <n v="0"/>
    <m/>
    <m/>
    <n v="0"/>
  </r>
  <r>
    <s v="TJ Slovan Bohnice Praha 8, spolek,            IČ 674842"/>
    <x v="6"/>
    <s v="Zajištění celoročního provozu víceúčelové sportovní haly TJ-Bukolská 570,P8"/>
    <n v="41000"/>
    <n v="410000"/>
    <n v="324"/>
    <n v="160"/>
    <n v="0"/>
    <n v="0"/>
    <n v="10"/>
    <n v="0"/>
    <m/>
    <m/>
    <n v="0"/>
  </r>
  <r>
    <s v="Šermířské centrum FC Karlín - spolek      IČ 27020355"/>
    <x v="37"/>
    <s v="Provozní náklady, pořízení základního vybavení pro tréning"/>
    <n v="150000"/>
    <n v="150000"/>
    <n v="33"/>
    <n v="25"/>
    <n v="25"/>
    <n v="0"/>
    <n v="2"/>
    <n v="22500"/>
    <m/>
    <m/>
    <n v="22500"/>
  </r>
  <r>
    <s v="Aikido Karlín,z.s.          IČ 27050394"/>
    <x v="38"/>
    <s v="Prázdninový pobyt dětí a mládeže se sportovní náplní"/>
    <n v="209500"/>
    <n v="209500"/>
    <n v="205"/>
    <n v="95"/>
    <n v="30"/>
    <n v="0"/>
    <n v="10"/>
    <n v="27000"/>
    <m/>
    <m/>
    <n v="27000"/>
  </r>
  <r>
    <s v="Aikido Karlín,z.s.          IČ 27050394"/>
    <x v="38"/>
    <s v="Zdravý sport - cvičební pomůcky"/>
    <n v="48920"/>
    <n v="48920"/>
    <n v="205"/>
    <n v="95"/>
    <n v="0"/>
    <n v="0"/>
    <n v="10"/>
    <n v="0"/>
    <m/>
    <m/>
    <n v="0"/>
  </r>
  <r>
    <s v="OK Kamenice,z.s.,IČ 04605837"/>
    <x v="39"/>
    <s v="závod snů s mapou v pražských lesoparcích - pražský pohár žactva pod záštitou místostarostky P.8. A. Borhyové - World orienteering day 2016"/>
    <n v="15000"/>
    <n v="15000"/>
    <n v="171"/>
    <n v="78"/>
    <n v="0"/>
    <n v="0"/>
    <n v="0"/>
    <n v="0"/>
    <m/>
    <m/>
    <n v="0"/>
  </r>
  <r>
    <s v="Prague Wof Pack,z.s.,IČ 03787010"/>
    <x v="40"/>
    <s v="Wolf Ladies "/>
    <n v="114810"/>
    <n v="110000"/>
    <n v="43"/>
    <n v="38"/>
    <n v="9"/>
    <n v="0"/>
    <n v="8"/>
    <n v="8100"/>
    <m/>
    <m/>
    <n v="8100"/>
  </r>
  <r>
    <s v="Mgr. Veronika Zídková, OSVČ, IČ 00727920"/>
    <x v="41"/>
    <s v="soutěžní činnost Dětského baletu Praha  - tanečního souboru Veroniky Zítkové410000"/>
    <n v="410000"/>
    <n v="410000"/>
    <n v="147"/>
    <n v="147"/>
    <n v="0"/>
    <n v="0"/>
    <n v="2"/>
    <n v="0"/>
    <m/>
    <m/>
    <n v="0"/>
  </r>
  <r>
    <s v="Modrá hvězdapob.spol., IČ 69342831"/>
    <x v="42"/>
    <s v="Pronájem bazénu Šutka"/>
    <n v="200000"/>
    <n v="200000"/>
    <n v="149"/>
    <n v="65"/>
    <n v="65"/>
    <n v="0"/>
    <n v="0"/>
    <n v="58500"/>
    <m/>
    <m/>
    <n v="58500"/>
  </r>
  <r>
    <s v="AC Praha 1890, o.s., IČ 15890112"/>
    <x v="43"/>
    <s v="26. ročník běhu Náchalkou"/>
    <n v="5000"/>
    <n v="4000"/>
    <n v="105"/>
    <n v="69"/>
    <n v="69"/>
    <n v="0"/>
    <n v="145"/>
    <n v="62100"/>
    <m/>
    <m/>
    <n v="62100"/>
  </r>
  <r>
    <s v="AC Praha 1890, o.s., IČ 15890112"/>
    <x v="43"/>
    <s v="Oslava dne dětí"/>
    <n v="8000"/>
    <n v="7000"/>
    <n v="105"/>
    <n v="69"/>
    <n v="0"/>
    <n v="0"/>
    <n v="145"/>
    <n v="0"/>
    <m/>
    <m/>
    <n v="0"/>
  </r>
  <r>
    <s v="AC Praha 1890, o.s., IČ 15890112"/>
    <x v="43"/>
    <s v="Letní soustředění"/>
    <n v="20000"/>
    <n v="20000"/>
    <n v="105"/>
    <n v="69"/>
    <n v="0"/>
    <n v="0"/>
    <n v="145"/>
    <n v="0"/>
    <m/>
    <m/>
    <n v="0"/>
  </r>
  <r>
    <s v="AC Praha 1890, o.s., IČ 15890112"/>
    <x v="43"/>
    <s v="pronájem tělocvičny"/>
    <n v="14000"/>
    <n v="14000"/>
    <n v="105"/>
    <n v="69"/>
    <n v="0"/>
    <n v="0"/>
    <n v="145"/>
    <n v="0"/>
    <m/>
    <m/>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G48" firstHeaderRow="0" firstDataRow="1" firstDataCol="1"/>
  <pivotFields count="14">
    <pivotField subtotalTop="0" showAll="0"/>
    <pivotField axis="axisRow" subtotalTop="0" showAll="0">
      <items count="46">
        <item m="1" x="44"/>
        <item x="0"/>
        <item x="1"/>
        <item x="2"/>
        <item x="3"/>
        <item x="4"/>
        <item x="5"/>
        <item x="6"/>
        <item x="7"/>
        <item x="8"/>
        <item x="9"/>
        <item x="40"/>
        <item x="10"/>
        <item x="39"/>
        <item x="41"/>
        <item x="11"/>
        <item x="43"/>
        <item x="12"/>
        <item x="13"/>
        <item x="14"/>
        <item x="15"/>
        <item x="16"/>
        <item x="17"/>
        <item x="18"/>
        <item x="19"/>
        <item x="20"/>
        <item x="37"/>
        <item x="38"/>
        <item x="21"/>
        <item x="22"/>
        <item x="23"/>
        <item x="24"/>
        <item x="25"/>
        <item x="26"/>
        <item x="27"/>
        <item x="28"/>
        <item x="29"/>
        <item x="30"/>
        <item x="31"/>
        <item x="42"/>
        <item x="32"/>
        <item x="33"/>
        <item x="34"/>
        <item x="35"/>
        <item x="36"/>
        <item t="default"/>
      </items>
    </pivotField>
    <pivotField subtotalTop="0" showAll="0"/>
    <pivotField subtotalTop="0" showAll="0"/>
    <pivotField dataField="1" numFmtId="3" subtotalTop="0" showAll="0"/>
    <pivotField dataField="1" numFmtId="3" subtotalTop="0" showAll="0"/>
    <pivotField dataField="1" numFmtId="3" subtotalTop="0" showAll="0"/>
    <pivotField dataField="1" numFmtId="3" subtotalTop="0" showAll="0"/>
    <pivotField dataField="1" subtotalTop="0" showAll="0"/>
    <pivotField subtotalTop="0" showAll="0"/>
    <pivotField numFmtId="3" subtotalTop="0" showAll="0"/>
    <pivotField subtotalTop="0" showAll="0"/>
    <pivotField subtotalTop="0" showAll="0"/>
    <pivotField dataField="1" numFmtId="3" subtotalTop="0" showAll="0"/>
  </pivotFields>
  <rowFields count="1">
    <field x="1"/>
  </rowFields>
  <rowItems count="45">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t="grand">
      <x/>
    </i>
  </rowItems>
  <colFields count="1">
    <field x="-2"/>
  </colFields>
  <colItems count="6">
    <i>
      <x/>
    </i>
    <i i="1">
      <x v="1"/>
    </i>
    <i i="2">
      <x v="2"/>
    </i>
    <i i="3">
      <x v="3"/>
    </i>
    <i i="4">
      <x v="4"/>
    </i>
    <i i="5">
      <x v="5"/>
    </i>
  </colItems>
  <dataFields count="6">
    <dataField name="Sum of požadovaná částka" fld="4" baseField="0" baseItem="0"/>
    <dataField name="Sum of počet členů celkem" fld="5" baseField="0" baseItem="0"/>
    <dataField name="Sum of z toho do 18let" fld="6" baseField="0" baseItem="0"/>
    <dataField name="Sum of zacílen na" fld="7" baseField="0" baseItem="0"/>
    <dataField name="Sum of hendikepovaných" fld="8" baseField="1" baseItem="0"/>
    <dataField name="Sum of návrh GK" fld="13" baseField="0" baseItem="0"/>
  </dataFields>
  <formats count="2">
    <format dxfId="1">
      <pivotArea outline="0" collapsedLevelsAreSubtotals="1" fieldPosition="0"/>
    </format>
    <format dxfId="0">
      <pivotArea dataOnly="0" labelOnly="1" outline="0" fieldPosition="0">
        <references count="1">
          <reference field="4294967294" count="6">
            <x v="0"/>
            <x v="1"/>
            <x v="2"/>
            <x v="3"/>
            <x v="4"/>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X49"/>
  <sheetViews>
    <sheetView tabSelected="1" topLeftCell="B9" zoomScale="90" zoomScaleNormal="90" workbookViewId="0">
      <selection activeCell="B9" sqref="B9:X49"/>
    </sheetView>
  </sheetViews>
  <sheetFormatPr defaultColWidth="9.140625" defaultRowHeight="15" x14ac:dyDescent="0.25"/>
  <cols>
    <col min="1" max="1" width="60.42578125" style="4" hidden="1" customWidth="1"/>
    <col min="2" max="2" width="33" style="4" customWidth="1"/>
    <col min="3" max="3" width="17.7109375" style="25" hidden="1" customWidth="1"/>
    <col min="4" max="4" width="69.5703125" style="51" customWidth="1"/>
    <col min="5" max="5" width="25.5703125" style="5" hidden="1" customWidth="1"/>
    <col min="6" max="6" width="11.140625" style="99" customWidth="1"/>
    <col min="7" max="7" width="8" style="98" hidden="1" customWidth="1"/>
    <col min="8" max="8" width="13.5703125" style="99" hidden="1" customWidth="1"/>
    <col min="9" max="9" width="5.5703125" style="99" hidden="1" customWidth="1"/>
    <col min="10" max="10" width="10.85546875" style="99" hidden="1" customWidth="1"/>
    <col min="11" max="11" width="10.5703125" style="99" hidden="1" customWidth="1"/>
    <col min="12" max="12" width="8.5703125" style="99" hidden="1" customWidth="1"/>
    <col min="13" max="13" width="5.5703125" style="99" hidden="1" customWidth="1"/>
    <col min="14" max="14" width="11.140625" style="100" hidden="1" customWidth="1"/>
    <col min="15" max="15" width="13.42578125" style="100" hidden="1" customWidth="1"/>
    <col min="16" max="16" width="18.140625" style="100" hidden="1" customWidth="1"/>
    <col min="17" max="17" width="10.7109375" style="100" hidden="1" customWidth="1"/>
    <col min="18" max="18" width="0.85546875" style="100" hidden="1" customWidth="1"/>
    <col min="19" max="19" width="11.140625" style="100" customWidth="1"/>
    <col min="20" max="20" width="9.28515625" style="2" hidden="1" customWidth="1"/>
    <col min="21" max="21" width="5.28515625" style="2" hidden="1" customWidth="1"/>
    <col min="22" max="22" width="27.140625" style="52" hidden="1" customWidth="1"/>
    <col min="23" max="24" width="11.140625" style="1" customWidth="1"/>
    <col min="25" max="16384" width="9.140625" style="1"/>
  </cols>
  <sheetData>
    <row r="1" spans="1:24" hidden="1" x14ac:dyDescent="0.25">
      <c r="B1" s="54"/>
      <c r="C1" s="55"/>
      <c r="D1" s="56"/>
      <c r="E1" s="57"/>
      <c r="F1" s="62">
        <f t="shared" ref="F1:S1" si="0">SUM(F13:F49)</f>
        <v>24623820</v>
      </c>
      <c r="G1" s="62">
        <f t="shared" si="0"/>
        <v>8103400</v>
      </c>
      <c r="H1" s="62">
        <f t="shared" si="0"/>
        <v>8048</v>
      </c>
      <c r="I1" s="62">
        <f t="shared" si="0"/>
        <v>10596</v>
      </c>
      <c r="J1" s="62">
        <f t="shared" si="0"/>
        <v>45</v>
      </c>
      <c r="K1" s="62">
        <f t="shared" si="0"/>
        <v>30</v>
      </c>
      <c r="L1" s="62">
        <f t="shared" si="0"/>
        <v>6233</v>
      </c>
      <c r="M1" s="62">
        <f t="shared" si="0"/>
        <v>4419</v>
      </c>
      <c r="N1" s="62">
        <f t="shared" si="0"/>
        <v>4256221.5477996962</v>
      </c>
      <c r="O1" s="62">
        <f t="shared" si="0"/>
        <v>3502941.176470587</v>
      </c>
      <c r="P1" s="62">
        <f t="shared" si="0"/>
        <v>899999.99999999977</v>
      </c>
      <c r="Q1" s="62">
        <f t="shared" si="0"/>
        <v>8595550</v>
      </c>
      <c r="R1" s="62">
        <f t="shared" si="0"/>
        <v>90000</v>
      </c>
      <c r="S1" s="62">
        <f t="shared" si="0"/>
        <v>8685000</v>
      </c>
      <c r="T1" s="49"/>
      <c r="U1" s="49"/>
    </row>
    <row r="2" spans="1:24" s="50" customFormat="1" hidden="1" x14ac:dyDescent="0.25">
      <c r="C2" s="58"/>
      <c r="D2" s="59"/>
      <c r="F2" s="63" t="s">
        <v>269</v>
      </c>
      <c r="G2" s="64"/>
      <c r="H2" s="65"/>
      <c r="I2" s="65"/>
      <c r="J2" s="65"/>
      <c r="K2" s="65"/>
      <c r="L2" s="64"/>
      <c r="M2" s="65"/>
      <c r="N2" s="65">
        <v>4500000</v>
      </c>
      <c r="O2" s="65">
        <v>3600000</v>
      </c>
      <c r="P2" s="65">
        <v>900000</v>
      </c>
      <c r="Q2" s="66"/>
      <c r="R2" s="66"/>
      <c r="S2" s="66"/>
      <c r="T2" s="49"/>
      <c r="U2" s="49"/>
      <c r="V2" s="53"/>
    </row>
    <row r="3" spans="1:24" hidden="1" x14ac:dyDescent="0.25">
      <c r="B3" s="54"/>
      <c r="C3" s="60"/>
      <c r="D3" s="56"/>
      <c r="E3" s="54"/>
      <c r="F3" s="67"/>
      <c r="G3" s="68"/>
      <c r="H3" s="67"/>
      <c r="I3" s="67"/>
      <c r="J3" s="67"/>
      <c r="K3" s="67"/>
      <c r="L3" s="69"/>
      <c r="M3" s="67"/>
      <c r="N3" s="70"/>
      <c r="O3" s="70"/>
      <c r="P3" s="70"/>
      <c r="Q3" s="70"/>
      <c r="R3" s="70"/>
      <c r="S3" s="70"/>
      <c r="T3" s="31"/>
      <c r="U3" s="31"/>
    </row>
    <row r="4" spans="1:24" ht="15.75" hidden="1" thickBot="1" x14ac:dyDescent="0.3">
      <c r="B4" s="54"/>
      <c r="C4" s="60"/>
      <c r="D4" s="56"/>
      <c r="E4" s="61"/>
      <c r="F4" s="71" t="s">
        <v>292</v>
      </c>
      <c r="G4" s="72">
        <f>SUM(N2/L1)</f>
        <v>721.96374137654425</v>
      </c>
      <c r="H4" s="73"/>
      <c r="I4" s="74" t="s">
        <v>283</v>
      </c>
      <c r="J4" s="75">
        <f>SUMIFS(L13:L49,J13:J49,"&gt;0",L13:L49,"&lt;50")</f>
        <v>224</v>
      </c>
      <c r="K4" s="76">
        <f>SUMIFS(J13:J49,J13:J49,"&gt;0",L13:L49,"&lt;50")</f>
        <v>11</v>
      </c>
      <c r="L4" s="77">
        <f>J4/SUM($J$4:$J$6)*$O$2</f>
        <v>191498.45642365236</v>
      </c>
      <c r="M4" s="78">
        <f>L4/K4</f>
        <v>17408.950583968395</v>
      </c>
      <c r="N4" s="79">
        <f>SUMIFS(K13:K49,K13:K49,"&gt;0",L13:L49,"&lt;50")</f>
        <v>2</v>
      </c>
      <c r="O4" s="77">
        <f>J4/SUM($J$4:$J$6)*$P$2</f>
        <v>47874.61410591309</v>
      </c>
      <c r="P4" s="78">
        <f>O4/N4</f>
        <v>23937.307052956545</v>
      </c>
      <c r="Q4" s="80"/>
      <c r="R4" s="81"/>
      <c r="S4" s="81"/>
      <c r="T4" s="31"/>
      <c r="U4" s="31"/>
    </row>
    <row r="5" spans="1:24" hidden="1" x14ac:dyDescent="0.25">
      <c r="B5" s="54"/>
      <c r="C5" s="60"/>
      <c r="D5" s="56"/>
      <c r="E5" s="61"/>
      <c r="F5" s="82"/>
      <c r="G5" s="83"/>
      <c r="H5" s="73"/>
      <c r="I5" s="84" t="s">
        <v>284</v>
      </c>
      <c r="J5" s="81">
        <f>SUMIFS(L13:L49,J13:J49,"&gt;0",L13:L49,"&lt;150",L13:L49,"&gt;=50")</f>
        <v>870</v>
      </c>
      <c r="K5" s="85">
        <f>SUMIFS(J13:J49,J13:J49,"&gt;0",L13:L49,"&gt;=50",L13:L49,"&lt;150")</f>
        <v>19</v>
      </c>
      <c r="L5" s="86">
        <f>J5/SUM($J$4:$J$6)*$O$2</f>
        <v>743766.32628829253</v>
      </c>
      <c r="M5" s="87">
        <f>L5/K5</f>
        <v>39145.59612043645</v>
      </c>
      <c r="N5" s="88">
        <f>SUMIFS(K13:K49,K13:K49,"&gt;0",L13:L49,"&gt;=50",L13:L49,"&lt;150")</f>
        <v>13</v>
      </c>
      <c r="O5" s="86">
        <f>J5/SUM($J$4:$J$6)*$P$2</f>
        <v>185941.58157207313</v>
      </c>
      <c r="P5" s="87">
        <f>O5/N5</f>
        <v>14303.198582467165</v>
      </c>
      <c r="Q5" s="80"/>
      <c r="R5" s="81"/>
      <c r="S5" s="81"/>
      <c r="T5" s="31"/>
      <c r="U5" s="31"/>
    </row>
    <row r="6" spans="1:24" ht="15.75" hidden="1" thickBot="1" x14ac:dyDescent="0.3">
      <c r="B6" s="54"/>
      <c r="C6" s="60"/>
      <c r="D6" s="56"/>
      <c r="E6" s="61"/>
      <c r="F6" s="82"/>
      <c r="G6" s="83"/>
      <c r="H6" s="83"/>
      <c r="I6" s="89" t="s">
        <v>285</v>
      </c>
      <c r="J6" s="90">
        <f>SUMIFS(L13:L49,J13:J49,"&gt;0",L13:L49,"&gt;=150")</f>
        <v>3117</v>
      </c>
      <c r="K6" s="91">
        <f>SUMIFS(J13:J49,J13:J49,"&gt;0",L13:L49,"&gt;=150")</f>
        <v>15</v>
      </c>
      <c r="L6" s="92">
        <f>J6/SUM($J$4:$J$6)*$O$2</f>
        <v>2664735.217288055</v>
      </c>
      <c r="M6" s="93">
        <f>L6/K6</f>
        <v>177649.01448587034</v>
      </c>
      <c r="N6" s="94">
        <f>SUMIFS(K13:K49,K13:K49,"&gt;0",L13:L49,"&gt;=150")</f>
        <v>15</v>
      </c>
      <c r="O6" s="92">
        <f>J6/SUM($J$4:$J$6)*$P$2</f>
        <v>666183.80432201375</v>
      </c>
      <c r="P6" s="93">
        <f>O6/N6</f>
        <v>44412.253621467586</v>
      </c>
      <c r="Q6" s="80"/>
      <c r="R6" s="81"/>
      <c r="S6" s="81"/>
      <c r="T6" s="31"/>
      <c r="U6" s="31"/>
    </row>
    <row r="7" spans="1:24" hidden="1" x14ac:dyDescent="0.25">
      <c r="B7" s="54"/>
      <c r="C7" s="60"/>
      <c r="D7" s="56"/>
      <c r="E7" s="57"/>
      <c r="F7" s="67"/>
      <c r="G7" s="68"/>
      <c r="H7" s="69"/>
      <c r="I7" s="67"/>
      <c r="J7" s="67"/>
      <c r="K7" s="69"/>
      <c r="L7" s="69"/>
      <c r="M7" s="67"/>
      <c r="N7" s="70"/>
      <c r="O7" s="70"/>
      <c r="P7" s="70"/>
      <c r="Q7" s="70"/>
      <c r="R7" s="70"/>
      <c r="S7" s="70"/>
      <c r="T7" s="31"/>
      <c r="U7" s="31"/>
    </row>
    <row r="8" spans="1:24" hidden="1" x14ac:dyDescent="0.25">
      <c r="B8" s="54"/>
      <c r="C8" s="60"/>
      <c r="D8" s="56"/>
      <c r="E8" s="57"/>
      <c r="F8" s="67"/>
      <c r="G8" s="68"/>
      <c r="H8" s="67"/>
      <c r="I8" s="67"/>
      <c r="J8" s="67"/>
      <c r="K8" s="95"/>
      <c r="L8" s="67"/>
      <c r="M8" s="67"/>
      <c r="N8" s="70"/>
      <c r="O8" s="70"/>
      <c r="P8" s="70"/>
      <c r="Q8" s="70"/>
      <c r="R8" s="70"/>
      <c r="S8" s="70"/>
      <c r="T8" s="31"/>
      <c r="U8" s="31"/>
    </row>
    <row r="9" spans="1:24" x14ac:dyDescent="0.25">
      <c r="B9" s="54"/>
      <c r="C9" s="60"/>
      <c r="D9" s="56"/>
      <c r="E9" s="57"/>
      <c r="F9" s="101" t="s">
        <v>361</v>
      </c>
      <c r="G9" s="68"/>
      <c r="H9" s="67"/>
      <c r="I9" s="67"/>
      <c r="J9" s="67"/>
      <c r="K9" s="95"/>
      <c r="L9" s="67"/>
      <c r="M9" s="67"/>
      <c r="N9" s="70"/>
      <c r="O9" s="70"/>
      <c r="P9" s="70"/>
      <c r="Q9" s="70"/>
      <c r="R9" s="70"/>
      <c r="S9" s="101"/>
      <c r="T9" s="31"/>
      <c r="U9" s="31"/>
    </row>
    <row r="10" spans="1:24" x14ac:dyDescent="0.25">
      <c r="B10" s="54"/>
      <c r="C10" s="60"/>
      <c r="D10" s="56"/>
      <c r="E10" s="57"/>
      <c r="F10" s="101" t="s">
        <v>362</v>
      </c>
      <c r="G10" s="68"/>
      <c r="H10" s="67"/>
      <c r="I10" s="67"/>
      <c r="J10" s="67"/>
      <c r="K10" s="95"/>
      <c r="L10" s="67"/>
      <c r="M10" s="67"/>
      <c r="N10" s="70"/>
      <c r="O10" s="70"/>
      <c r="P10" s="70"/>
      <c r="Q10" s="70"/>
      <c r="R10" s="70"/>
      <c r="S10" s="101"/>
      <c r="T10" s="31"/>
      <c r="U10" s="31"/>
    </row>
    <row r="11" spans="1:24" ht="15.75" thickBot="1" x14ac:dyDescent="0.3">
      <c r="B11" s="54"/>
      <c r="C11" s="60"/>
      <c r="D11" s="56"/>
      <c r="E11" s="57"/>
      <c r="F11" s="103" t="s">
        <v>338</v>
      </c>
      <c r="G11" s="68"/>
      <c r="H11" s="67"/>
      <c r="I11" s="67"/>
      <c r="J11" s="67"/>
      <c r="K11" s="95"/>
      <c r="L11" s="67"/>
      <c r="M11" s="67"/>
      <c r="N11" s="70"/>
      <c r="O11" s="70"/>
      <c r="P11" s="70"/>
      <c r="Q11" s="70"/>
      <c r="R11" s="70"/>
      <c r="S11" s="103"/>
      <c r="T11" s="31"/>
      <c r="U11" s="31"/>
      <c r="V11" s="104"/>
      <c r="W11" s="105"/>
      <c r="X11" s="105"/>
    </row>
    <row r="12" spans="1:24" s="102" customFormat="1" ht="45.75" customHeight="1" thickBot="1" x14ac:dyDescent="0.3">
      <c r="A12" s="106" t="s">
        <v>0</v>
      </c>
      <c r="B12" s="110" t="s">
        <v>331</v>
      </c>
      <c r="C12" s="121" t="s">
        <v>189</v>
      </c>
      <c r="D12" s="121" t="s">
        <v>332</v>
      </c>
      <c r="E12" s="121" t="s">
        <v>209</v>
      </c>
      <c r="F12" s="122" t="s">
        <v>333</v>
      </c>
      <c r="G12" s="122" t="s">
        <v>270</v>
      </c>
      <c r="H12" s="122" t="s">
        <v>288</v>
      </c>
      <c r="I12" s="123" t="s">
        <v>300</v>
      </c>
      <c r="J12" s="122" t="s">
        <v>268</v>
      </c>
      <c r="K12" s="122" t="s">
        <v>286</v>
      </c>
      <c r="L12" s="122" t="s">
        <v>271</v>
      </c>
      <c r="M12" s="123" t="s">
        <v>260</v>
      </c>
      <c r="N12" s="122" t="s">
        <v>272</v>
      </c>
      <c r="O12" s="122" t="s">
        <v>7</v>
      </c>
      <c r="P12" s="122" t="s">
        <v>273</v>
      </c>
      <c r="Q12" s="122" t="s">
        <v>8</v>
      </c>
      <c r="R12" s="122" t="s">
        <v>294</v>
      </c>
      <c r="S12" s="122" t="s">
        <v>334</v>
      </c>
      <c r="T12" s="124" t="s">
        <v>289</v>
      </c>
      <c r="U12" s="124" t="s">
        <v>290</v>
      </c>
      <c r="V12" s="121" t="s">
        <v>291</v>
      </c>
      <c r="W12" s="125" t="s">
        <v>335</v>
      </c>
      <c r="X12" s="126" t="s">
        <v>336</v>
      </c>
    </row>
    <row r="13" spans="1:24" s="3" customFormat="1" ht="36" x14ac:dyDescent="0.2">
      <c r="A13" s="107" t="s">
        <v>21</v>
      </c>
      <c r="B13" s="128" t="s">
        <v>302</v>
      </c>
      <c r="C13" s="129" t="s">
        <v>224</v>
      </c>
      <c r="D13" s="130" t="s">
        <v>22</v>
      </c>
      <c r="E13" s="131" t="s">
        <v>194</v>
      </c>
      <c r="F13" s="132">
        <v>415000</v>
      </c>
      <c r="G13" s="132">
        <v>341000</v>
      </c>
      <c r="H13" s="132">
        <v>580</v>
      </c>
      <c r="I13" s="132">
        <v>400</v>
      </c>
      <c r="J13" s="132">
        <v>0</v>
      </c>
      <c r="K13" s="132">
        <v>0</v>
      </c>
      <c r="L13" s="132">
        <v>580</v>
      </c>
      <c r="M13" s="132">
        <v>354</v>
      </c>
      <c r="N13" s="133">
        <v>396054.6282245827</v>
      </c>
      <c r="O13" s="133">
        <v>0</v>
      </c>
      <c r="P13" s="133">
        <v>0</v>
      </c>
      <c r="Q13" s="133">
        <v>396000</v>
      </c>
      <c r="R13" s="133">
        <v>-36000</v>
      </c>
      <c r="S13" s="133">
        <v>360000</v>
      </c>
      <c r="T13" s="134">
        <f t="shared" ref="T13:T38" si="1">S13/MIN(F13,900000)</f>
        <v>0.86746987951807231</v>
      </c>
      <c r="U13" s="134">
        <f t="shared" ref="U13:U38" si="2">IFERROR((S13-G13)/G13,"")</f>
        <v>5.5718475073313782E-2</v>
      </c>
      <c r="V13" s="135" t="s">
        <v>275</v>
      </c>
      <c r="W13" s="136">
        <v>358000</v>
      </c>
      <c r="X13" s="137">
        <v>358000</v>
      </c>
    </row>
    <row r="14" spans="1:24" s="3" customFormat="1" ht="48" x14ac:dyDescent="0.2">
      <c r="A14" s="107" t="s">
        <v>31</v>
      </c>
      <c r="B14" s="109" t="s">
        <v>319</v>
      </c>
      <c r="C14" s="114" t="s">
        <v>241</v>
      </c>
      <c r="D14" s="116" t="s">
        <v>32</v>
      </c>
      <c r="E14" s="117" t="s">
        <v>192</v>
      </c>
      <c r="F14" s="96">
        <v>900000</v>
      </c>
      <c r="G14" s="96">
        <v>726000</v>
      </c>
      <c r="H14" s="96">
        <v>541</v>
      </c>
      <c r="I14" s="96">
        <v>501</v>
      </c>
      <c r="J14" s="96">
        <v>1</v>
      </c>
      <c r="K14" s="96">
        <v>2</v>
      </c>
      <c r="L14" s="96">
        <v>541</v>
      </c>
      <c r="M14" s="96">
        <v>501</v>
      </c>
      <c r="N14" s="97">
        <v>369423.3687405159</v>
      </c>
      <c r="O14" s="97">
        <v>174621.84873949579</v>
      </c>
      <c r="P14" s="97">
        <v>87310.924369747896</v>
      </c>
      <c r="Q14" s="97">
        <v>631000</v>
      </c>
      <c r="R14" s="97">
        <v>44000</v>
      </c>
      <c r="S14" s="97">
        <v>675000</v>
      </c>
      <c r="T14" s="118">
        <f t="shared" si="1"/>
        <v>0.75</v>
      </c>
      <c r="U14" s="118">
        <f t="shared" si="2"/>
        <v>-7.0247933884297523E-2</v>
      </c>
      <c r="V14" s="115" t="s">
        <v>277</v>
      </c>
      <c r="W14" s="127">
        <v>672000</v>
      </c>
      <c r="X14" s="138">
        <v>672000</v>
      </c>
    </row>
    <row r="15" spans="1:24" s="3" customFormat="1" ht="48" x14ac:dyDescent="0.2">
      <c r="A15" s="108" t="s">
        <v>39</v>
      </c>
      <c r="B15" s="109" t="s">
        <v>322</v>
      </c>
      <c r="C15" s="114" t="s">
        <v>250</v>
      </c>
      <c r="D15" s="113" t="s">
        <v>40</v>
      </c>
      <c r="E15" s="119" t="s">
        <v>191</v>
      </c>
      <c r="F15" s="97">
        <v>1000000</v>
      </c>
      <c r="G15" s="96">
        <v>741000</v>
      </c>
      <c r="H15" s="97">
        <v>513</v>
      </c>
      <c r="I15" s="96">
        <v>515</v>
      </c>
      <c r="J15" s="96">
        <v>2</v>
      </c>
      <c r="K15" s="96">
        <v>1</v>
      </c>
      <c r="L15" s="97">
        <v>513</v>
      </c>
      <c r="M15" s="96">
        <v>515</v>
      </c>
      <c r="N15" s="97">
        <v>350303.49013657053</v>
      </c>
      <c r="O15" s="97">
        <v>349243.69747899158</v>
      </c>
      <c r="P15" s="97">
        <v>43655.462184873948</v>
      </c>
      <c r="Q15" s="97">
        <v>743000</v>
      </c>
      <c r="R15" s="97">
        <v>-3000</v>
      </c>
      <c r="S15" s="97">
        <v>740000</v>
      </c>
      <c r="T15" s="118">
        <f t="shared" si="1"/>
        <v>0.82222222222222219</v>
      </c>
      <c r="U15" s="118">
        <f t="shared" si="2"/>
        <v>-1.3495276653171389E-3</v>
      </c>
      <c r="V15" s="115" t="s">
        <v>276</v>
      </c>
      <c r="W15" s="127">
        <v>737000</v>
      </c>
      <c r="X15" s="138">
        <v>737000</v>
      </c>
    </row>
    <row r="16" spans="1:24" s="3" customFormat="1" ht="48" x14ac:dyDescent="0.2">
      <c r="A16" s="108" t="s">
        <v>27</v>
      </c>
      <c r="B16" s="109" t="s">
        <v>321</v>
      </c>
      <c r="C16" s="114" t="s">
        <v>237</v>
      </c>
      <c r="D16" s="116" t="s">
        <v>28</v>
      </c>
      <c r="E16" s="117" t="s">
        <v>204</v>
      </c>
      <c r="F16" s="96">
        <v>900000</v>
      </c>
      <c r="G16" s="96">
        <v>550000</v>
      </c>
      <c r="H16" s="96">
        <v>400</v>
      </c>
      <c r="I16" s="96">
        <v>1758</v>
      </c>
      <c r="J16" s="96">
        <v>2</v>
      </c>
      <c r="K16" s="96">
        <v>2</v>
      </c>
      <c r="L16" s="96">
        <v>400</v>
      </c>
      <c r="M16" s="96">
        <v>293</v>
      </c>
      <c r="N16" s="97">
        <v>273141.1229135053</v>
      </c>
      <c r="O16" s="97">
        <v>349243.69747899158</v>
      </c>
      <c r="P16" s="97">
        <v>87310.924369747896</v>
      </c>
      <c r="Q16" s="97">
        <v>710000</v>
      </c>
      <c r="R16" s="97">
        <v>-30000</v>
      </c>
      <c r="S16" s="97">
        <v>680000</v>
      </c>
      <c r="T16" s="118">
        <f t="shared" si="1"/>
        <v>0.75555555555555554</v>
      </c>
      <c r="U16" s="118">
        <f t="shared" si="2"/>
        <v>0.23636363636363636</v>
      </c>
      <c r="V16" s="115" t="s">
        <v>274</v>
      </c>
      <c r="W16" s="127">
        <v>677000</v>
      </c>
      <c r="X16" s="138">
        <v>677000</v>
      </c>
    </row>
    <row r="17" spans="1:24" s="3" customFormat="1" ht="72" x14ac:dyDescent="0.2">
      <c r="A17" s="108" t="s">
        <v>16</v>
      </c>
      <c r="B17" s="109" t="s">
        <v>330</v>
      </c>
      <c r="C17" s="114" t="s">
        <v>232</v>
      </c>
      <c r="D17" s="116" t="s">
        <v>17</v>
      </c>
      <c r="E17" s="117" t="s">
        <v>206</v>
      </c>
      <c r="F17" s="96">
        <v>491000</v>
      </c>
      <c r="G17" s="96">
        <v>224000</v>
      </c>
      <c r="H17" s="96">
        <v>787</v>
      </c>
      <c r="I17" s="96">
        <v>940</v>
      </c>
      <c r="J17" s="96">
        <v>0</v>
      </c>
      <c r="K17" s="96">
        <v>0</v>
      </c>
      <c r="L17" s="96">
        <v>398</v>
      </c>
      <c r="M17" s="96">
        <v>95</v>
      </c>
      <c r="N17" s="97">
        <v>271775.4172989378</v>
      </c>
      <c r="O17" s="97">
        <v>0</v>
      </c>
      <c r="P17" s="97">
        <v>0</v>
      </c>
      <c r="Q17" s="97">
        <v>272000</v>
      </c>
      <c r="R17" s="97">
        <v>-22000</v>
      </c>
      <c r="S17" s="97">
        <v>250000</v>
      </c>
      <c r="T17" s="118">
        <f t="shared" si="1"/>
        <v>0.50916496945010181</v>
      </c>
      <c r="U17" s="118">
        <f t="shared" si="2"/>
        <v>0.11607142857142858</v>
      </c>
      <c r="V17" s="115" t="s">
        <v>287</v>
      </c>
      <c r="W17" s="127">
        <v>248000</v>
      </c>
      <c r="X17" s="138">
        <v>248000</v>
      </c>
    </row>
    <row r="18" spans="1:24" s="3" customFormat="1" ht="60" x14ac:dyDescent="0.2">
      <c r="A18" s="108" t="s">
        <v>37</v>
      </c>
      <c r="B18" s="109" t="s">
        <v>329</v>
      </c>
      <c r="C18" s="114" t="s">
        <v>236</v>
      </c>
      <c r="D18" s="116" t="s">
        <v>38</v>
      </c>
      <c r="E18" s="117" t="s">
        <v>196</v>
      </c>
      <c r="F18" s="96">
        <v>4520000</v>
      </c>
      <c r="G18" s="96">
        <v>630000</v>
      </c>
      <c r="H18" s="96">
        <v>366</v>
      </c>
      <c r="I18" s="96">
        <v>1122</v>
      </c>
      <c r="J18" s="96">
        <v>2</v>
      </c>
      <c r="K18" s="96">
        <v>2</v>
      </c>
      <c r="L18" s="96">
        <v>366</v>
      </c>
      <c r="M18" s="96">
        <v>374</v>
      </c>
      <c r="N18" s="97">
        <v>249924.12746585734</v>
      </c>
      <c r="O18" s="97">
        <v>349243.69747899158</v>
      </c>
      <c r="P18" s="97">
        <v>87310.924369747896</v>
      </c>
      <c r="Q18" s="97">
        <v>686000</v>
      </c>
      <c r="R18" s="97">
        <v>-26000</v>
      </c>
      <c r="S18" s="97">
        <v>660000</v>
      </c>
      <c r="T18" s="118">
        <f t="shared" si="1"/>
        <v>0.73333333333333328</v>
      </c>
      <c r="U18" s="118">
        <f t="shared" si="2"/>
        <v>4.7619047619047616E-2</v>
      </c>
      <c r="V18" s="115"/>
      <c r="W18" s="127">
        <v>657000</v>
      </c>
      <c r="X18" s="138">
        <v>657000</v>
      </c>
    </row>
    <row r="19" spans="1:24" s="3" customFormat="1" ht="96" x14ac:dyDescent="0.2">
      <c r="A19" s="107" t="s">
        <v>29</v>
      </c>
      <c r="B19" s="109" t="s">
        <v>317</v>
      </c>
      <c r="C19" s="114" t="s">
        <v>212</v>
      </c>
      <c r="D19" s="116" t="s">
        <v>30</v>
      </c>
      <c r="E19" s="117" t="s">
        <v>191</v>
      </c>
      <c r="F19" s="96">
        <v>670300</v>
      </c>
      <c r="G19" s="96">
        <v>499100</v>
      </c>
      <c r="H19" s="96">
        <v>352</v>
      </c>
      <c r="I19" s="96">
        <v>329</v>
      </c>
      <c r="J19" s="96">
        <v>2</v>
      </c>
      <c r="K19" s="96">
        <v>2</v>
      </c>
      <c r="L19" s="96">
        <v>352</v>
      </c>
      <c r="M19" s="96">
        <v>329</v>
      </c>
      <c r="N19" s="97">
        <v>240364.18816388465</v>
      </c>
      <c r="O19" s="97">
        <v>349243.69747899158</v>
      </c>
      <c r="P19" s="97">
        <v>87310.924369747896</v>
      </c>
      <c r="Q19" s="97">
        <v>670000</v>
      </c>
      <c r="R19" s="97">
        <v>0</v>
      </c>
      <c r="S19" s="97">
        <v>560000</v>
      </c>
      <c r="T19" s="118">
        <f t="shared" si="1"/>
        <v>0.83544681485901839</v>
      </c>
      <c r="U19" s="118">
        <f t="shared" si="2"/>
        <v>0.12201963534361851</v>
      </c>
      <c r="V19" s="115" t="s">
        <v>276</v>
      </c>
      <c r="W19" s="127">
        <v>557000</v>
      </c>
      <c r="X19" s="138">
        <v>557000</v>
      </c>
    </row>
    <row r="20" spans="1:24" s="3" customFormat="1" ht="36" x14ac:dyDescent="0.2">
      <c r="A20" s="108" t="s">
        <v>77</v>
      </c>
      <c r="B20" s="109" t="s">
        <v>326</v>
      </c>
      <c r="C20" s="114" t="s">
        <v>244</v>
      </c>
      <c r="D20" s="113" t="s">
        <v>78</v>
      </c>
      <c r="E20" s="119" t="s">
        <v>194</v>
      </c>
      <c r="F20" s="97">
        <v>1580000</v>
      </c>
      <c r="G20" s="96">
        <v>551000</v>
      </c>
      <c r="H20" s="97">
        <v>390</v>
      </c>
      <c r="I20" s="96">
        <v>295</v>
      </c>
      <c r="J20" s="96">
        <v>0</v>
      </c>
      <c r="K20" s="96">
        <v>0</v>
      </c>
      <c r="L20" s="97">
        <v>350</v>
      </c>
      <c r="M20" s="96">
        <v>295</v>
      </c>
      <c r="N20" s="97">
        <v>238998.48254931712</v>
      </c>
      <c r="O20" s="97">
        <v>0</v>
      </c>
      <c r="P20" s="97">
        <v>0</v>
      </c>
      <c r="Q20" s="97">
        <v>239000</v>
      </c>
      <c r="R20" s="97">
        <v>36000</v>
      </c>
      <c r="S20" s="97">
        <v>475000</v>
      </c>
      <c r="T20" s="118">
        <f t="shared" si="1"/>
        <v>0.52777777777777779</v>
      </c>
      <c r="U20" s="118">
        <f t="shared" si="2"/>
        <v>-0.13793103448275862</v>
      </c>
      <c r="V20" s="115" t="s">
        <v>278</v>
      </c>
      <c r="W20" s="127">
        <v>472000</v>
      </c>
      <c r="X20" s="138">
        <v>472000</v>
      </c>
    </row>
    <row r="21" spans="1:24" s="3" customFormat="1" ht="60" x14ac:dyDescent="0.2">
      <c r="A21" s="108" t="s">
        <v>71</v>
      </c>
      <c r="B21" s="109" t="s">
        <v>324</v>
      </c>
      <c r="C21" s="114" t="s">
        <v>235</v>
      </c>
      <c r="D21" s="113" t="s">
        <v>72</v>
      </c>
      <c r="E21" s="119" t="s">
        <v>204</v>
      </c>
      <c r="F21" s="97">
        <v>1100000</v>
      </c>
      <c r="G21" s="96">
        <v>555000</v>
      </c>
      <c r="H21" s="97">
        <v>266</v>
      </c>
      <c r="I21" s="96">
        <v>300</v>
      </c>
      <c r="J21" s="96">
        <v>2</v>
      </c>
      <c r="K21" s="96">
        <v>2</v>
      </c>
      <c r="L21" s="97">
        <v>266</v>
      </c>
      <c r="M21" s="96">
        <v>300</v>
      </c>
      <c r="N21" s="97">
        <v>181638.84673748101</v>
      </c>
      <c r="O21" s="97">
        <v>349243.69747899158</v>
      </c>
      <c r="P21" s="97">
        <v>87310.924369747896</v>
      </c>
      <c r="Q21" s="97">
        <v>618000</v>
      </c>
      <c r="R21" s="97">
        <v>-38000</v>
      </c>
      <c r="S21" s="97">
        <v>580000</v>
      </c>
      <c r="T21" s="118">
        <f t="shared" si="1"/>
        <v>0.64444444444444449</v>
      </c>
      <c r="U21" s="118">
        <f t="shared" si="2"/>
        <v>4.5045045045045043E-2</v>
      </c>
      <c r="V21" s="115" t="s">
        <v>299</v>
      </c>
      <c r="W21" s="127">
        <v>577000</v>
      </c>
      <c r="X21" s="138">
        <v>577000</v>
      </c>
    </row>
    <row r="22" spans="1:24" s="3" customFormat="1" ht="84" x14ac:dyDescent="0.2">
      <c r="A22" s="108" t="s">
        <v>41</v>
      </c>
      <c r="B22" s="109" t="s">
        <v>327</v>
      </c>
      <c r="C22" s="114" t="s">
        <v>213</v>
      </c>
      <c r="D22" s="113" t="s">
        <v>42</v>
      </c>
      <c r="E22" s="119" t="s">
        <v>199</v>
      </c>
      <c r="F22" s="97">
        <v>1845000</v>
      </c>
      <c r="G22" s="96">
        <v>343000</v>
      </c>
      <c r="H22" s="97">
        <v>280</v>
      </c>
      <c r="I22" s="96">
        <v>478</v>
      </c>
      <c r="J22" s="96">
        <v>1</v>
      </c>
      <c r="K22" s="96">
        <v>0</v>
      </c>
      <c r="L22" s="97">
        <v>259</v>
      </c>
      <c r="M22" s="96">
        <v>216</v>
      </c>
      <c r="N22" s="97">
        <v>176858.87708649467</v>
      </c>
      <c r="O22" s="97">
        <v>174621.84873949579</v>
      </c>
      <c r="P22" s="97">
        <v>0</v>
      </c>
      <c r="Q22" s="97">
        <v>351000</v>
      </c>
      <c r="R22" s="97">
        <v>-1000</v>
      </c>
      <c r="S22" s="97">
        <v>350000</v>
      </c>
      <c r="T22" s="118">
        <f t="shared" si="1"/>
        <v>0.3888888888888889</v>
      </c>
      <c r="U22" s="118">
        <f t="shared" si="2"/>
        <v>2.0408163265306121E-2</v>
      </c>
      <c r="V22" s="115" t="s">
        <v>295</v>
      </c>
      <c r="W22" s="127">
        <v>348000</v>
      </c>
      <c r="X22" s="138">
        <v>348000</v>
      </c>
    </row>
    <row r="23" spans="1:24" s="3" customFormat="1" ht="24" x14ac:dyDescent="0.2">
      <c r="A23" s="108" t="s">
        <v>75</v>
      </c>
      <c r="B23" s="109" t="s">
        <v>325</v>
      </c>
      <c r="C23" s="114" t="s">
        <v>233</v>
      </c>
      <c r="D23" s="113" t="s">
        <v>76</v>
      </c>
      <c r="E23" s="119" t="s">
        <v>205</v>
      </c>
      <c r="F23" s="97">
        <v>1200000</v>
      </c>
      <c r="G23" s="96">
        <v>301000</v>
      </c>
      <c r="H23" s="97">
        <v>240</v>
      </c>
      <c r="I23" s="96">
        <v>250</v>
      </c>
      <c r="J23" s="96">
        <v>1</v>
      </c>
      <c r="K23" s="96">
        <v>2</v>
      </c>
      <c r="L23" s="97">
        <v>240</v>
      </c>
      <c r="M23" s="96">
        <v>0</v>
      </c>
      <c r="N23" s="97">
        <v>163884.67374810317</v>
      </c>
      <c r="O23" s="97">
        <v>174621.84873949579</v>
      </c>
      <c r="P23" s="97">
        <v>87310.924369747896</v>
      </c>
      <c r="Q23" s="97">
        <v>426000</v>
      </c>
      <c r="R23" s="97">
        <v>-12000</v>
      </c>
      <c r="S23" s="97">
        <v>414000</v>
      </c>
      <c r="T23" s="118">
        <f t="shared" si="1"/>
        <v>0.46</v>
      </c>
      <c r="U23" s="118">
        <f t="shared" si="2"/>
        <v>0.37541528239202659</v>
      </c>
      <c r="V23" s="115" t="s">
        <v>277</v>
      </c>
      <c r="W23" s="127">
        <v>411000</v>
      </c>
      <c r="X23" s="138">
        <v>411000</v>
      </c>
    </row>
    <row r="24" spans="1:24" s="3" customFormat="1" ht="36" x14ac:dyDescent="0.2">
      <c r="A24" s="108" t="s">
        <v>49</v>
      </c>
      <c r="B24" s="109" t="s">
        <v>328</v>
      </c>
      <c r="C24" s="114" t="s">
        <v>218</v>
      </c>
      <c r="D24" s="113" t="s">
        <v>50</v>
      </c>
      <c r="E24" s="119" t="s">
        <v>200</v>
      </c>
      <c r="F24" s="97">
        <v>1850000</v>
      </c>
      <c r="G24" s="96">
        <v>169000</v>
      </c>
      <c r="H24" s="97">
        <v>213</v>
      </c>
      <c r="I24" s="96">
        <v>154</v>
      </c>
      <c r="J24" s="96">
        <v>0</v>
      </c>
      <c r="K24" s="96">
        <v>0</v>
      </c>
      <c r="L24" s="97">
        <v>193</v>
      </c>
      <c r="M24" s="96">
        <v>0</v>
      </c>
      <c r="N24" s="97">
        <v>131790.59180576631</v>
      </c>
      <c r="O24" s="97">
        <v>0</v>
      </c>
      <c r="P24" s="97">
        <v>0</v>
      </c>
      <c r="Q24" s="97">
        <v>132000</v>
      </c>
      <c r="R24" s="97">
        <v>-2000</v>
      </c>
      <c r="S24" s="97">
        <v>130000</v>
      </c>
      <c r="T24" s="118">
        <f t="shared" si="1"/>
        <v>0.14444444444444443</v>
      </c>
      <c r="U24" s="118">
        <f t="shared" si="2"/>
        <v>-0.23076923076923078</v>
      </c>
      <c r="V24" s="115" t="s">
        <v>279</v>
      </c>
      <c r="W24" s="127">
        <v>128000</v>
      </c>
      <c r="X24" s="138">
        <v>128000</v>
      </c>
    </row>
    <row r="25" spans="1:24" s="3" customFormat="1" ht="36" x14ac:dyDescent="0.2">
      <c r="A25" s="108" t="s">
        <v>51</v>
      </c>
      <c r="B25" s="109" t="s">
        <v>304</v>
      </c>
      <c r="C25" s="114" t="s">
        <v>215</v>
      </c>
      <c r="D25" s="113" t="s">
        <v>52</v>
      </c>
      <c r="E25" s="119" t="s">
        <v>201</v>
      </c>
      <c r="F25" s="97">
        <v>230000</v>
      </c>
      <c r="G25" s="96">
        <v>135000</v>
      </c>
      <c r="H25" s="97">
        <v>344</v>
      </c>
      <c r="I25" s="96">
        <v>333</v>
      </c>
      <c r="J25" s="96">
        <v>0</v>
      </c>
      <c r="K25" s="96">
        <v>0</v>
      </c>
      <c r="L25" s="97">
        <v>186</v>
      </c>
      <c r="M25" s="96">
        <v>147</v>
      </c>
      <c r="N25" s="97">
        <v>127010.62215477997</v>
      </c>
      <c r="O25" s="97">
        <v>0</v>
      </c>
      <c r="P25" s="97">
        <v>0</v>
      </c>
      <c r="Q25" s="97">
        <v>127000</v>
      </c>
      <c r="R25" s="97">
        <v>13000</v>
      </c>
      <c r="S25" s="97">
        <v>140000</v>
      </c>
      <c r="T25" s="118">
        <f t="shared" si="1"/>
        <v>0.60869565217391308</v>
      </c>
      <c r="U25" s="118">
        <f t="shared" si="2"/>
        <v>3.7037037037037035E-2</v>
      </c>
      <c r="V25" s="115" t="s">
        <v>295</v>
      </c>
      <c r="W25" s="127">
        <v>138000</v>
      </c>
      <c r="X25" s="138">
        <v>138000</v>
      </c>
    </row>
    <row r="26" spans="1:24" s="3" customFormat="1" ht="72" x14ac:dyDescent="0.2">
      <c r="A26" s="107" t="s">
        <v>19</v>
      </c>
      <c r="B26" s="109" t="s">
        <v>323</v>
      </c>
      <c r="C26" s="120" t="s">
        <v>248</v>
      </c>
      <c r="D26" s="116" t="s">
        <v>20</v>
      </c>
      <c r="E26" s="117" t="s">
        <v>198</v>
      </c>
      <c r="F26" s="96">
        <v>900000</v>
      </c>
      <c r="G26" s="96">
        <v>459000</v>
      </c>
      <c r="H26" s="96">
        <v>180</v>
      </c>
      <c r="I26" s="96">
        <v>960</v>
      </c>
      <c r="J26" s="96">
        <v>2</v>
      </c>
      <c r="K26" s="96">
        <v>2</v>
      </c>
      <c r="L26" s="96">
        <v>180</v>
      </c>
      <c r="M26" s="96">
        <v>160</v>
      </c>
      <c r="N26" s="97">
        <v>122913.50531107739</v>
      </c>
      <c r="O26" s="97">
        <v>349243.69747899158</v>
      </c>
      <c r="P26" s="97">
        <v>87310.924369747896</v>
      </c>
      <c r="Q26" s="97">
        <v>559000</v>
      </c>
      <c r="R26" s="97">
        <v>-9000</v>
      </c>
      <c r="S26" s="97">
        <v>550000</v>
      </c>
      <c r="T26" s="118">
        <f t="shared" si="1"/>
        <v>0.61111111111111116</v>
      </c>
      <c r="U26" s="118">
        <f t="shared" si="2"/>
        <v>0.19825708061002179</v>
      </c>
      <c r="V26" s="115" t="s">
        <v>296</v>
      </c>
      <c r="W26" s="127">
        <v>548000</v>
      </c>
      <c r="X26" s="138">
        <v>548000</v>
      </c>
    </row>
    <row r="27" spans="1:24" s="3" customFormat="1" ht="48" x14ac:dyDescent="0.2">
      <c r="A27" s="108" t="s">
        <v>55</v>
      </c>
      <c r="B27" s="109" t="s">
        <v>301</v>
      </c>
      <c r="C27" s="114" t="s">
        <v>257</v>
      </c>
      <c r="D27" s="113" t="s">
        <v>56</v>
      </c>
      <c r="E27" s="119" t="s">
        <v>267</v>
      </c>
      <c r="F27" s="97">
        <v>58550</v>
      </c>
      <c r="G27" s="96">
        <v>0</v>
      </c>
      <c r="H27" s="97">
        <v>170</v>
      </c>
      <c r="I27" s="96">
        <v>0</v>
      </c>
      <c r="J27" s="96">
        <v>0</v>
      </c>
      <c r="K27" s="96">
        <v>0</v>
      </c>
      <c r="L27" s="97">
        <v>170</v>
      </c>
      <c r="M27" s="96">
        <v>0</v>
      </c>
      <c r="N27" s="97">
        <v>116084.97723823975</v>
      </c>
      <c r="O27" s="97">
        <v>0</v>
      </c>
      <c r="P27" s="97">
        <v>0</v>
      </c>
      <c r="Q27" s="97">
        <v>58550</v>
      </c>
      <c r="R27" s="97">
        <v>0</v>
      </c>
      <c r="S27" s="97">
        <v>58000</v>
      </c>
      <c r="T27" s="118">
        <f t="shared" si="1"/>
        <v>0.99060631938514088</v>
      </c>
      <c r="U27" s="118" t="str">
        <f t="shared" si="2"/>
        <v/>
      </c>
      <c r="V27" s="111" t="s">
        <v>280</v>
      </c>
      <c r="W27" s="97">
        <v>57000</v>
      </c>
      <c r="X27" s="139">
        <v>57000</v>
      </c>
    </row>
    <row r="28" spans="1:24" s="3" customFormat="1" ht="60" x14ac:dyDescent="0.2">
      <c r="A28" s="108" t="s">
        <v>57</v>
      </c>
      <c r="B28" s="109" t="s">
        <v>315</v>
      </c>
      <c r="C28" s="114" t="s">
        <v>258</v>
      </c>
      <c r="D28" s="113" t="s">
        <v>58</v>
      </c>
      <c r="E28" s="119" t="s">
        <v>202</v>
      </c>
      <c r="F28" s="97">
        <v>500000</v>
      </c>
      <c r="G28" s="96">
        <v>245000</v>
      </c>
      <c r="H28" s="97">
        <v>137</v>
      </c>
      <c r="I28" s="96">
        <v>147</v>
      </c>
      <c r="J28" s="96">
        <v>2</v>
      </c>
      <c r="K28" s="96">
        <v>2</v>
      </c>
      <c r="L28" s="97">
        <v>137</v>
      </c>
      <c r="M28" s="96">
        <v>0</v>
      </c>
      <c r="N28" s="97">
        <v>93550.834597875568</v>
      </c>
      <c r="O28" s="97">
        <v>76957.098628925261</v>
      </c>
      <c r="P28" s="97">
        <v>28118.939883645766</v>
      </c>
      <c r="Q28" s="97">
        <v>199000</v>
      </c>
      <c r="R28" s="97">
        <v>51000</v>
      </c>
      <c r="S28" s="97">
        <v>250000</v>
      </c>
      <c r="T28" s="118">
        <f t="shared" si="1"/>
        <v>0.5</v>
      </c>
      <c r="U28" s="118">
        <f t="shared" si="2"/>
        <v>2.0408163265306121E-2</v>
      </c>
      <c r="V28" s="115" t="s">
        <v>281</v>
      </c>
      <c r="W28" s="97">
        <v>248000</v>
      </c>
      <c r="X28" s="139">
        <v>248000</v>
      </c>
    </row>
    <row r="29" spans="1:24" s="3" customFormat="1" ht="72" x14ac:dyDescent="0.2">
      <c r="A29" s="108" t="s">
        <v>43</v>
      </c>
      <c r="B29" s="109" t="s">
        <v>163</v>
      </c>
      <c r="C29" s="114" t="s">
        <v>253</v>
      </c>
      <c r="D29" s="113" t="s">
        <v>44</v>
      </c>
      <c r="E29" s="119" t="s">
        <v>191</v>
      </c>
      <c r="F29" s="97">
        <v>945000</v>
      </c>
      <c r="G29" s="96">
        <v>185300</v>
      </c>
      <c r="H29" s="97">
        <v>126</v>
      </c>
      <c r="I29" s="96">
        <v>65</v>
      </c>
      <c r="J29" s="96">
        <v>2</v>
      </c>
      <c r="K29" s="96">
        <v>1</v>
      </c>
      <c r="L29" s="96">
        <v>126</v>
      </c>
      <c r="M29" s="96">
        <v>65</v>
      </c>
      <c r="N29" s="97">
        <v>86039.453717754164</v>
      </c>
      <c r="O29" s="97">
        <v>76957.098628925261</v>
      </c>
      <c r="P29" s="97">
        <v>14059.469941822883</v>
      </c>
      <c r="Q29" s="97">
        <v>177000</v>
      </c>
      <c r="R29" s="97">
        <v>13000</v>
      </c>
      <c r="S29" s="97">
        <v>190000</v>
      </c>
      <c r="T29" s="118">
        <f t="shared" si="1"/>
        <v>0.21111111111111111</v>
      </c>
      <c r="U29" s="118">
        <f t="shared" si="2"/>
        <v>2.5364274150026983E-2</v>
      </c>
      <c r="V29" s="115" t="s">
        <v>295</v>
      </c>
      <c r="W29" s="97">
        <v>188000</v>
      </c>
      <c r="X29" s="139">
        <v>188000</v>
      </c>
    </row>
    <row r="30" spans="1:24" s="6" customFormat="1" ht="36" x14ac:dyDescent="0.2">
      <c r="A30" s="108" t="s">
        <v>59</v>
      </c>
      <c r="B30" s="109" t="s">
        <v>313</v>
      </c>
      <c r="C30" s="114" t="s">
        <v>259</v>
      </c>
      <c r="D30" s="113" t="s">
        <v>60</v>
      </c>
      <c r="E30" s="119" t="s">
        <v>200</v>
      </c>
      <c r="F30" s="97">
        <v>360000</v>
      </c>
      <c r="G30" s="96">
        <v>0</v>
      </c>
      <c r="H30" s="97">
        <v>88</v>
      </c>
      <c r="I30" s="96">
        <v>0</v>
      </c>
      <c r="J30" s="96">
        <v>1</v>
      </c>
      <c r="K30" s="96">
        <v>0</v>
      </c>
      <c r="L30" s="97">
        <v>88</v>
      </c>
      <c r="M30" s="96">
        <v>0</v>
      </c>
      <c r="N30" s="97">
        <v>60091.047040971163</v>
      </c>
      <c r="O30" s="97">
        <v>38478.549314462631</v>
      </c>
      <c r="P30" s="97">
        <v>0</v>
      </c>
      <c r="Q30" s="97">
        <v>99000</v>
      </c>
      <c r="R30" s="97">
        <v>-9000</v>
      </c>
      <c r="S30" s="97">
        <v>90000</v>
      </c>
      <c r="T30" s="112">
        <f t="shared" si="1"/>
        <v>0.25</v>
      </c>
      <c r="U30" s="112" t="str">
        <f t="shared" si="2"/>
        <v/>
      </c>
      <c r="V30" s="115" t="s">
        <v>282</v>
      </c>
      <c r="W30" s="97">
        <v>89000</v>
      </c>
      <c r="X30" s="139">
        <v>89000</v>
      </c>
    </row>
    <row r="31" spans="1:24" s="6" customFormat="1" ht="36" x14ac:dyDescent="0.2">
      <c r="A31" s="108" t="s">
        <v>33</v>
      </c>
      <c r="B31" s="109" t="s">
        <v>312</v>
      </c>
      <c r="C31" s="114" t="s">
        <v>243</v>
      </c>
      <c r="D31" s="116" t="s">
        <v>34</v>
      </c>
      <c r="E31" s="117" t="s">
        <v>193</v>
      </c>
      <c r="F31" s="96">
        <v>314000</v>
      </c>
      <c r="G31" s="96">
        <v>110000</v>
      </c>
      <c r="H31" s="96">
        <v>72</v>
      </c>
      <c r="I31" s="96">
        <v>65</v>
      </c>
      <c r="J31" s="96">
        <v>2</v>
      </c>
      <c r="K31" s="96">
        <v>1</v>
      </c>
      <c r="L31" s="96">
        <v>72</v>
      </c>
      <c r="M31" s="96">
        <v>65</v>
      </c>
      <c r="N31" s="97">
        <v>49165.402124430955</v>
      </c>
      <c r="O31" s="97">
        <v>76957.098628925261</v>
      </c>
      <c r="P31" s="97">
        <v>14059.469941822883</v>
      </c>
      <c r="Q31" s="97">
        <v>140000</v>
      </c>
      <c r="R31" s="97">
        <v>-10000</v>
      </c>
      <c r="S31" s="97">
        <v>130000</v>
      </c>
      <c r="T31" s="112">
        <f t="shared" si="1"/>
        <v>0.4140127388535032</v>
      </c>
      <c r="U31" s="112">
        <f t="shared" si="2"/>
        <v>0.18181818181818182</v>
      </c>
      <c r="V31" s="115" t="s">
        <v>296</v>
      </c>
      <c r="W31" s="97">
        <v>129000</v>
      </c>
      <c r="X31" s="139">
        <v>129000</v>
      </c>
    </row>
    <row r="32" spans="1:24" s="6" customFormat="1" ht="60" x14ac:dyDescent="0.2">
      <c r="A32" s="108" t="s">
        <v>67</v>
      </c>
      <c r="B32" s="109" t="s">
        <v>337</v>
      </c>
      <c r="C32" s="114" t="s">
        <v>252</v>
      </c>
      <c r="D32" s="113" t="s">
        <v>68</v>
      </c>
      <c r="E32" s="119" t="s">
        <v>195</v>
      </c>
      <c r="F32" s="97">
        <v>478000</v>
      </c>
      <c r="G32" s="96">
        <v>0</v>
      </c>
      <c r="H32" s="97">
        <v>70</v>
      </c>
      <c r="I32" s="96">
        <v>58</v>
      </c>
      <c r="J32" s="96">
        <v>2</v>
      </c>
      <c r="K32" s="96">
        <v>2</v>
      </c>
      <c r="L32" s="97">
        <v>70</v>
      </c>
      <c r="M32" s="96">
        <v>58</v>
      </c>
      <c r="N32" s="97">
        <v>47799.696509863425</v>
      </c>
      <c r="O32" s="97">
        <v>76957.098628925261</v>
      </c>
      <c r="P32" s="97">
        <v>28118.939883645766</v>
      </c>
      <c r="Q32" s="97">
        <v>153000</v>
      </c>
      <c r="R32" s="97">
        <v>-3000</v>
      </c>
      <c r="S32" s="97">
        <v>150000</v>
      </c>
      <c r="T32" s="112">
        <f t="shared" si="1"/>
        <v>0.31380753138075312</v>
      </c>
      <c r="U32" s="112" t="str">
        <f t="shared" si="2"/>
        <v/>
      </c>
      <c r="V32" s="115"/>
      <c r="W32" s="97">
        <v>149000</v>
      </c>
      <c r="X32" s="139">
        <v>149000</v>
      </c>
    </row>
    <row r="33" spans="1:24" s="6" customFormat="1" ht="24" x14ac:dyDescent="0.2">
      <c r="A33" s="108" t="s">
        <v>63</v>
      </c>
      <c r="B33" s="109" t="s">
        <v>307</v>
      </c>
      <c r="C33" s="114" t="s">
        <v>245</v>
      </c>
      <c r="D33" s="113" t="s">
        <v>64</v>
      </c>
      <c r="E33" s="119" t="s">
        <v>203</v>
      </c>
      <c r="F33" s="97">
        <v>200000</v>
      </c>
      <c r="G33" s="96">
        <v>155000</v>
      </c>
      <c r="H33" s="97">
        <v>98</v>
      </c>
      <c r="I33" s="96">
        <v>198</v>
      </c>
      <c r="J33" s="96">
        <v>2</v>
      </c>
      <c r="K33" s="96">
        <v>2</v>
      </c>
      <c r="L33" s="97">
        <v>68</v>
      </c>
      <c r="M33" s="96">
        <v>99</v>
      </c>
      <c r="N33" s="97">
        <v>46433.990895295901</v>
      </c>
      <c r="O33" s="97">
        <v>76957.098628925261</v>
      </c>
      <c r="P33" s="97">
        <v>28118.939883645766</v>
      </c>
      <c r="Q33" s="97">
        <v>152000</v>
      </c>
      <c r="R33" s="97">
        <v>-2000</v>
      </c>
      <c r="S33" s="97">
        <v>150000</v>
      </c>
      <c r="T33" s="112">
        <f t="shared" si="1"/>
        <v>0.75</v>
      </c>
      <c r="U33" s="112">
        <f t="shared" si="2"/>
        <v>-3.2258064516129031E-2</v>
      </c>
      <c r="V33" s="111" t="s">
        <v>299</v>
      </c>
      <c r="W33" s="97">
        <v>149000</v>
      </c>
      <c r="X33" s="139">
        <v>149000</v>
      </c>
    </row>
    <row r="34" spans="1:24" s="6" customFormat="1" ht="36" x14ac:dyDescent="0.2">
      <c r="A34" s="108" t="s">
        <v>69</v>
      </c>
      <c r="B34" s="109" t="s">
        <v>318</v>
      </c>
      <c r="C34" s="114" t="s">
        <v>246</v>
      </c>
      <c r="D34" s="113" t="s">
        <v>70</v>
      </c>
      <c r="E34" s="119" t="s">
        <v>197</v>
      </c>
      <c r="F34" s="97">
        <v>535080</v>
      </c>
      <c r="G34" s="96">
        <v>146000</v>
      </c>
      <c r="H34" s="97">
        <v>68</v>
      </c>
      <c r="I34" s="96">
        <v>65</v>
      </c>
      <c r="J34" s="96">
        <v>2</v>
      </c>
      <c r="K34" s="96">
        <v>2</v>
      </c>
      <c r="L34" s="97">
        <v>68</v>
      </c>
      <c r="M34" s="96">
        <v>65</v>
      </c>
      <c r="N34" s="97">
        <v>46433.990895295901</v>
      </c>
      <c r="O34" s="97">
        <v>76957.098628925261</v>
      </c>
      <c r="P34" s="97">
        <v>28118.939883645766</v>
      </c>
      <c r="Q34" s="97">
        <v>152000</v>
      </c>
      <c r="R34" s="97">
        <v>-2000</v>
      </c>
      <c r="S34" s="97">
        <v>150000</v>
      </c>
      <c r="T34" s="112">
        <f t="shared" si="1"/>
        <v>0.28033191298497423</v>
      </c>
      <c r="U34" s="112">
        <f t="shared" si="2"/>
        <v>2.7397260273972601E-2</v>
      </c>
      <c r="V34" s="115"/>
      <c r="W34" s="97">
        <v>149000</v>
      </c>
      <c r="X34" s="139">
        <v>149000</v>
      </c>
    </row>
    <row r="35" spans="1:24" s="6" customFormat="1" ht="48" x14ac:dyDescent="0.2">
      <c r="A35" s="108" t="s">
        <v>47</v>
      </c>
      <c r="B35" s="109" t="s">
        <v>310</v>
      </c>
      <c r="C35" s="114" t="s">
        <v>256</v>
      </c>
      <c r="D35" s="113" t="s">
        <v>48</v>
      </c>
      <c r="E35" s="119" t="s">
        <v>197</v>
      </c>
      <c r="F35" s="97">
        <v>282850</v>
      </c>
      <c r="G35" s="96">
        <v>0</v>
      </c>
      <c r="H35" s="97">
        <v>152</v>
      </c>
      <c r="I35" s="96">
        <v>0</v>
      </c>
      <c r="J35" s="96">
        <v>1</v>
      </c>
      <c r="K35" s="96">
        <v>1</v>
      </c>
      <c r="L35" s="97">
        <v>67</v>
      </c>
      <c r="M35" s="96">
        <v>0</v>
      </c>
      <c r="N35" s="97">
        <v>45751.138088012136</v>
      </c>
      <c r="O35" s="97">
        <v>38478.549314462631</v>
      </c>
      <c r="P35" s="97">
        <v>14059.469941822883</v>
      </c>
      <c r="Q35" s="97">
        <v>98000</v>
      </c>
      <c r="R35" s="97">
        <v>0</v>
      </c>
      <c r="S35" s="97">
        <v>98000</v>
      </c>
      <c r="T35" s="112">
        <f t="shared" si="1"/>
        <v>0.34647339579282305</v>
      </c>
      <c r="U35" s="112" t="str">
        <f t="shared" si="2"/>
        <v/>
      </c>
      <c r="V35" s="115"/>
      <c r="W35" s="97">
        <v>98000</v>
      </c>
      <c r="X35" s="139">
        <v>98000</v>
      </c>
    </row>
    <row r="36" spans="1:24" s="6" customFormat="1" ht="60" x14ac:dyDescent="0.2">
      <c r="A36" s="108" t="s">
        <v>53</v>
      </c>
      <c r="B36" s="109" t="s">
        <v>303</v>
      </c>
      <c r="C36" s="114" t="s">
        <v>249</v>
      </c>
      <c r="D36" s="113" t="s">
        <v>54</v>
      </c>
      <c r="E36" s="119" t="s">
        <v>200</v>
      </c>
      <c r="F36" s="97">
        <v>125840</v>
      </c>
      <c r="G36" s="96">
        <v>141000</v>
      </c>
      <c r="H36" s="97">
        <v>100</v>
      </c>
      <c r="I36" s="96">
        <v>500</v>
      </c>
      <c r="J36" s="96">
        <v>1</v>
      </c>
      <c r="K36" s="96">
        <v>2</v>
      </c>
      <c r="L36" s="96">
        <v>60</v>
      </c>
      <c r="M36" s="96">
        <v>60</v>
      </c>
      <c r="N36" s="97">
        <v>40971.168437025794</v>
      </c>
      <c r="O36" s="97">
        <v>38478.549314462631</v>
      </c>
      <c r="P36" s="97">
        <v>28118.939883645766</v>
      </c>
      <c r="Q36" s="97">
        <v>108000</v>
      </c>
      <c r="R36" s="97">
        <v>2000</v>
      </c>
      <c r="S36" s="97">
        <v>110000</v>
      </c>
      <c r="T36" s="112">
        <f t="shared" si="1"/>
        <v>0.87412587412587417</v>
      </c>
      <c r="U36" s="112">
        <f t="shared" si="2"/>
        <v>-0.21985815602836881</v>
      </c>
      <c r="V36" s="111" t="s">
        <v>297</v>
      </c>
      <c r="W36" s="97">
        <v>110000</v>
      </c>
      <c r="X36" s="139">
        <v>110000</v>
      </c>
    </row>
    <row r="37" spans="1:24" s="6" customFormat="1" ht="48" x14ac:dyDescent="0.2">
      <c r="A37" s="108" t="s">
        <v>45</v>
      </c>
      <c r="B37" s="109" t="s">
        <v>320</v>
      </c>
      <c r="C37" s="114" t="s">
        <v>238</v>
      </c>
      <c r="D37" s="113" t="s">
        <v>46</v>
      </c>
      <c r="E37" s="119" t="s">
        <v>197</v>
      </c>
      <c r="F37" s="97">
        <v>574000</v>
      </c>
      <c r="G37" s="96">
        <v>68000</v>
      </c>
      <c r="H37" s="97">
        <v>291</v>
      </c>
      <c r="I37" s="96">
        <v>280</v>
      </c>
      <c r="J37" s="96">
        <v>2</v>
      </c>
      <c r="K37" s="96">
        <v>0</v>
      </c>
      <c r="L37" s="96">
        <v>57</v>
      </c>
      <c r="M37" s="96">
        <v>80</v>
      </c>
      <c r="N37" s="97">
        <v>38922.610015174505</v>
      </c>
      <c r="O37" s="97">
        <v>76957.098628925261</v>
      </c>
      <c r="P37" s="97">
        <v>0</v>
      </c>
      <c r="Q37" s="97">
        <v>116000</v>
      </c>
      <c r="R37" s="97">
        <v>-1000</v>
      </c>
      <c r="S37" s="97">
        <v>115000</v>
      </c>
      <c r="T37" s="112">
        <f t="shared" si="1"/>
        <v>0.20034843205574912</v>
      </c>
      <c r="U37" s="112">
        <f t="shared" si="2"/>
        <v>0.69117647058823528</v>
      </c>
      <c r="V37" s="115" t="s">
        <v>298</v>
      </c>
      <c r="W37" s="97">
        <v>115000</v>
      </c>
      <c r="X37" s="139">
        <v>115000</v>
      </c>
    </row>
    <row r="38" spans="1:24" s="6" customFormat="1" ht="48" x14ac:dyDescent="0.2">
      <c r="A38" s="108" t="s">
        <v>65</v>
      </c>
      <c r="B38" s="109" t="s">
        <v>308</v>
      </c>
      <c r="C38" s="114" t="s">
        <v>222</v>
      </c>
      <c r="D38" s="116" t="s">
        <v>66</v>
      </c>
      <c r="E38" s="117" t="s">
        <v>197</v>
      </c>
      <c r="F38" s="97">
        <v>224200</v>
      </c>
      <c r="G38" s="96">
        <v>109000</v>
      </c>
      <c r="H38" s="97">
        <v>455</v>
      </c>
      <c r="I38" s="96">
        <v>412</v>
      </c>
      <c r="J38" s="96">
        <v>2</v>
      </c>
      <c r="K38" s="96">
        <v>0</v>
      </c>
      <c r="L38" s="97">
        <v>57</v>
      </c>
      <c r="M38" s="96">
        <v>52</v>
      </c>
      <c r="N38" s="97">
        <v>38922.610015174505</v>
      </c>
      <c r="O38" s="97">
        <v>76957.098628925261</v>
      </c>
      <c r="P38" s="97">
        <v>0</v>
      </c>
      <c r="Q38" s="97">
        <v>116000</v>
      </c>
      <c r="R38" s="97">
        <v>-1000</v>
      </c>
      <c r="S38" s="97">
        <v>115000</v>
      </c>
      <c r="T38" s="112">
        <f t="shared" si="1"/>
        <v>0.51293487957181083</v>
      </c>
      <c r="U38" s="112">
        <f t="shared" si="2"/>
        <v>5.5045871559633031E-2</v>
      </c>
      <c r="V38" s="115"/>
      <c r="W38" s="97">
        <v>115000</v>
      </c>
      <c r="X38" s="139">
        <v>115000</v>
      </c>
    </row>
    <row r="39" spans="1:24" s="6" customFormat="1" ht="60" x14ac:dyDescent="0.2">
      <c r="A39" s="108" t="s">
        <v>23</v>
      </c>
      <c r="B39" s="109" t="s">
        <v>314</v>
      </c>
      <c r="C39" s="114" t="s">
        <v>214</v>
      </c>
      <c r="D39" s="116" t="s">
        <v>24</v>
      </c>
      <c r="E39" s="117" t="s">
        <v>207</v>
      </c>
      <c r="F39" s="96">
        <v>339000</v>
      </c>
      <c r="G39" s="96">
        <v>65000</v>
      </c>
      <c r="H39" s="96">
        <v>41</v>
      </c>
      <c r="I39" s="96">
        <v>17</v>
      </c>
      <c r="J39" s="96">
        <v>2</v>
      </c>
      <c r="K39" s="96">
        <v>0</v>
      </c>
      <c r="L39" s="96">
        <v>45</v>
      </c>
      <c r="M39" s="96">
        <v>25</v>
      </c>
      <c r="N39" s="97">
        <v>30728.376327769347</v>
      </c>
      <c r="O39" s="97">
        <v>27731.092436974792</v>
      </c>
      <c r="P39" s="97">
        <v>0</v>
      </c>
      <c r="Q39" s="97">
        <v>58000</v>
      </c>
      <c r="R39" s="97">
        <v>12000</v>
      </c>
      <c r="S39" s="97">
        <v>70000</v>
      </c>
      <c r="T39" s="112">
        <f t="shared" ref="T39:T43" si="3">S39/MIN(F39,900000)</f>
        <v>0.20648967551622419</v>
      </c>
      <c r="U39" s="112">
        <f t="shared" ref="U39:U43" si="4">IFERROR((S39-G39)/G39,"")</f>
        <v>7.6923076923076927E-2</v>
      </c>
      <c r="V39" s="115"/>
      <c r="W39" s="97">
        <v>70000</v>
      </c>
      <c r="X39" s="139">
        <v>70000</v>
      </c>
    </row>
    <row r="40" spans="1:24" s="6" customFormat="1" ht="60" x14ac:dyDescent="0.2">
      <c r="A40" s="108" t="s">
        <v>25</v>
      </c>
      <c r="B40" s="109" t="s">
        <v>309</v>
      </c>
      <c r="C40" s="114" t="s">
        <v>229</v>
      </c>
      <c r="D40" s="116" t="s">
        <v>26</v>
      </c>
      <c r="E40" s="117" t="s">
        <v>208</v>
      </c>
      <c r="F40" s="96">
        <v>235000</v>
      </c>
      <c r="G40" s="96">
        <v>100000</v>
      </c>
      <c r="H40" s="96">
        <v>44</v>
      </c>
      <c r="I40" s="96">
        <v>42</v>
      </c>
      <c r="J40" s="96">
        <v>2</v>
      </c>
      <c r="K40" s="96">
        <v>2</v>
      </c>
      <c r="L40" s="96">
        <v>44</v>
      </c>
      <c r="M40" s="96">
        <v>42</v>
      </c>
      <c r="N40" s="97">
        <v>30045.523520485582</v>
      </c>
      <c r="O40" s="97">
        <v>27731.092436974792</v>
      </c>
      <c r="P40" s="97">
        <v>62394.957983193279</v>
      </c>
      <c r="Q40" s="97">
        <v>120000</v>
      </c>
      <c r="R40" s="97">
        <v>5000</v>
      </c>
      <c r="S40" s="97">
        <v>125000</v>
      </c>
      <c r="T40" s="112">
        <f t="shared" si="3"/>
        <v>0.53191489361702127</v>
      </c>
      <c r="U40" s="112">
        <f t="shared" si="4"/>
        <v>0.25</v>
      </c>
      <c r="V40" s="115"/>
      <c r="W40" s="97">
        <v>125000</v>
      </c>
      <c r="X40" s="139">
        <v>125000</v>
      </c>
    </row>
    <row r="41" spans="1:24" s="6" customFormat="1" ht="48" x14ac:dyDescent="0.2">
      <c r="A41" s="108" t="s">
        <v>73</v>
      </c>
      <c r="B41" s="109" t="s">
        <v>306</v>
      </c>
      <c r="C41" s="114" t="s">
        <v>228</v>
      </c>
      <c r="D41" s="113" t="s">
        <v>74</v>
      </c>
      <c r="E41" s="119" t="s">
        <v>197</v>
      </c>
      <c r="F41" s="97">
        <v>160000</v>
      </c>
      <c r="G41" s="96">
        <v>92000</v>
      </c>
      <c r="H41" s="97">
        <v>74</v>
      </c>
      <c r="I41" s="96">
        <v>100</v>
      </c>
      <c r="J41" s="96">
        <v>2</v>
      </c>
      <c r="K41" s="96">
        <v>0</v>
      </c>
      <c r="L41" s="97">
        <v>38</v>
      </c>
      <c r="M41" s="96">
        <v>32</v>
      </c>
      <c r="N41" s="97">
        <v>25948.406676783005</v>
      </c>
      <c r="O41" s="97">
        <v>27731.092436974792</v>
      </c>
      <c r="P41" s="97">
        <v>0</v>
      </c>
      <c r="Q41" s="97">
        <v>54000</v>
      </c>
      <c r="R41" s="97">
        <v>31000</v>
      </c>
      <c r="S41" s="97">
        <v>85000</v>
      </c>
      <c r="T41" s="112">
        <f t="shared" si="3"/>
        <v>0.53125</v>
      </c>
      <c r="U41" s="112">
        <f t="shared" si="4"/>
        <v>-7.6086956521739135E-2</v>
      </c>
      <c r="V41" s="111"/>
      <c r="W41" s="97">
        <v>85000</v>
      </c>
      <c r="X41" s="139">
        <v>85000</v>
      </c>
    </row>
    <row r="42" spans="1:24" s="6" customFormat="1" ht="48" x14ac:dyDescent="0.2">
      <c r="A42" s="108" t="s">
        <v>61</v>
      </c>
      <c r="B42" s="109" t="s">
        <v>316</v>
      </c>
      <c r="C42" s="114" t="s">
        <v>225</v>
      </c>
      <c r="D42" s="113" t="s">
        <v>62</v>
      </c>
      <c r="E42" s="119" t="s">
        <v>190</v>
      </c>
      <c r="F42" s="97">
        <v>435000</v>
      </c>
      <c r="G42" s="96">
        <v>90000</v>
      </c>
      <c r="H42" s="97">
        <v>41</v>
      </c>
      <c r="I42" s="96">
        <v>35</v>
      </c>
      <c r="J42" s="96">
        <v>2</v>
      </c>
      <c r="K42" s="96">
        <v>0</v>
      </c>
      <c r="L42" s="97">
        <v>36</v>
      </c>
      <c r="M42" s="96">
        <v>30</v>
      </c>
      <c r="N42" s="97">
        <v>24582.701062215478</v>
      </c>
      <c r="O42" s="97">
        <v>27731.092436974792</v>
      </c>
      <c r="P42" s="97">
        <v>0</v>
      </c>
      <c r="Q42" s="97">
        <v>52000</v>
      </c>
      <c r="R42" s="97">
        <v>33000</v>
      </c>
      <c r="S42" s="97">
        <v>85000</v>
      </c>
      <c r="T42" s="112">
        <f t="shared" si="3"/>
        <v>0.19540229885057472</v>
      </c>
      <c r="U42" s="112">
        <f t="shared" si="4"/>
        <v>-5.5555555555555552E-2</v>
      </c>
      <c r="V42" s="115"/>
      <c r="W42" s="97">
        <v>85000</v>
      </c>
      <c r="X42" s="139">
        <v>85000</v>
      </c>
    </row>
    <row r="43" spans="1:24" s="6" customFormat="1" ht="36" x14ac:dyDescent="0.2">
      <c r="A43" s="108" t="s">
        <v>35</v>
      </c>
      <c r="B43" s="109" t="s">
        <v>305</v>
      </c>
      <c r="C43" s="114" t="s">
        <v>242</v>
      </c>
      <c r="D43" s="116" t="s">
        <v>36</v>
      </c>
      <c r="E43" s="117" t="s">
        <v>195</v>
      </c>
      <c r="F43" s="96">
        <v>150000</v>
      </c>
      <c r="G43" s="96">
        <v>150000</v>
      </c>
      <c r="H43" s="96">
        <v>32</v>
      </c>
      <c r="I43" s="96">
        <v>44</v>
      </c>
      <c r="J43" s="96">
        <v>1</v>
      </c>
      <c r="K43" s="96">
        <v>0</v>
      </c>
      <c r="L43" s="96">
        <v>32</v>
      </c>
      <c r="M43" s="96">
        <v>44</v>
      </c>
      <c r="N43" s="97">
        <v>21851.289833080424</v>
      </c>
      <c r="O43" s="97">
        <v>13865.546218487396</v>
      </c>
      <c r="P43" s="97">
        <v>0</v>
      </c>
      <c r="Q43" s="97">
        <v>36000</v>
      </c>
      <c r="R43" s="97">
        <v>39000</v>
      </c>
      <c r="S43" s="97">
        <v>75000</v>
      </c>
      <c r="T43" s="112">
        <f t="shared" si="3"/>
        <v>0.5</v>
      </c>
      <c r="U43" s="112">
        <f t="shared" si="4"/>
        <v>-0.5</v>
      </c>
      <c r="V43" s="111" t="s">
        <v>293</v>
      </c>
      <c r="W43" s="97">
        <v>75000</v>
      </c>
      <c r="X43" s="139">
        <v>75000</v>
      </c>
    </row>
    <row r="44" spans="1:24" s="6" customFormat="1" ht="37.5" customHeight="1" x14ac:dyDescent="0.2">
      <c r="A44" s="108"/>
      <c r="B44" s="109" t="s">
        <v>311</v>
      </c>
      <c r="C44" s="114" t="s">
        <v>240</v>
      </c>
      <c r="D44" s="116" t="s">
        <v>18</v>
      </c>
      <c r="E44" s="117" t="s">
        <v>190</v>
      </c>
      <c r="F44" s="96">
        <v>270000</v>
      </c>
      <c r="G44" s="96">
        <v>84000</v>
      </c>
      <c r="H44" s="96">
        <v>29</v>
      </c>
      <c r="I44" s="96">
        <v>23</v>
      </c>
      <c r="J44" s="96">
        <v>2</v>
      </c>
      <c r="K44" s="96">
        <v>0</v>
      </c>
      <c r="L44" s="96">
        <v>29</v>
      </c>
      <c r="M44" s="96">
        <v>23</v>
      </c>
      <c r="N44" s="97">
        <v>19802.731411229135</v>
      </c>
      <c r="O44" s="97">
        <v>27731.092436974792</v>
      </c>
      <c r="P44" s="97">
        <v>0</v>
      </c>
      <c r="Q44" s="97">
        <v>48000</v>
      </c>
      <c r="R44" s="97">
        <v>27000</v>
      </c>
      <c r="S44" s="97">
        <v>75000</v>
      </c>
      <c r="T44" s="112">
        <f t="shared" ref="T44:T49" si="5">S44/MIN(F44,900000)</f>
        <v>0.27777777777777779</v>
      </c>
      <c r="U44" s="112">
        <f t="shared" ref="U44:U49" si="6">IFERROR((S44-G44)/G44,"")</f>
        <v>-0.10714285714285714</v>
      </c>
      <c r="V44" s="115"/>
      <c r="W44" s="97">
        <v>75000</v>
      </c>
      <c r="X44" s="139">
        <v>75000</v>
      </c>
    </row>
    <row r="45" spans="1:24" s="6" customFormat="1" ht="37.5" customHeight="1" x14ac:dyDescent="0.2">
      <c r="A45" s="108"/>
      <c r="B45" s="141" t="s">
        <v>357</v>
      </c>
      <c r="C45" s="142" t="s">
        <v>358</v>
      </c>
      <c r="D45" s="150" t="s">
        <v>359</v>
      </c>
      <c r="E45" s="151" t="s">
        <v>197</v>
      </c>
      <c r="F45" s="146">
        <v>47000</v>
      </c>
      <c r="G45" s="145">
        <v>0</v>
      </c>
      <c r="H45" s="146">
        <v>192</v>
      </c>
      <c r="I45" s="145">
        <v>0</v>
      </c>
      <c r="J45" s="145">
        <v>0</v>
      </c>
      <c r="K45" s="145">
        <v>0</v>
      </c>
      <c r="L45" s="145">
        <v>60</v>
      </c>
      <c r="M45" s="145">
        <v>0</v>
      </c>
      <c r="N45" s="146">
        <v>40971.168437025794</v>
      </c>
      <c r="O45" s="146">
        <v>0</v>
      </c>
      <c r="P45" s="146">
        <v>0</v>
      </c>
      <c r="Q45" s="146">
        <v>41000</v>
      </c>
      <c r="R45" s="146">
        <v>-1000</v>
      </c>
      <c r="S45" s="146">
        <v>0</v>
      </c>
      <c r="T45" s="148">
        <f t="shared" si="5"/>
        <v>0</v>
      </c>
      <c r="U45" s="148" t="str">
        <f t="shared" si="6"/>
        <v/>
      </c>
      <c r="V45" s="152" t="s">
        <v>360</v>
      </c>
      <c r="W45" s="146">
        <v>0</v>
      </c>
      <c r="X45" s="139">
        <v>0</v>
      </c>
    </row>
    <row r="46" spans="1:24" s="6" customFormat="1" ht="37.5" customHeight="1" x14ac:dyDescent="0.2">
      <c r="A46" s="108"/>
      <c r="B46" s="141" t="s">
        <v>339</v>
      </c>
      <c r="C46" s="142" t="s">
        <v>340</v>
      </c>
      <c r="D46" s="143" t="s">
        <v>341</v>
      </c>
      <c r="E46" s="144" t="s">
        <v>342</v>
      </c>
      <c r="F46" s="145">
        <v>264000</v>
      </c>
      <c r="G46" s="145">
        <v>0</v>
      </c>
      <c r="H46" s="145">
        <v>92</v>
      </c>
      <c r="I46" s="145">
        <v>0</v>
      </c>
      <c r="J46" s="145">
        <v>0</v>
      </c>
      <c r="K46" s="145">
        <v>0</v>
      </c>
      <c r="L46" s="145">
        <v>0</v>
      </c>
      <c r="M46" s="145">
        <v>0</v>
      </c>
      <c r="N46" s="146">
        <v>0</v>
      </c>
      <c r="O46" s="146">
        <v>0</v>
      </c>
      <c r="P46" s="146">
        <v>0</v>
      </c>
      <c r="Q46" s="146">
        <v>0</v>
      </c>
      <c r="R46" s="146">
        <v>0</v>
      </c>
      <c r="S46" s="146">
        <v>0</v>
      </c>
      <c r="T46" s="147">
        <f t="shared" si="5"/>
        <v>0</v>
      </c>
      <c r="U46" s="148" t="str">
        <f t="shared" si="6"/>
        <v/>
      </c>
      <c r="V46" s="149" t="s">
        <v>343</v>
      </c>
      <c r="W46" s="146">
        <v>0</v>
      </c>
      <c r="X46" s="139">
        <v>0</v>
      </c>
    </row>
    <row r="47" spans="1:24" s="6" customFormat="1" ht="36" x14ac:dyDescent="0.2">
      <c r="A47" s="108"/>
      <c r="B47" s="141" t="s">
        <v>344</v>
      </c>
      <c r="C47" s="142" t="s">
        <v>247</v>
      </c>
      <c r="D47" s="150" t="s">
        <v>345</v>
      </c>
      <c r="E47" s="151" t="s">
        <v>346</v>
      </c>
      <c r="F47" s="146">
        <v>230000</v>
      </c>
      <c r="G47" s="145">
        <v>119000</v>
      </c>
      <c r="H47" s="146">
        <v>85</v>
      </c>
      <c r="I47" s="145">
        <v>95</v>
      </c>
      <c r="J47" s="145">
        <v>0</v>
      </c>
      <c r="K47" s="145">
        <v>0</v>
      </c>
      <c r="L47" s="145">
        <v>85</v>
      </c>
      <c r="M47" s="145">
        <v>95</v>
      </c>
      <c r="N47" s="146">
        <v>58042.488619119875</v>
      </c>
      <c r="O47" s="146">
        <v>0</v>
      </c>
      <c r="P47" s="146">
        <v>0</v>
      </c>
      <c r="Q47" s="146">
        <v>58000</v>
      </c>
      <c r="R47" s="146">
        <v>-8000</v>
      </c>
      <c r="S47" s="146">
        <v>0</v>
      </c>
      <c r="T47" s="148">
        <f t="shared" si="5"/>
        <v>0</v>
      </c>
      <c r="U47" s="148">
        <f t="shared" si="6"/>
        <v>-1</v>
      </c>
      <c r="V47" s="152" t="s">
        <v>347</v>
      </c>
      <c r="W47" s="146">
        <v>0</v>
      </c>
      <c r="X47" s="139">
        <v>0</v>
      </c>
    </row>
    <row r="48" spans="1:24" s="6" customFormat="1" ht="36" x14ac:dyDescent="0.2">
      <c r="A48" s="108"/>
      <c r="B48" s="141" t="s">
        <v>348</v>
      </c>
      <c r="C48" s="142" t="s">
        <v>234</v>
      </c>
      <c r="D48" s="150" t="s">
        <v>349</v>
      </c>
      <c r="E48" s="151" t="s">
        <v>350</v>
      </c>
      <c r="F48" s="146">
        <v>215000</v>
      </c>
      <c r="G48" s="145">
        <v>20000</v>
      </c>
      <c r="H48" s="146">
        <v>124</v>
      </c>
      <c r="I48" s="145">
        <v>115</v>
      </c>
      <c r="J48" s="145">
        <v>0</v>
      </c>
      <c r="K48" s="145">
        <v>0</v>
      </c>
      <c r="L48" s="146">
        <v>0</v>
      </c>
      <c r="M48" s="145">
        <v>5</v>
      </c>
      <c r="N48" s="146">
        <v>0</v>
      </c>
      <c r="O48" s="146">
        <v>0</v>
      </c>
      <c r="P48" s="146">
        <v>0</v>
      </c>
      <c r="Q48" s="146">
        <v>0</v>
      </c>
      <c r="R48" s="146">
        <v>0</v>
      </c>
      <c r="S48" s="146">
        <v>0</v>
      </c>
      <c r="T48" s="147">
        <f t="shared" si="5"/>
        <v>0</v>
      </c>
      <c r="U48" s="147">
        <f t="shared" si="6"/>
        <v>-1</v>
      </c>
      <c r="V48" s="152" t="s">
        <v>351</v>
      </c>
      <c r="W48" s="146">
        <v>0</v>
      </c>
      <c r="X48" s="139">
        <v>0</v>
      </c>
    </row>
    <row r="49" spans="1:24" s="6" customFormat="1" ht="60.75" thickBot="1" x14ac:dyDescent="0.25">
      <c r="A49" s="108"/>
      <c r="B49" s="153" t="s">
        <v>352</v>
      </c>
      <c r="C49" s="154" t="s">
        <v>353</v>
      </c>
      <c r="D49" s="155" t="s">
        <v>354</v>
      </c>
      <c r="E49" s="156" t="s">
        <v>355</v>
      </c>
      <c r="F49" s="157">
        <v>80000</v>
      </c>
      <c r="G49" s="158">
        <v>0</v>
      </c>
      <c r="H49" s="157">
        <v>15</v>
      </c>
      <c r="I49" s="158">
        <v>0</v>
      </c>
      <c r="J49" s="158">
        <v>0</v>
      </c>
      <c r="K49" s="158">
        <v>0</v>
      </c>
      <c r="L49" s="158">
        <v>0</v>
      </c>
      <c r="M49" s="158">
        <v>0</v>
      </c>
      <c r="N49" s="157">
        <v>0</v>
      </c>
      <c r="O49" s="157">
        <v>0</v>
      </c>
      <c r="P49" s="157">
        <v>0</v>
      </c>
      <c r="Q49" s="157">
        <v>0</v>
      </c>
      <c r="R49" s="157">
        <v>0</v>
      </c>
      <c r="S49" s="157">
        <v>0</v>
      </c>
      <c r="T49" s="159">
        <f t="shared" si="5"/>
        <v>0</v>
      </c>
      <c r="U49" s="159" t="str">
        <f t="shared" si="6"/>
        <v/>
      </c>
      <c r="V49" s="160" t="s">
        <v>356</v>
      </c>
      <c r="W49" s="157">
        <v>0</v>
      </c>
      <c r="X49" s="140">
        <v>0</v>
      </c>
    </row>
  </sheetData>
  <conditionalFormatting sqref="U44">
    <cfRule type="colorScale" priority="9">
      <colorScale>
        <cfvo type="min"/>
        <cfvo type="percentile" val="50"/>
        <cfvo type="max"/>
        <color rgb="FFF8696B"/>
        <color rgb="FFFFEB84"/>
        <color rgb="FF63BE7B"/>
      </colorScale>
    </cfRule>
  </conditionalFormatting>
  <conditionalFormatting sqref="T44">
    <cfRule type="colorScale" priority="10">
      <colorScale>
        <cfvo type="min"/>
        <cfvo type="percentile" val="50"/>
        <cfvo type="max"/>
        <color rgb="FFF8696B"/>
        <color rgb="FFFFEB84"/>
        <color rgb="FF63BE7B"/>
      </colorScale>
    </cfRule>
  </conditionalFormatting>
  <conditionalFormatting sqref="U46:U47">
    <cfRule type="colorScale" priority="7">
      <colorScale>
        <cfvo type="min"/>
        <cfvo type="percentile" val="50"/>
        <cfvo type="max"/>
        <color rgb="FFF8696B"/>
        <color rgb="FFFFEB84"/>
        <color rgb="FF63BE7B"/>
      </colorScale>
    </cfRule>
  </conditionalFormatting>
  <conditionalFormatting sqref="T46:T47">
    <cfRule type="colorScale" priority="8">
      <colorScale>
        <cfvo type="min"/>
        <cfvo type="percentile" val="50"/>
        <cfvo type="max"/>
        <color rgb="FFF8696B"/>
        <color rgb="FFFFEB84"/>
        <color rgb="FF63BE7B"/>
      </colorScale>
    </cfRule>
  </conditionalFormatting>
  <conditionalFormatting sqref="U48">
    <cfRule type="colorScale" priority="5">
      <colorScale>
        <cfvo type="min"/>
        <cfvo type="percentile" val="50"/>
        <cfvo type="max"/>
        <color rgb="FFF8696B"/>
        <color rgb="FFFFEB84"/>
        <color rgb="FF63BE7B"/>
      </colorScale>
    </cfRule>
  </conditionalFormatting>
  <conditionalFormatting sqref="T48">
    <cfRule type="colorScale" priority="6">
      <colorScale>
        <cfvo type="min"/>
        <cfvo type="percentile" val="50"/>
        <cfvo type="max"/>
        <color rgb="FFF8696B"/>
        <color rgb="FFFFEB84"/>
        <color rgb="FF63BE7B"/>
      </colorScale>
    </cfRule>
  </conditionalFormatting>
  <conditionalFormatting sqref="U49">
    <cfRule type="colorScale" priority="3">
      <colorScale>
        <cfvo type="min"/>
        <cfvo type="percentile" val="50"/>
        <cfvo type="max"/>
        <color rgb="FFF8696B"/>
        <color rgb="FFFFEB84"/>
        <color rgb="FF63BE7B"/>
      </colorScale>
    </cfRule>
  </conditionalFormatting>
  <conditionalFormatting sqref="T49">
    <cfRule type="colorScale" priority="4">
      <colorScale>
        <cfvo type="min"/>
        <cfvo type="percentile" val="50"/>
        <cfvo type="max"/>
        <color rgb="FFF8696B"/>
        <color rgb="FFFFEB84"/>
        <color rgb="FF63BE7B"/>
      </colorScale>
    </cfRule>
  </conditionalFormatting>
  <conditionalFormatting sqref="U13:U43">
    <cfRule type="colorScale" priority="39">
      <colorScale>
        <cfvo type="min"/>
        <cfvo type="percentile" val="50"/>
        <cfvo type="max"/>
        <color rgb="FFF8696B"/>
        <color rgb="FFFFEB84"/>
        <color rgb="FF63BE7B"/>
      </colorScale>
    </cfRule>
  </conditionalFormatting>
  <conditionalFormatting sqref="T13:T43">
    <cfRule type="colorScale" priority="40">
      <colorScale>
        <cfvo type="min"/>
        <cfvo type="percentile" val="50"/>
        <cfvo type="max"/>
        <color rgb="FFF8696B"/>
        <color rgb="FFFFEB84"/>
        <color rgb="FF63BE7B"/>
      </colorScale>
    </cfRule>
  </conditionalFormatting>
  <conditionalFormatting sqref="U45">
    <cfRule type="colorScale" priority="1">
      <colorScale>
        <cfvo type="min"/>
        <cfvo type="percentile" val="50"/>
        <cfvo type="max"/>
        <color rgb="FFF8696B"/>
        <color rgb="FFFFEB84"/>
        <color rgb="FF63BE7B"/>
      </colorScale>
    </cfRule>
  </conditionalFormatting>
  <conditionalFormatting sqref="T45">
    <cfRule type="colorScale" priority="2">
      <colorScale>
        <cfvo type="min"/>
        <cfvo type="percentile" val="50"/>
        <cfvo type="max"/>
        <color rgb="FFF8696B"/>
        <color rgb="FFFFEB84"/>
        <color rgb="FF63BE7B"/>
      </colorScale>
    </cfRule>
  </conditionalFormatting>
  <pageMargins left="0.23622047244094491" right="0.23622047244094491" top="0.74803149606299213" bottom="0.74803149606299213" header="0.31496062992125984" footer="0.31496062992125984"/>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48"/>
  <sheetViews>
    <sheetView workbookViewId="0">
      <selection activeCell="B17" sqref="B17"/>
    </sheetView>
  </sheetViews>
  <sheetFormatPr defaultRowHeight="15" x14ac:dyDescent="0.25"/>
  <cols>
    <col min="1" max="1" width="12.5703125" bestFit="1" customWidth="1"/>
    <col min="2" max="2" width="23.85546875" style="48" bestFit="1" customWidth="1"/>
    <col min="3" max="3" width="24" style="48" bestFit="1" customWidth="1"/>
    <col min="4" max="4" width="20.140625" style="48" bestFit="1" customWidth="1"/>
    <col min="5" max="5" width="15.7109375" style="48" bestFit="1" customWidth="1"/>
    <col min="6" max="6" width="22.85546875" style="48" bestFit="1" customWidth="1"/>
    <col min="7" max="7" width="15.28515625" style="48" bestFit="1" customWidth="1"/>
  </cols>
  <sheetData>
    <row r="3" spans="1:7" x14ac:dyDescent="0.25">
      <c r="A3" s="16" t="s">
        <v>210</v>
      </c>
      <c r="B3" s="48" t="s">
        <v>261</v>
      </c>
      <c r="C3" s="48" t="s">
        <v>262</v>
      </c>
      <c r="D3" s="48" t="s">
        <v>263</v>
      </c>
      <c r="E3" s="48" t="s">
        <v>264</v>
      </c>
      <c r="F3" s="48" t="s">
        <v>265</v>
      </c>
      <c r="G3" s="48" t="s">
        <v>266</v>
      </c>
    </row>
    <row r="4" spans="1:7" x14ac:dyDescent="0.25">
      <c r="A4" s="17" t="s">
        <v>212</v>
      </c>
      <c r="B4" s="48">
        <v>499100</v>
      </c>
      <c r="C4" s="48">
        <v>625</v>
      </c>
      <c r="D4" s="48">
        <v>329</v>
      </c>
      <c r="E4" s="48">
        <v>329</v>
      </c>
      <c r="F4" s="48">
        <v>0</v>
      </c>
      <c r="G4" s="48">
        <v>296100</v>
      </c>
    </row>
    <row r="5" spans="1:7" x14ac:dyDescent="0.25">
      <c r="A5" s="17" t="s">
        <v>250</v>
      </c>
      <c r="B5" s="48">
        <v>1000000</v>
      </c>
      <c r="C5" s="48">
        <v>987</v>
      </c>
      <c r="D5" s="48">
        <v>515</v>
      </c>
      <c r="E5" s="48">
        <v>515</v>
      </c>
      <c r="F5" s="48">
        <v>0</v>
      </c>
      <c r="G5" s="48">
        <v>463500</v>
      </c>
    </row>
    <row r="6" spans="1:7" x14ac:dyDescent="0.25">
      <c r="A6" s="17" t="s">
        <v>213</v>
      </c>
      <c r="B6" s="48">
        <v>1209000</v>
      </c>
      <c r="C6" s="48">
        <v>1982</v>
      </c>
      <c r="D6" s="48">
        <v>478</v>
      </c>
      <c r="E6" s="48">
        <v>216</v>
      </c>
      <c r="F6" s="48">
        <v>0</v>
      </c>
      <c r="G6" s="48">
        <v>194400</v>
      </c>
    </row>
    <row r="7" spans="1:7" x14ac:dyDescent="0.25">
      <c r="A7" s="17" t="s">
        <v>214</v>
      </c>
      <c r="B7" s="48">
        <v>298000</v>
      </c>
      <c r="C7" s="48">
        <v>63</v>
      </c>
      <c r="D7" s="48">
        <v>17</v>
      </c>
      <c r="E7" s="48">
        <v>25</v>
      </c>
      <c r="F7" s="48">
        <v>1</v>
      </c>
      <c r="G7" s="48">
        <v>22500</v>
      </c>
    </row>
    <row r="8" spans="1:7" x14ac:dyDescent="0.25">
      <c r="A8" s="17" t="s">
        <v>215</v>
      </c>
      <c r="B8" s="48">
        <v>225000</v>
      </c>
      <c r="C8" s="48">
        <v>364</v>
      </c>
      <c r="D8" s="48">
        <v>333</v>
      </c>
      <c r="E8" s="48">
        <v>147</v>
      </c>
      <c r="F8" s="48">
        <v>0</v>
      </c>
      <c r="G8" s="48">
        <v>132300</v>
      </c>
    </row>
    <row r="9" spans="1:7" x14ac:dyDescent="0.25">
      <c r="A9" s="17" t="s">
        <v>216</v>
      </c>
      <c r="B9" s="48">
        <v>230000</v>
      </c>
      <c r="C9" s="48">
        <v>660</v>
      </c>
      <c r="D9" s="48">
        <v>82</v>
      </c>
      <c r="E9" s="48">
        <v>41</v>
      </c>
      <c r="F9" s="48">
        <v>0</v>
      </c>
      <c r="G9" s="48">
        <v>36900</v>
      </c>
    </row>
    <row r="10" spans="1:7" x14ac:dyDescent="0.25">
      <c r="A10" s="17" t="s">
        <v>248</v>
      </c>
      <c r="B10" s="48">
        <v>1291200</v>
      </c>
      <c r="C10" s="48">
        <v>1944</v>
      </c>
      <c r="D10" s="48">
        <v>960</v>
      </c>
      <c r="E10" s="48">
        <v>160</v>
      </c>
      <c r="F10" s="48">
        <v>0</v>
      </c>
      <c r="G10" s="48">
        <v>144000</v>
      </c>
    </row>
    <row r="11" spans="1:7" x14ac:dyDescent="0.25">
      <c r="A11" s="17" t="s">
        <v>217</v>
      </c>
      <c r="B11" s="48">
        <v>244839</v>
      </c>
      <c r="C11" s="48">
        <v>132</v>
      </c>
      <c r="D11" s="48">
        <v>33</v>
      </c>
      <c r="E11" s="48">
        <v>33</v>
      </c>
      <c r="G11" s="48">
        <v>29700</v>
      </c>
    </row>
    <row r="12" spans="1:7" x14ac:dyDescent="0.25">
      <c r="A12" s="17" t="s">
        <v>218</v>
      </c>
      <c r="B12" s="48">
        <v>650000</v>
      </c>
      <c r="C12" s="48">
        <v>199</v>
      </c>
      <c r="D12" s="48">
        <v>154</v>
      </c>
      <c r="E12" s="48">
        <v>0</v>
      </c>
      <c r="F12" s="48">
        <v>0</v>
      </c>
      <c r="G12" s="48">
        <v>0</v>
      </c>
    </row>
    <row r="13" spans="1:7" x14ac:dyDescent="0.25">
      <c r="A13" s="17" t="s">
        <v>252</v>
      </c>
      <c r="B13" s="48">
        <v>250000</v>
      </c>
      <c r="C13" s="48">
        <v>90</v>
      </c>
      <c r="D13" s="48">
        <v>58</v>
      </c>
      <c r="E13" s="48">
        <v>58</v>
      </c>
      <c r="F13" s="48">
        <v>0</v>
      </c>
      <c r="G13" s="48">
        <v>52200</v>
      </c>
    </row>
    <row r="14" spans="1:7" x14ac:dyDescent="0.25">
      <c r="A14" s="17" t="s">
        <v>219</v>
      </c>
      <c r="B14" s="48">
        <v>110000</v>
      </c>
      <c r="C14" s="48">
        <v>43</v>
      </c>
      <c r="D14" s="48">
        <v>38</v>
      </c>
      <c r="E14" s="48">
        <v>9</v>
      </c>
      <c r="F14" s="48">
        <v>0</v>
      </c>
      <c r="G14" s="48">
        <v>8100</v>
      </c>
    </row>
    <row r="15" spans="1:7" x14ac:dyDescent="0.25">
      <c r="A15" s="17" t="s">
        <v>249</v>
      </c>
      <c r="B15" s="48">
        <v>710000</v>
      </c>
      <c r="C15" s="48">
        <v>600</v>
      </c>
      <c r="D15" s="48">
        <v>500</v>
      </c>
      <c r="E15" s="48">
        <v>60</v>
      </c>
      <c r="F15" s="48">
        <v>0</v>
      </c>
      <c r="G15" s="48">
        <v>54000</v>
      </c>
    </row>
    <row r="16" spans="1:7" x14ac:dyDescent="0.25">
      <c r="A16" s="17" t="s">
        <v>220</v>
      </c>
      <c r="B16" s="48">
        <v>15000</v>
      </c>
      <c r="C16" s="48">
        <v>171</v>
      </c>
      <c r="D16" s="48">
        <v>78</v>
      </c>
      <c r="E16" s="48">
        <v>0</v>
      </c>
      <c r="F16" s="48">
        <v>0</v>
      </c>
      <c r="G16" s="48">
        <v>0</v>
      </c>
    </row>
    <row r="17" spans="1:7" x14ac:dyDescent="0.25">
      <c r="A17" s="17" t="s">
        <v>258</v>
      </c>
      <c r="B17" s="48">
        <v>410000</v>
      </c>
      <c r="C17" s="48">
        <v>147</v>
      </c>
      <c r="D17" s="48">
        <v>147</v>
      </c>
      <c r="E17" s="48">
        <v>0</v>
      </c>
      <c r="F17" s="48">
        <v>0</v>
      </c>
      <c r="G17" s="48">
        <v>0</v>
      </c>
    </row>
    <row r="18" spans="1:7" x14ac:dyDescent="0.25">
      <c r="A18" s="17" t="s">
        <v>253</v>
      </c>
      <c r="B18" s="48">
        <v>410000</v>
      </c>
      <c r="C18" s="48">
        <v>183</v>
      </c>
      <c r="D18" s="48">
        <v>65</v>
      </c>
      <c r="E18" s="48">
        <v>65</v>
      </c>
      <c r="F18" s="48">
        <v>0</v>
      </c>
      <c r="G18" s="48">
        <v>58500</v>
      </c>
    </row>
    <row r="19" spans="1:7" x14ac:dyDescent="0.25">
      <c r="A19" s="17" t="s">
        <v>221</v>
      </c>
      <c r="B19" s="48">
        <v>45000</v>
      </c>
      <c r="C19" s="48">
        <v>420</v>
      </c>
      <c r="D19" s="48">
        <v>276</v>
      </c>
      <c r="E19" s="48">
        <v>69</v>
      </c>
      <c r="F19" s="48">
        <v>0</v>
      </c>
      <c r="G19" s="48">
        <v>62100</v>
      </c>
    </row>
    <row r="20" spans="1:7" x14ac:dyDescent="0.25">
      <c r="A20" s="17" t="s">
        <v>222</v>
      </c>
      <c r="B20" s="48">
        <v>290000</v>
      </c>
      <c r="C20" s="48">
        <v>430</v>
      </c>
      <c r="D20" s="48">
        <v>412</v>
      </c>
      <c r="E20" s="48">
        <v>52</v>
      </c>
      <c r="F20" s="48">
        <v>0</v>
      </c>
      <c r="G20" s="48">
        <v>46800</v>
      </c>
    </row>
    <row r="21" spans="1:7" x14ac:dyDescent="0.25">
      <c r="A21" s="17" t="s">
        <v>223</v>
      </c>
      <c r="B21" s="48">
        <v>21600</v>
      </c>
      <c r="C21" s="48">
        <v>3</v>
      </c>
      <c r="D21" s="48">
        <v>0</v>
      </c>
      <c r="E21" s="48">
        <v>40</v>
      </c>
      <c r="F21" s="48">
        <v>0</v>
      </c>
      <c r="G21" s="48">
        <v>36000</v>
      </c>
    </row>
    <row r="22" spans="1:7" x14ac:dyDescent="0.25">
      <c r="A22" s="17" t="s">
        <v>224</v>
      </c>
      <c r="B22" s="48">
        <v>380000</v>
      </c>
      <c r="C22" s="48">
        <v>600</v>
      </c>
      <c r="D22" s="48">
        <v>400</v>
      </c>
      <c r="E22" s="48">
        <v>354</v>
      </c>
      <c r="F22" s="48">
        <v>0</v>
      </c>
      <c r="G22" s="48">
        <v>318600</v>
      </c>
    </row>
    <row r="23" spans="1:7" x14ac:dyDescent="0.25">
      <c r="A23" s="17" t="s">
        <v>225</v>
      </c>
      <c r="B23" s="48">
        <v>285000</v>
      </c>
      <c r="C23" s="48">
        <v>81</v>
      </c>
      <c r="D23" s="48">
        <v>35</v>
      </c>
      <c r="E23" s="48">
        <v>30</v>
      </c>
      <c r="F23" s="48">
        <v>0</v>
      </c>
      <c r="G23" s="48">
        <v>27000</v>
      </c>
    </row>
    <row r="24" spans="1:7" x14ac:dyDescent="0.25">
      <c r="A24" s="17" t="s">
        <v>226</v>
      </c>
      <c r="B24" s="48">
        <v>115000</v>
      </c>
      <c r="C24" s="48">
        <v>9</v>
      </c>
      <c r="D24" s="48">
        <v>4</v>
      </c>
      <c r="E24" s="48">
        <v>4</v>
      </c>
      <c r="F24" s="48">
        <v>0</v>
      </c>
      <c r="G24" s="48">
        <v>3600</v>
      </c>
    </row>
    <row r="25" spans="1:7" x14ac:dyDescent="0.25">
      <c r="A25" s="17" t="s">
        <v>251</v>
      </c>
      <c r="B25" s="48">
        <v>163000</v>
      </c>
      <c r="C25" s="48">
        <v>65</v>
      </c>
      <c r="D25" s="48">
        <v>23</v>
      </c>
      <c r="E25" s="48">
        <v>23</v>
      </c>
      <c r="F25" s="48">
        <v>0</v>
      </c>
      <c r="G25" s="48">
        <v>20700</v>
      </c>
    </row>
    <row r="26" spans="1:7" x14ac:dyDescent="0.25">
      <c r="A26" s="17" t="s">
        <v>227</v>
      </c>
      <c r="B26" s="48">
        <v>200000</v>
      </c>
      <c r="C26" s="48">
        <v>31</v>
      </c>
      <c r="D26" s="48">
        <v>200</v>
      </c>
      <c r="E26" s="48">
        <v>0</v>
      </c>
      <c r="F26" s="48">
        <v>0</v>
      </c>
      <c r="G26" s="48">
        <v>0</v>
      </c>
    </row>
    <row r="27" spans="1:7" x14ac:dyDescent="0.25">
      <c r="A27" s="17" t="s">
        <v>228</v>
      </c>
      <c r="B27" s="48">
        <v>511000</v>
      </c>
      <c r="C27" s="48">
        <v>135</v>
      </c>
      <c r="D27" s="48">
        <v>100</v>
      </c>
      <c r="E27" s="48">
        <v>32</v>
      </c>
      <c r="F27" s="48">
        <v>0</v>
      </c>
      <c r="G27" s="48">
        <v>28800</v>
      </c>
    </row>
    <row r="28" spans="1:7" x14ac:dyDescent="0.25">
      <c r="A28" s="17" t="s">
        <v>229</v>
      </c>
      <c r="B28" s="48">
        <v>145000</v>
      </c>
      <c r="C28" s="48">
        <v>56</v>
      </c>
      <c r="D28" s="48">
        <v>42</v>
      </c>
      <c r="E28" s="48">
        <v>42</v>
      </c>
      <c r="F28" s="48">
        <v>2</v>
      </c>
      <c r="G28" s="48">
        <v>37800</v>
      </c>
    </row>
    <row r="29" spans="1:7" x14ac:dyDescent="0.25">
      <c r="A29" s="17" t="s">
        <v>230</v>
      </c>
      <c r="B29" s="48">
        <v>150000</v>
      </c>
      <c r="C29" s="48">
        <v>33</v>
      </c>
      <c r="D29" s="48">
        <v>25</v>
      </c>
      <c r="E29" s="48">
        <v>25</v>
      </c>
      <c r="F29" s="48">
        <v>0</v>
      </c>
      <c r="G29" s="48">
        <v>22500</v>
      </c>
    </row>
    <row r="30" spans="1:7" x14ac:dyDescent="0.25">
      <c r="A30" s="17" t="s">
        <v>231</v>
      </c>
      <c r="B30" s="48">
        <v>258420</v>
      </c>
      <c r="C30" s="48">
        <v>410</v>
      </c>
      <c r="D30" s="48">
        <v>190</v>
      </c>
      <c r="E30" s="48">
        <v>30</v>
      </c>
      <c r="F30" s="48">
        <v>0</v>
      </c>
      <c r="G30" s="48">
        <v>27000</v>
      </c>
    </row>
    <row r="31" spans="1:7" x14ac:dyDescent="0.25">
      <c r="A31" s="17" t="s">
        <v>232</v>
      </c>
      <c r="B31" s="48">
        <v>424000</v>
      </c>
      <c r="C31" s="48">
        <v>1182</v>
      </c>
      <c r="D31" s="48">
        <v>940</v>
      </c>
      <c r="E31" s="48">
        <v>95</v>
      </c>
      <c r="F31" s="48">
        <v>0</v>
      </c>
      <c r="G31" s="48">
        <v>85500</v>
      </c>
    </row>
    <row r="32" spans="1:7" x14ac:dyDescent="0.25">
      <c r="A32" s="17" t="s">
        <v>233</v>
      </c>
      <c r="B32" s="48">
        <v>1110000</v>
      </c>
      <c r="C32" s="48">
        <v>250</v>
      </c>
      <c r="D32" s="48">
        <v>250</v>
      </c>
      <c r="E32" s="48">
        <v>0</v>
      </c>
      <c r="F32" s="48">
        <v>0</v>
      </c>
      <c r="G32" s="48">
        <v>0</v>
      </c>
    </row>
    <row r="33" spans="1:7" x14ac:dyDescent="0.25">
      <c r="A33" s="17" t="s">
        <v>234</v>
      </c>
      <c r="B33" s="48">
        <v>58000</v>
      </c>
      <c r="C33" s="48">
        <v>214</v>
      </c>
      <c r="D33" s="48">
        <v>115</v>
      </c>
      <c r="E33" s="48">
        <v>5</v>
      </c>
      <c r="F33" s="48">
        <v>0</v>
      </c>
      <c r="G33" s="48">
        <v>4500</v>
      </c>
    </row>
    <row r="34" spans="1:7" x14ac:dyDescent="0.25">
      <c r="A34" s="17" t="s">
        <v>235</v>
      </c>
      <c r="B34" s="48">
        <v>920000</v>
      </c>
      <c r="C34" s="48">
        <v>388</v>
      </c>
      <c r="D34" s="48">
        <v>300</v>
      </c>
      <c r="E34" s="48">
        <v>300</v>
      </c>
      <c r="F34" s="48">
        <v>0</v>
      </c>
      <c r="G34" s="48">
        <v>270000</v>
      </c>
    </row>
    <row r="35" spans="1:7" x14ac:dyDescent="0.25">
      <c r="A35" s="17" t="s">
        <v>236</v>
      </c>
      <c r="B35" s="48">
        <v>1610000</v>
      </c>
      <c r="C35" s="48">
        <v>1308</v>
      </c>
      <c r="D35" s="48">
        <v>1122</v>
      </c>
      <c r="E35" s="48">
        <v>374</v>
      </c>
      <c r="F35" s="48">
        <v>0</v>
      </c>
      <c r="G35" s="48">
        <v>336600</v>
      </c>
    </row>
    <row r="36" spans="1:7" x14ac:dyDescent="0.25">
      <c r="A36" s="17" t="s">
        <v>237</v>
      </c>
      <c r="B36" s="48">
        <v>1225000</v>
      </c>
      <c r="C36" s="48">
        <v>2646</v>
      </c>
      <c r="D36" s="48">
        <v>1758</v>
      </c>
      <c r="E36" s="48">
        <v>293</v>
      </c>
      <c r="F36" s="48">
        <v>0</v>
      </c>
      <c r="G36" s="48">
        <v>263700</v>
      </c>
    </row>
    <row r="37" spans="1:7" x14ac:dyDescent="0.25">
      <c r="A37" s="17" t="s">
        <v>238</v>
      </c>
      <c r="B37" s="48">
        <v>560000</v>
      </c>
      <c r="C37" s="48">
        <v>363</v>
      </c>
      <c r="D37" s="48">
        <v>280</v>
      </c>
      <c r="E37" s="48">
        <v>80</v>
      </c>
      <c r="F37" s="48">
        <v>0</v>
      </c>
      <c r="G37" s="48">
        <v>72000</v>
      </c>
    </row>
    <row r="38" spans="1:7" x14ac:dyDescent="0.25">
      <c r="A38" s="17" t="s">
        <v>239</v>
      </c>
      <c r="B38" s="48">
        <v>40000</v>
      </c>
      <c r="C38" s="48">
        <v>373</v>
      </c>
      <c r="D38" s="48">
        <v>177</v>
      </c>
      <c r="E38" s="48">
        <v>170</v>
      </c>
      <c r="F38" s="48">
        <v>0</v>
      </c>
      <c r="G38" s="48">
        <v>153000</v>
      </c>
    </row>
    <row r="39" spans="1:7" x14ac:dyDescent="0.25">
      <c r="A39" s="17" t="s">
        <v>240</v>
      </c>
      <c r="B39" s="48">
        <v>245000</v>
      </c>
      <c r="C39" s="48">
        <v>74</v>
      </c>
      <c r="D39" s="48">
        <v>23</v>
      </c>
      <c r="E39" s="48">
        <v>23</v>
      </c>
      <c r="F39" s="48">
        <v>0</v>
      </c>
      <c r="G39" s="48">
        <v>20700</v>
      </c>
    </row>
    <row r="40" spans="1:7" x14ac:dyDescent="0.25">
      <c r="A40" s="17" t="s">
        <v>241</v>
      </c>
      <c r="B40" s="48">
        <v>900000</v>
      </c>
      <c r="C40" s="48">
        <v>639</v>
      </c>
      <c r="D40" s="48">
        <v>501</v>
      </c>
      <c r="E40" s="48">
        <v>501</v>
      </c>
      <c r="F40" s="48">
        <v>0</v>
      </c>
      <c r="G40" s="48">
        <v>450900</v>
      </c>
    </row>
    <row r="41" spans="1:7" x14ac:dyDescent="0.25">
      <c r="A41" s="17" t="s">
        <v>242</v>
      </c>
      <c r="B41" s="48">
        <v>150000</v>
      </c>
      <c r="C41" s="48">
        <v>68</v>
      </c>
      <c r="D41" s="48">
        <v>44</v>
      </c>
      <c r="E41" s="48">
        <v>44</v>
      </c>
      <c r="F41" s="48">
        <v>0</v>
      </c>
      <c r="G41" s="48">
        <v>39600</v>
      </c>
    </row>
    <row r="42" spans="1:7" x14ac:dyDescent="0.25">
      <c r="A42" s="17" t="s">
        <v>243</v>
      </c>
      <c r="B42" s="48">
        <v>200000</v>
      </c>
      <c r="C42" s="48">
        <v>149</v>
      </c>
      <c r="D42" s="48">
        <v>65</v>
      </c>
      <c r="E42" s="48">
        <v>65</v>
      </c>
      <c r="F42" s="48">
        <v>0</v>
      </c>
      <c r="G42" s="48">
        <v>58500</v>
      </c>
    </row>
    <row r="43" spans="1:7" x14ac:dyDescent="0.25">
      <c r="A43" s="17" t="s">
        <v>244</v>
      </c>
      <c r="B43" s="48">
        <v>1200000</v>
      </c>
      <c r="C43" s="48">
        <v>351</v>
      </c>
      <c r="D43" s="48">
        <v>295</v>
      </c>
      <c r="E43" s="48">
        <v>295</v>
      </c>
      <c r="F43" s="48">
        <v>0</v>
      </c>
      <c r="G43" s="48">
        <v>265500</v>
      </c>
    </row>
    <row r="44" spans="1:7" x14ac:dyDescent="0.25">
      <c r="A44" s="17" t="s">
        <v>245</v>
      </c>
      <c r="B44" s="48">
        <v>155000</v>
      </c>
      <c r="C44" s="48">
        <v>320</v>
      </c>
      <c r="D44" s="48">
        <v>198</v>
      </c>
      <c r="E44" s="48">
        <v>99</v>
      </c>
      <c r="F44" s="48">
        <v>0</v>
      </c>
      <c r="G44" s="48">
        <v>89100</v>
      </c>
    </row>
    <row r="45" spans="1:7" x14ac:dyDescent="0.25">
      <c r="A45" s="17" t="s">
        <v>246</v>
      </c>
      <c r="B45" s="48">
        <v>440000</v>
      </c>
      <c r="C45" s="48">
        <v>88</v>
      </c>
      <c r="D45" s="48">
        <v>65</v>
      </c>
      <c r="E45" s="48">
        <v>65</v>
      </c>
      <c r="F45" s="48">
        <v>0</v>
      </c>
      <c r="G45" s="48">
        <v>58500</v>
      </c>
    </row>
    <row r="46" spans="1:7" x14ac:dyDescent="0.25">
      <c r="A46" s="17" t="s">
        <v>247</v>
      </c>
      <c r="B46" s="48">
        <v>210000</v>
      </c>
      <c r="C46" s="48">
        <v>95</v>
      </c>
      <c r="D46" s="48">
        <v>95</v>
      </c>
      <c r="E46" s="48">
        <v>95</v>
      </c>
      <c r="F46" s="48">
        <v>0</v>
      </c>
      <c r="G46" s="48">
        <v>85500</v>
      </c>
    </row>
    <row r="47" spans="1:7" x14ac:dyDescent="0.25">
      <c r="A47" s="17" t="s">
        <v>254</v>
      </c>
      <c r="B47" s="48">
        <v>40000</v>
      </c>
      <c r="C47" s="48">
        <v>15</v>
      </c>
      <c r="D47" s="48">
        <v>15</v>
      </c>
      <c r="E47" s="48">
        <v>15</v>
      </c>
      <c r="F47" s="48">
        <v>0</v>
      </c>
      <c r="G47" s="48">
        <v>13500</v>
      </c>
    </row>
    <row r="48" spans="1:7" x14ac:dyDescent="0.25">
      <c r="A48" s="17" t="s">
        <v>211</v>
      </c>
      <c r="B48" s="48">
        <v>19603159</v>
      </c>
      <c r="C48" s="48">
        <v>18986</v>
      </c>
      <c r="D48" s="48">
        <v>11737</v>
      </c>
      <c r="E48" s="48">
        <v>4878</v>
      </c>
      <c r="F48" s="48">
        <v>3</v>
      </c>
      <c r="G48" s="48">
        <v>4390200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76"/>
  <sheetViews>
    <sheetView workbookViewId="0">
      <pane ySplit="9" topLeftCell="A31" activePane="bottomLeft" state="frozen"/>
      <selection pane="bottomLeft" activeCell="A40" sqref="A40"/>
    </sheetView>
  </sheetViews>
  <sheetFormatPr defaultRowHeight="15" x14ac:dyDescent="0.25"/>
  <cols>
    <col min="1" max="1" width="34.85546875" style="11" customWidth="1"/>
    <col min="2" max="2" width="7.7109375" style="20" customWidth="1"/>
    <col min="3" max="3" width="12.7109375" style="12" customWidth="1"/>
    <col min="4" max="4" width="9.42578125" style="13" bestFit="1" customWidth="1"/>
    <col min="5" max="6" width="11.28515625" style="10" bestFit="1" customWidth="1"/>
    <col min="7" max="7" width="8.85546875" style="10" bestFit="1" customWidth="1"/>
    <col min="8" max="8" width="8.140625" style="10" bestFit="1" customWidth="1"/>
    <col min="9" max="9" width="12.42578125" style="10" customWidth="1"/>
    <col min="10" max="10" width="7.85546875" style="13" bestFit="1" customWidth="1"/>
    <col min="11" max="12" width="9" style="12" bestFit="1" customWidth="1"/>
    <col min="13" max="13" width="11.7109375" style="12" bestFit="1" customWidth="1"/>
    <col min="14" max="14" width="7.7109375" style="14" bestFit="1" customWidth="1"/>
    <col min="15" max="15" width="14.7109375" hidden="1" customWidth="1"/>
  </cols>
  <sheetData>
    <row r="1" spans="1:15" x14ac:dyDescent="0.25">
      <c r="A1" s="15"/>
      <c r="B1" s="19"/>
      <c r="C1" s="7"/>
      <c r="D1" s="8"/>
      <c r="E1" s="26">
        <f>SUM(E10:E74)</f>
        <v>19603159</v>
      </c>
      <c r="F1" s="26">
        <f t="shared" ref="F1:N1" si="0">SUM(F10:F74)</f>
        <v>18986</v>
      </c>
      <c r="G1" s="26">
        <f t="shared" si="0"/>
        <v>11737</v>
      </c>
      <c r="H1" s="26">
        <f t="shared" si="0"/>
        <v>4878</v>
      </c>
      <c r="I1" s="26">
        <f t="shared" si="0"/>
        <v>3</v>
      </c>
      <c r="J1" s="26">
        <f t="shared" si="0"/>
        <v>1431</v>
      </c>
      <c r="K1" s="26">
        <f t="shared" si="0"/>
        <v>4390200</v>
      </c>
      <c r="L1" s="26">
        <f t="shared" si="0"/>
        <v>0</v>
      </c>
      <c r="M1" s="26">
        <f t="shared" si="0"/>
        <v>0</v>
      </c>
      <c r="N1" s="26">
        <f t="shared" si="0"/>
        <v>4390200</v>
      </c>
    </row>
    <row r="2" spans="1:15" x14ac:dyDescent="0.25">
      <c r="B2" s="24"/>
      <c r="C2" s="31"/>
      <c r="D2" s="30"/>
      <c r="E2" s="29"/>
      <c r="F2" s="29"/>
      <c r="G2" s="29"/>
      <c r="H2" s="29"/>
      <c r="I2" s="29"/>
      <c r="J2" s="30"/>
      <c r="K2" s="31"/>
      <c r="L2" s="31"/>
      <c r="M2" s="31"/>
      <c r="N2" s="31"/>
    </row>
    <row r="3" spans="1:15" x14ac:dyDescent="0.25">
      <c r="C3" s="31"/>
      <c r="D3" s="30"/>
      <c r="E3" s="29"/>
      <c r="F3" s="29"/>
      <c r="G3" s="29"/>
      <c r="H3" s="29">
        <f>SUM(G4/H1)</f>
        <v>922.50922509225097</v>
      </c>
      <c r="I3" s="29"/>
      <c r="J3" s="30"/>
      <c r="K3" s="31"/>
      <c r="L3" s="31"/>
      <c r="M3" s="31"/>
      <c r="N3" s="31"/>
    </row>
    <row r="4" spans="1:15" x14ac:dyDescent="0.25">
      <c r="A4" s="11" t="s">
        <v>188</v>
      </c>
      <c r="C4" s="31"/>
      <c r="D4" s="30"/>
      <c r="E4" s="29"/>
      <c r="F4" s="29"/>
      <c r="G4" s="29">
        <v>4500000</v>
      </c>
      <c r="H4" s="32">
        <v>900</v>
      </c>
      <c r="I4" s="29"/>
      <c r="J4" s="30"/>
      <c r="K4" s="31"/>
      <c r="L4" s="31"/>
      <c r="M4" s="31"/>
      <c r="N4" s="31"/>
    </row>
    <row r="5" spans="1:15" x14ac:dyDescent="0.25">
      <c r="C5" s="31"/>
      <c r="D5" s="30"/>
      <c r="E5" s="29"/>
      <c r="F5" s="29"/>
      <c r="G5" s="29"/>
      <c r="H5" s="32"/>
      <c r="I5" s="29"/>
      <c r="J5" s="30"/>
      <c r="K5" s="31"/>
      <c r="L5" s="31"/>
      <c r="M5" s="31"/>
      <c r="N5" s="31">
        <v>9000000</v>
      </c>
    </row>
    <row r="6" spans="1:15" x14ac:dyDescent="0.25">
      <c r="A6" s="11" t="s">
        <v>13</v>
      </c>
      <c r="C6" s="31"/>
      <c r="D6" s="30"/>
      <c r="E6" s="29"/>
      <c r="F6" s="29"/>
      <c r="G6" s="29">
        <v>900000</v>
      </c>
      <c r="H6" s="29"/>
      <c r="I6" s="29"/>
      <c r="J6" s="30"/>
      <c r="K6" s="31"/>
      <c r="L6" s="31"/>
      <c r="M6" s="31"/>
      <c r="N6" s="31"/>
    </row>
    <row r="7" spans="1:15" x14ac:dyDescent="0.25">
      <c r="A7" s="11" t="s">
        <v>14</v>
      </c>
      <c r="C7" s="31"/>
      <c r="D7" s="30"/>
      <c r="E7" s="29"/>
      <c r="F7" s="29"/>
      <c r="G7" s="29">
        <v>3600000</v>
      </c>
      <c r="H7" s="29"/>
      <c r="I7" s="29"/>
      <c r="J7" s="30"/>
      <c r="K7" s="31"/>
      <c r="L7" s="31"/>
      <c r="M7" s="31"/>
      <c r="N7" s="31"/>
    </row>
    <row r="8" spans="1:15" ht="15.75" thickBot="1" x14ac:dyDescent="0.3">
      <c r="A8" s="11" t="s">
        <v>15</v>
      </c>
      <c r="C8" s="31"/>
      <c r="D8" s="30"/>
      <c r="E8" s="29"/>
      <c r="F8" s="29"/>
      <c r="G8" s="29">
        <f>SUM(G4:G7)</f>
        <v>9000000</v>
      </c>
      <c r="H8" s="29"/>
      <c r="I8" s="29"/>
      <c r="J8" s="30"/>
      <c r="K8" s="31"/>
      <c r="L8" s="31"/>
      <c r="M8" s="31"/>
      <c r="N8" s="31"/>
    </row>
    <row r="9" spans="1:15" ht="28.9" customHeight="1" x14ac:dyDescent="0.25">
      <c r="A9" s="18" t="s">
        <v>0</v>
      </c>
      <c r="B9" s="21" t="s">
        <v>189</v>
      </c>
      <c r="C9" s="18" t="s">
        <v>1</v>
      </c>
      <c r="D9" s="27" t="s">
        <v>79</v>
      </c>
      <c r="E9" s="27" t="s">
        <v>2</v>
      </c>
      <c r="F9" s="27" t="s">
        <v>3</v>
      </c>
      <c r="G9" s="27" t="s">
        <v>10</v>
      </c>
      <c r="H9" s="27" t="s">
        <v>12</v>
      </c>
      <c r="I9" s="27" t="s">
        <v>9</v>
      </c>
      <c r="J9" s="27" t="s">
        <v>4</v>
      </c>
      <c r="K9" s="27" t="s">
        <v>5</v>
      </c>
      <c r="L9" s="27" t="s">
        <v>7</v>
      </c>
      <c r="M9" s="27" t="s">
        <v>6</v>
      </c>
      <c r="N9" s="28" t="s">
        <v>8</v>
      </c>
      <c r="O9" s="23" t="s">
        <v>255</v>
      </c>
    </row>
    <row r="10" spans="1:15" s="38" customFormat="1" ht="17.45" customHeight="1" x14ac:dyDescent="0.25">
      <c r="A10" s="34" t="s">
        <v>183</v>
      </c>
      <c r="B10" s="33" t="s">
        <v>212</v>
      </c>
      <c r="C10" s="35" t="s">
        <v>184</v>
      </c>
      <c r="D10" s="36">
        <v>445261</v>
      </c>
      <c r="E10" s="36">
        <v>499100</v>
      </c>
      <c r="F10" s="36">
        <v>625</v>
      </c>
      <c r="G10" s="36">
        <v>329</v>
      </c>
      <c r="H10" s="36">
        <v>329</v>
      </c>
      <c r="I10" s="36">
        <v>0</v>
      </c>
      <c r="J10" s="36">
        <v>49</v>
      </c>
      <c r="K10" s="36">
        <f t="shared" ref="K10:K41" si="1">PRODUCT(H10,$H$4)</f>
        <v>296100</v>
      </c>
      <c r="L10" s="36"/>
      <c r="M10" s="36"/>
      <c r="N10" s="37">
        <f t="shared" ref="N10:N41" si="2">SUM(K10:M10)</f>
        <v>296100</v>
      </c>
      <c r="O10" s="38" t="e">
        <f>VLOOKUP(B10,#REF!,1,0)</f>
        <v>#REF!</v>
      </c>
    </row>
    <row r="11" spans="1:15" s="38" customFormat="1" ht="17.45" customHeight="1" x14ac:dyDescent="0.25">
      <c r="A11" s="34" t="s">
        <v>140</v>
      </c>
      <c r="B11" s="33" t="s">
        <v>250</v>
      </c>
      <c r="C11" s="35" t="s">
        <v>141</v>
      </c>
      <c r="D11" s="36">
        <v>1000000</v>
      </c>
      <c r="E11" s="36">
        <v>1000000</v>
      </c>
      <c r="F11" s="36">
        <v>987</v>
      </c>
      <c r="G11" s="36">
        <v>515</v>
      </c>
      <c r="H11" s="36">
        <v>515</v>
      </c>
      <c r="I11" s="36">
        <v>0</v>
      </c>
      <c r="J11" s="36">
        <v>0</v>
      </c>
      <c r="K11" s="36">
        <f t="shared" si="1"/>
        <v>463500</v>
      </c>
      <c r="L11" s="36"/>
      <c r="M11" s="36"/>
      <c r="N11" s="37">
        <f t="shared" si="2"/>
        <v>463500</v>
      </c>
      <c r="O11" s="38" t="e">
        <f>VLOOKUP(B11,#REF!,1,0)</f>
        <v>#REF!</v>
      </c>
    </row>
    <row r="12" spans="1:15" s="38" customFormat="1" ht="17.45" customHeight="1" x14ac:dyDescent="0.25">
      <c r="A12" s="34" t="s">
        <v>148</v>
      </c>
      <c r="B12" s="33" t="s">
        <v>213</v>
      </c>
      <c r="C12" s="35" t="s">
        <v>149</v>
      </c>
      <c r="D12" s="36">
        <v>1080000</v>
      </c>
      <c r="E12" s="36">
        <v>809000</v>
      </c>
      <c r="F12" s="36">
        <v>991</v>
      </c>
      <c r="G12" s="36">
        <v>239</v>
      </c>
      <c r="H12" s="36">
        <v>116</v>
      </c>
      <c r="I12" s="36">
        <v>0</v>
      </c>
      <c r="J12" s="36">
        <v>0</v>
      </c>
      <c r="K12" s="36">
        <f t="shared" si="1"/>
        <v>104400</v>
      </c>
      <c r="L12" s="36"/>
      <c r="M12" s="36"/>
      <c r="N12" s="37">
        <f t="shared" si="2"/>
        <v>104400</v>
      </c>
      <c r="O12" s="38" t="e">
        <f>VLOOKUP(B12,#REF!,1,0)</f>
        <v>#REF!</v>
      </c>
    </row>
    <row r="13" spans="1:15" s="38" customFormat="1" ht="17.45" customHeight="1" x14ac:dyDescent="0.25">
      <c r="A13" s="34" t="s">
        <v>148</v>
      </c>
      <c r="B13" s="33" t="s">
        <v>213</v>
      </c>
      <c r="C13" s="35" t="s">
        <v>150</v>
      </c>
      <c r="D13" s="36">
        <v>645000</v>
      </c>
      <c r="E13" s="36">
        <v>400000</v>
      </c>
      <c r="F13" s="36">
        <v>991</v>
      </c>
      <c r="G13" s="36">
        <v>239</v>
      </c>
      <c r="H13" s="36">
        <v>100</v>
      </c>
      <c r="I13" s="36">
        <v>0</v>
      </c>
      <c r="J13" s="36">
        <v>0</v>
      </c>
      <c r="K13" s="36">
        <f t="shared" si="1"/>
        <v>90000</v>
      </c>
      <c r="L13" s="36"/>
      <c r="M13" s="36"/>
      <c r="N13" s="37">
        <f t="shared" si="2"/>
        <v>90000</v>
      </c>
      <c r="O13" s="38" t="e">
        <f>VLOOKUP(B13,#REF!,1,0)</f>
        <v>#REF!</v>
      </c>
    </row>
    <row r="14" spans="1:15" s="38" customFormat="1" ht="17.45" customHeight="1" x14ac:dyDescent="0.25">
      <c r="A14" s="34" t="s">
        <v>110</v>
      </c>
      <c r="B14" s="33" t="s">
        <v>214</v>
      </c>
      <c r="C14" s="35" t="s">
        <v>111</v>
      </c>
      <c r="D14" s="36">
        <v>298000</v>
      </c>
      <c r="E14" s="36">
        <v>298000</v>
      </c>
      <c r="F14" s="36">
        <v>63</v>
      </c>
      <c r="G14" s="36">
        <v>17</v>
      </c>
      <c r="H14" s="36">
        <v>25</v>
      </c>
      <c r="I14" s="36">
        <v>1</v>
      </c>
      <c r="J14" s="36">
        <v>25</v>
      </c>
      <c r="K14" s="36">
        <f t="shared" si="1"/>
        <v>22500</v>
      </c>
      <c r="L14" s="36"/>
      <c r="M14" s="36"/>
      <c r="N14" s="37">
        <f t="shared" si="2"/>
        <v>22500</v>
      </c>
      <c r="O14" s="38" t="e">
        <f>VLOOKUP(B14,#REF!,1,0)</f>
        <v>#REF!</v>
      </c>
    </row>
    <row r="15" spans="1:15" s="38" customFormat="1" ht="17.45" customHeight="1" x14ac:dyDescent="0.25">
      <c r="A15" s="34" t="s">
        <v>136</v>
      </c>
      <c r="B15" s="33" t="s">
        <v>215</v>
      </c>
      <c r="C15" s="35" t="s">
        <v>137</v>
      </c>
      <c r="D15" s="36">
        <v>225000</v>
      </c>
      <c r="E15" s="36">
        <v>225000</v>
      </c>
      <c r="F15" s="36">
        <v>364</v>
      </c>
      <c r="G15" s="36">
        <v>333</v>
      </c>
      <c r="H15" s="36">
        <v>147</v>
      </c>
      <c r="I15" s="36">
        <v>0</v>
      </c>
      <c r="J15" s="36">
        <v>4</v>
      </c>
      <c r="K15" s="36">
        <f t="shared" si="1"/>
        <v>132300</v>
      </c>
      <c r="L15" s="36"/>
      <c r="M15" s="36"/>
      <c r="N15" s="37">
        <f t="shared" si="2"/>
        <v>132300</v>
      </c>
      <c r="O15" s="38" t="e">
        <f>VLOOKUP(B15,#REF!,1,0)</f>
        <v>#REF!</v>
      </c>
    </row>
    <row r="16" spans="1:15" s="38" customFormat="1" ht="17.45" customHeight="1" x14ac:dyDescent="0.25">
      <c r="A16" s="34" t="s">
        <v>175</v>
      </c>
      <c r="B16" s="33" t="s">
        <v>216</v>
      </c>
      <c r="C16" s="35" t="s">
        <v>176</v>
      </c>
      <c r="D16" s="36">
        <v>585000</v>
      </c>
      <c r="E16" s="36">
        <v>200000</v>
      </c>
      <c r="F16" s="36">
        <v>330</v>
      </c>
      <c r="G16" s="36">
        <v>41</v>
      </c>
      <c r="H16" s="36">
        <v>41</v>
      </c>
      <c r="I16" s="36">
        <v>0</v>
      </c>
      <c r="J16" s="36">
        <v>11</v>
      </c>
      <c r="K16" s="36">
        <f t="shared" si="1"/>
        <v>36900</v>
      </c>
      <c r="L16" s="36"/>
      <c r="M16" s="36"/>
      <c r="N16" s="37">
        <f t="shared" si="2"/>
        <v>36900</v>
      </c>
      <c r="O16" s="38" t="e">
        <f>VLOOKUP(B16,#REF!,1,0)</f>
        <v>#REF!</v>
      </c>
    </row>
    <row r="17" spans="1:15" s="38" customFormat="1" ht="17.45" customHeight="1" x14ac:dyDescent="0.25">
      <c r="A17" s="34" t="s">
        <v>175</v>
      </c>
      <c r="B17" s="33" t="s">
        <v>216</v>
      </c>
      <c r="C17" s="35" t="s">
        <v>177</v>
      </c>
      <c r="D17" s="36">
        <v>74000</v>
      </c>
      <c r="E17" s="36">
        <v>30000</v>
      </c>
      <c r="F17" s="36">
        <v>330</v>
      </c>
      <c r="G17" s="36">
        <v>41</v>
      </c>
      <c r="H17" s="36">
        <v>0</v>
      </c>
      <c r="I17" s="36">
        <v>0</v>
      </c>
      <c r="J17" s="36">
        <v>11</v>
      </c>
      <c r="K17" s="36">
        <f t="shared" si="1"/>
        <v>0</v>
      </c>
      <c r="L17" s="36"/>
      <c r="M17" s="36"/>
      <c r="N17" s="37">
        <f t="shared" si="2"/>
        <v>0</v>
      </c>
      <c r="O17" s="38" t="e">
        <f>VLOOKUP(B17,#REF!,1,0)</f>
        <v>#REF!</v>
      </c>
    </row>
    <row r="18" spans="1:15" s="38" customFormat="1" ht="17.45" customHeight="1" x14ac:dyDescent="0.25">
      <c r="A18" s="34" t="s">
        <v>85</v>
      </c>
      <c r="B18" s="42" t="s">
        <v>248</v>
      </c>
      <c r="C18" s="35" t="s">
        <v>86</v>
      </c>
      <c r="D18" s="36">
        <v>23000</v>
      </c>
      <c r="E18" s="36">
        <v>23000</v>
      </c>
      <c r="F18" s="36">
        <v>324</v>
      </c>
      <c r="G18" s="36">
        <v>160</v>
      </c>
      <c r="H18" s="36">
        <v>0</v>
      </c>
      <c r="I18" s="36">
        <v>0</v>
      </c>
      <c r="J18" s="36">
        <v>10</v>
      </c>
      <c r="K18" s="36">
        <f t="shared" si="1"/>
        <v>0</v>
      </c>
      <c r="L18" s="36"/>
      <c r="M18" s="36"/>
      <c r="N18" s="37">
        <f t="shared" si="2"/>
        <v>0</v>
      </c>
      <c r="O18" s="38" t="e">
        <f>VLOOKUP(B18,#REF!,1,0)</f>
        <v>#REF!</v>
      </c>
    </row>
    <row r="19" spans="1:15" s="38" customFormat="1" ht="17.45" customHeight="1" x14ac:dyDescent="0.25">
      <c r="A19" s="34" t="s">
        <v>153</v>
      </c>
      <c r="B19" s="33" t="s">
        <v>217</v>
      </c>
      <c r="C19" s="35" t="s">
        <v>154</v>
      </c>
      <c r="D19" s="36">
        <v>244893</v>
      </c>
      <c r="E19" s="36">
        <v>244839</v>
      </c>
      <c r="F19" s="36">
        <v>132</v>
      </c>
      <c r="G19" s="36">
        <v>33</v>
      </c>
      <c r="H19" s="36">
        <v>33</v>
      </c>
      <c r="I19" s="36"/>
      <c r="J19" s="36"/>
      <c r="K19" s="36">
        <f t="shared" si="1"/>
        <v>29700</v>
      </c>
      <c r="L19" s="36"/>
      <c r="M19" s="36"/>
      <c r="N19" s="37">
        <f t="shared" si="2"/>
        <v>29700</v>
      </c>
      <c r="O19" s="38" t="e">
        <f>VLOOKUP(B19,#REF!,1,0)</f>
        <v>#REF!</v>
      </c>
    </row>
    <row r="20" spans="1:15" s="38" customFormat="1" ht="17.45" customHeight="1" x14ac:dyDescent="0.25">
      <c r="A20" s="34" t="s">
        <v>165</v>
      </c>
      <c r="B20" s="33" t="s">
        <v>218</v>
      </c>
      <c r="C20" s="35" t="s">
        <v>166</v>
      </c>
      <c r="D20" s="36">
        <v>1600000</v>
      </c>
      <c r="E20" s="36">
        <v>650000</v>
      </c>
      <c r="F20" s="36">
        <v>199</v>
      </c>
      <c r="G20" s="36">
        <v>154</v>
      </c>
      <c r="H20" s="36">
        <v>0</v>
      </c>
      <c r="I20" s="36">
        <v>0</v>
      </c>
      <c r="J20" s="36">
        <v>9</v>
      </c>
      <c r="K20" s="36">
        <f t="shared" si="1"/>
        <v>0</v>
      </c>
      <c r="L20" s="36"/>
      <c r="M20" s="36"/>
      <c r="N20" s="37">
        <f t="shared" si="2"/>
        <v>0</v>
      </c>
      <c r="O20" s="38" t="e">
        <f>VLOOKUP(B20,#REF!,1,0)</f>
        <v>#REF!</v>
      </c>
    </row>
    <row r="21" spans="1:15" s="38" customFormat="1" ht="17.45" customHeight="1" x14ac:dyDescent="0.25">
      <c r="A21" s="34" t="s">
        <v>155</v>
      </c>
      <c r="B21" s="33" t="s">
        <v>252</v>
      </c>
      <c r="C21" s="35" t="s">
        <v>156</v>
      </c>
      <c r="D21" s="36">
        <v>250000</v>
      </c>
      <c r="E21" s="36">
        <v>250000</v>
      </c>
      <c r="F21" s="36">
        <v>90</v>
      </c>
      <c r="G21" s="36">
        <v>58</v>
      </c>
      <c r="H21" s="36">
        <v>58</v>
      </c>
      <c r="I21" s="36">
        <v>0</v>
      </c>
      <c r="J21" s="36">
        <v>0</v>
      </c>
      <c r="K21" s="36">
        <f t="shared" si="1"/>
        <v>52200</v>
      </c>
      <c r="L21" s="36"/>
      <c r="M21" s="36"/>
      <c r="N21" s="37">
        <f t="shared" si="2"/>
        <v>52200</v>
      </c>
      <c r="O21" s="38" t="e">
        <f>VLOOKUP(B21,#REF!,1,0)</f>
        <v>#REF!</v>
      </c>
    </row>
    <row r="22" spans="1:15" s="38" customFormat="1" ht="17.45" customHeight="1" x14ac:dyDescent="0.25">
      <c r="A22" s="34" t="s">
        <v>103</v>
      </c>
      <c r="B22" s="42" t="s">
        <v>249</v>
      </c>
      <c r="C22" s="35" t="s">
        <v>104</v>
      </c>
      <c r="D22" s="36">
        <v>187000</v>
      </c>
      <c r="E22" s="36">
        <v>160000</v>
      </c>
      <c r="F22" s="36">
        <v>300</v>
      </c>
      <c r="G22" s="36">
        <v>250</v>
      </c>
      <c r="H22" s="36">
        <v>60</v>
      </c>
      <c r="I22" s="36">
        <v>0</v>
      </c>
      <c r="J22" s="36">
        <v>10</v>
      </c>
      <c r="K22" s="36">
        <f t="shared" si="1"/>
        <v>54000</v>
      </c>
      <c r="L22" s="36"/>
      <c r="M22" s="36"/>
      <c r="N22" s="37">
        <f t="shared" si="2"/>
        <v>54000</v>
      </c>
      <c r="O22" s="38" t="e">
        <f>VLOOKUP(B22,#REF!,1,0)</f>
        <v>#REF!</v>
      </c>
    </row>
    <row r="23" spans="1:15" s="38" customFormat="1" ht="17.45" customHeight="1" x14ac:dyDescent="0.25">
      <c r="A23" s="34" t="s">
        <v>103</v>
      </c>
      <c r="B23" s="42" t="s">
        <v>249</v>
      </c>
      <c r="C23" s="35" t="s">
        <v>105</v>
      </c>
      <c r="D23" s="36">
        <v>1000000</v>
      </c>
      <c r="E23" s="36">
        <v>550000</v>
      </c>
      <c r="F23" s="36">
        <v>300</v>
      </c>
      <c r="G23" s="36">
        <v>250</v>
      </c>
      <c r="H23" s="36">
        <v>0</v>
      </c>
      <c r="I23" s="36">
        <v>0</v>
      </c>
      <c r="J23" s="36">
        <v>10</v>
      </c>
      <c r="K23" s="36">
        <f t="shared" si="1"/>
        <v>0</v>
      </c>
      <c r="L23" s="36"/>
      <c r="M23" s="36"/>
      <c r="N23" s="37">
        <f t="shared" si="2"/>
        <v>0</v>
      </c>
      <c r="O23" s="38" t="e">
        <f>VLOOKUP(B23,#REF!,1,0)</f>
        <v>#REF!</v>
      </c>
    </row>
    <row r="24" spans="1:15" s="38" customFormat="1" ht="17.45" customHeight="1" x14ac:dyDescent="0.25">
      <c r="A24" s="34" t="s">
        <v>163</v>
      </c>
      <c r="B24" s="33" t="s">
        <v>253</v>
      </c>
      <c r="C24" s="35" t="s">
        <v>164</v>
      </c>
      <c r="D24" s="36">
        <v>410000</v>
      </c>
      <c r="E24" s="36">
        <v>410000</v>
      </c>
      <c r="F24" s="36">
        <v>183</v>
      </c>
      <c r="G24" s="36">
        <v>65</v>
      </c>
      <c r="H24" s="36">
        <v>65</v>
      </c>
      <c r="I24" s="36">
        <v>0</v>
      </c>
      <c r="J24" s="36">
        <v>21</v>
      </c>
      <c r="K24" s="36">
        <f t="shared" si="1"/>
        <v>58500</v>
      </c>
      <c r="L24" s="36"/>
      <c r="M24" s="36"/>
      <c r="N24" s="37">
        <f t="shared" si="2"/>
        <v>58500</v>
      </c>
      <c r="O24" s="38" t="e">
        <f>VLOOKUP(B24,#REF!,1,0)</f>
        <v>#REF!</v>
      </c>
    </row>
    <row r="25" spans="1:15" s="38" customFormat="1" ht="17.45" customHeight="1" x14ac:dyDescent="0.25">
      <c r="A25" s="34" t="s">
        <v>134</v>
      </c>
      <c r="B25" s="33" t="s">
        <v>222</v>
      </c>
      <c r="C25" s="35" t="s">
        <v>135</v>
      </c>
      <c r="D25" s="36">
        <v>458200</v>
      </c>
      <c r="E25" s="36">
        <v>290000</v>
      </c>
      <c r="F25" s="36">
        <v>430</v>
      </c>
      <c r="G25" s="36">
        <v>412</v>
      </c>
      <c r="H25" s="36">
        <v>52</v>
      </c>
      <c r="I25" s="36">
        <v>0</v>
      </c>
      <c r="J25" s="36">
        <v>8</v>
      </c>
      <c r="K25" s="36">
        <f t="shared" si="1"/>
        <v>46800</v>
      </c>
      <c r="L25" s="36"/>
      <c r="M25" s="36"/>
      <c r="N25" s="37">
        <f t="shared" si="2"/>
        <v>46800</v>
      </c>
      <c r="O25" s="38" t="e">
        <f>VLOOKUP(B25,#REF!,1,0)</f>
        <v>#REF!</v>
      </c>
    </row>
    <row r="26" spans="1:15" s="38" customFormat="1" ht="17.45" customHeight="1" x14ac:dyDescent="0.25">
      <c r="A26" s="34" t="s">
        <v>99</v>
      </c>
      <c r="B26" s="33" t="s">
        <v>223</v>
      </c>
      <c r="C26" s="35" t="s">
        <v>100</v>
      </c>
      <c r="D26" s="36">
        <v>21600</v>
      </c>
      <c r="E26" s="36">
        <v>21600</v>
      </c>
      <c r="F26" s="36">
        <v>3</v>
      </c>
      <c r="G26" s="36">
        <v>0</v>
      </c>
      <c r="H26" s="36">
        <v>40</v>
      </c>
      <c r="I26" s="36">
        <v>0</v>
      </c>
      <c r="J26" s="36">
        <v>1</v>
      </c>
      <c r="K26" s="36">
        <f t="shared" si="1"/>
        <v>36000</v>
      </c>
      <c r="L26" s="36"/>
      <c r="M26" s="36"/>
      <c r="N26" s="37">
        <f t="shared" si="2"/>
        <v>36000</v>
      </c>
      <c r="O26" s="38" t="e">
        <f>VLOOKUP(B26,#REF!,1,0)</f>
        <v>#REF!</v>
      </c>
    </row>
    <row r="27" spans="1:15" s="38" customFormat="1" ht="17.45" customHeight="1" x14ac:dyDescent="0.25">
      <c r="A27" s="34" t="s">
        <v>173</v>
      </c>
      <c r="B27" s="33" t="s">
        <v>224</v>
      </c>
      <c r="C27" s="35" t="s">
        <v>174</v>
      </c>
      <c r="D27" s="36"/>
      <c r="E27" s="36">
        <v>380000</v>
      </c>
      <c r="F27" s="36">
        <v>600</v>
      </c>
      <c r="G27" s="36">
        <v>400</v>
      </c>
      <c r="H27" s="36">
        <v>354</v>
      </c>
      <c r="I27" s="36">
        <v>0</v>
      </c>
      <c r="J27" s="36">
        <v>30</v>
      </c>
      <c r="K27" s="36">
        <f t="shared" si="1"/>
        <v>318600</v>
      </c>
      <c r="L27" s="36"/>
      <c r="M27" s="36"/>
      <c r="N27" s="37">
        <f t="shared" si="2"/>
        <v>318600</v>
      </c>
      <c r="O27" s="38" t="e">
        <f>VLOOKUP(B27,#REF!,1,0)</f>
        <v>#REF!</v>
      </c>
    </row>
    <row r="28" spans="1:15" s="38" customFormat="1" ht="17.45" customHeight="1" x14ac:dyDescent="0.25">
      <c r="A28" s="34" t="s">
        <v>159</v>
      </c>
      <c r="B28" s="33" t="s">
        <v>225</v>
      </c>
      <c r="C28" s="35" t="s">
        <v>160</v>
      </c>
      <c r="D28" s="36">
        <v>285000</v>
      </c>
      <c r="E28" s="36">
        <v>285000</v>
      </c>
      <c r="F28" s="36">
        <v>81</v>
      </c>
      <c r="G28" s="36">
        <v>35</v>
      </c>
      <c r="H28" s="36">
        <v>30</v>
      </c>
      <c r="I28" s="36">
        <v>0</v>
      </c>
      <c r="J28" s="36">
        <v>6</v>
      </c>
      <c r="K28" s="36">
        <f t="shared" si="1"/>
        <v>27000</v>
      </c>
      <c r="L28" s="36"/>
      <c r="M28" s="36"/>
      <c r="N28" s="37">
        <f t="shared" si="2"/>
        <v>27000</v>
      </c>
      <c r="O28" s="38" t="e">
        <f>VLOOKUP(B28,#REF!,1,0)</f>
        <v>#REF!</v>
      </c>
    </row>
    <row r="29" spans="1:15" s="38" customFormat="1" ht="17.45" customHeight="1" x14ac:dyDescent="0.25">
      <c r="A29" s="34" t="s">
        <v>138</v>
      </c>
      <c r="B29" s="33" t="s">
        <v>226</v>
      </c>
      <c r="C29" s="35" t="s">
        <v>139</v>
      </c>
      <c r="D29" s="36">
        <v>281000</v>
      </c>
      <c r="E29" s="36">
        <v>115000</v>
      </c>
      <c r="F29" s="36">
        <v>9</v>
      </c>
      <c r="G29" s="36">
        <v>4</v>
      </c>
      <c r="H29" s="36">
        <v>4</v>
      </c>
      <c r="I29" s="36">
        <v>0</v>
      </c>
      <c r="J29" s="36">
        <v>0</v>
      </c>
      <c r="K29" s="36">
        <f t="shared" si="1"/>
        <v>3600</v>
      </c>
      <c r="L29" s="36"/>
      <c r="M29" s="36"/>
      <c r="N29" s="37">
        <f t="shared" si="2"/>
        <v>3600</v>
      </c>
      <c r="O29" s="38" t="e">
        <f>VLOOKUP(B29,#REF!,1,0)</f>
        <v>#REF!</v>
      </c>
    </row>
    <row r="30" spans="1:15" s="38" customFormat="1" ht="17.45" customHeight="1" x14ac:dyDescent="0.25">
      <c r="A30" s="34" t="s">
        <v>142</v>
      </c>
      <c r="B30" s="33" t="s">
        <v>251</v>
      </c>
      <c r="C30" s="35" t="s">
        <v>143</v>
      </c>
      <c r="D30" s="36">
        <v>163000</v>
      </c>
      <c r="E30" s="36">
        <v>163000</v>
      </c>
      <c r="F30" s="36">
        <v>65</v>
      </c>
      <c r="G30" s="36">
        <v>23</v>
      </c>
      <c r="H30" s="36">
        <v>23</v>
      </c>
      <c r="I30" s="36">
        <v>0</v>
      </c>
      <c r="J30" s="36">
        <v>3</v>
      </c>
      <c r="K30" s="36">
        <f t="shared" si="1"/>
        <v>20700</v>
      </c>
      <c r="L30" s="36"/>
      <c r="M30" s="36"/>
      <c r="N30" s="37">
        <f t="shared" si="2"/>
        <v>20700</v>
      </c>
      <c r="O30" s="38" t="e">
        <f>VLOOKUP(B30,#REF!,1,0)</f>
        <v>#REF!</v>
      </c>
    </row>
    <row r="31" spans="1:15" s="38" customFormat="1" ht="17.45" customHeight="1" x14ac:dyDescent="0.25">
      <c r="A31" s="34" t="s">
        <v>161</v>
      </c>
      <c r="B31" s="33" t="s">
        <v>227</v>
      </c>
      <c r="C31" s="35" t="s">
        <v>162</v>
      </c>
      <c r="D31" s="36">
        <v>200000</v>
      </c>
      <c r="E31" s="36">
        <v>200000</v>
      </c>
      <c r="F31" s="36">
        <v>31</v>
      </c>
      <c r="G31" s="36">
        <v>200</v>
      </c>
      <c r="H31" s="36">
        <v>0</v>
      </c>
      <c r="I31" s="36">
        <v>0</v>
      </c>
      <c r="J31" s="36">
        <v>0</v>
      </c>
      <c r="K31" s="36">
        <f t="shared" si="1"/>
        <v>0</v>
      </c>
      <c r="L31" s="36"/>
      <c r="M31" s="36"/>
      <c r="N31" s="37">
        <f t="shared" si="2"/>
        <v>0</v>
      </c>
      <c r="O31" s="38" t="e">
        <f>VLOOKUP(B31,#REF!,1,0)</f>
        <v>#REF!</v>
      </c>
    </row>
    <row r="32" spans="1:15" s="38" customFormat="1" ht="17.45" customHeight="1" x14ac:dyDescent="0.25">
      <c r="A32" s="34" t="s">
        <v>130</v>
      </c>
      <c r="B32" s="33" t="s">
        <v>228</v>
      </c>
      <c r="C32" s="35" t="s">
        <v>131</v>
      </c>
      <c r="D32" s="36">
        <v>511000</v>
      </c>
      <c r="E32" s="36">
        <v>511000</v>
      </c>
      <c r="F32" s="36">
        <v>135</v>
      </c>
      <c r="G32" s="36">
        <v>100</v>
      </c>
      <c r="H32" s="36">
        <v>32</v>
      </c>
      <c r="I32" s="36">
        <v>0</v>
      </c>
      <c r="J32" s="36">
        <v>4</v>
      </c>
      <c r="K32" s="36">
        <f t="shared" si="1"/>
        <v>28800</v>
      </c>
      <c r="L32" s="36"/>
      <c r="M32" s="36"/>
      <c r="N32" s="37">
        <f t="shared" si="2"/>
        <v>28800</v>
      </c>
      <c r="O32" s="38" t="e">
        <f>VLOOKUP(B32,#REF!,1,0)</f>
        <v>#REF!</v>
      </c>
    </row>
    <row r="33" spans="1:15" s="38" customFormat="1" ht="17.45" customHeight="1" x14ac:dyDescent="0.25">
      <c r="A33" s="34" t="s">
        <v>94</v>
      </c>
      <c r="B33" s="33" t="s">
        <v>229</v>
      </c>
      <c r="C33" s="40" t="s">
        <v>95</v>
      </c>
      <c r="D33" s="36">
        <v>145000</v>
      </c>
      <c r="E33" s="36">
        <v>145000</v>
      </c>
      <c r="F33" s="36">
        <v>56</v>
      </c>
      <c r="G33" s="36">
        <v>42</v>
      </c>
      <c r="H33" s="36">
        <v>42</v>
      </c>
      <c r="I33" s="36">
        <v>2</v>
      </c>
      <c r="J33" s="36">
        <v>0</v>
      </c>
      <c r="K33" s="36">
        <f t="shared" si="1"/>
        <v>37800</v>
      </c>
      <c r="L33" s="36"/>
      <c r="M33" s="36"/>
      <c r="N33" s="37">
        <f t="shared" si="2"/>
        <v>37800</v>
      </c>
      <c r="O33" s="38" t="e">
        <f>VLOOKUP(B33,#REF!,1,0)</f>
        <v>#REF!</v>
      </c>
    </row>
    <row r="34" spans="1:15" s="38" customFormat="1" ht="17.45" customHeight="1" x14ac:dyDescent="0.25">
      <c r="A34" s="34" t="s">
        <v>96</v>
      </c>
      <c r="B34" s="33" t="s">
        <v>232</v>
      </c>
      <c r="C34" s="35" t="s">
        <v>97</v>
      </c>
      <c r="D34" s="36">
        <v>200000</v>
      </c>
      <c r="E34" s="36">
        <v>200000</v>
      </c>
      <c r="F34" s="36">
        <v>591</v>
      </c>
      <c r="G34" s="36">
        <v>470</v>
      </c>
      <c r="H34" s="36">
        <v>0</v>
      </c>
      <c r="I34" s="36">
        <v>0</v>
      </c>
      <c r="J34" s="36">
        <v>93</v>
      </c>
      <c r="K34" s="36">
        <f t="shared" si="1"/>
        <v>0</v>
      </c>
      <c r="L34" s="36"/>
      <c r="M34" s="36"/>
      <c r="N34" s="37">
        <f t="shared" si="2"/>
        <v>0</v>
      </c>
      <c r="O34" s="38" t="e">
        <f>VLOOKUP(B34,#REF!,1,0)</f>
        <v>#REF!</v>
      </c>
    </row>
    <row r="35" spans="1:15" s="38" customFormat="1" ht="17.45" customHeight="1" x14ac:dyDescent="0.25">
      <c r="A35" s="34" t="s">
        <v>96</v>
      </c>
      <c r="B35" s="33" t="s">
        <v>232</v>
      </c>
      <c r="C35" s="35" t="s">
        <v>98</v>
      </c>
      <c r="D35" s="36">
        <v>224000</v>
      </c>
      <c r="E35" s="36">
        <v>224000</v>
      </c>
      <c r="F35" s="36">
        <v>591</v>
      </c>
      <c r="G35" s="36">
        <v>470</v>
      </c>
      <c r="H35" s="36">
        <v>95</v>
      </c>
      <c r="I35" s="36">
        <v>0</v>
      </c>
      <c r="J35" s="36">
        <v>93</v>
      </c>
      <c r="K35" s="36">
        <f t="shared" si="1"/>
        <v>85500</v>
      </c>
      <c r="L35" s="36"/>
      <c r="M35" s="36"/>
      <c r="N35" s="37">
        <f t="shared" si="2"/>
        <v>85500</v>
      </c>
      <c r="O35" s="38" t="e">
        <f>VLOOKUP(B35,#REF!,1,0)</f>
        <v>#REF!</v>
      </c>
    </row>
    <row r="36" spans="1:15" s="38" customFormat="1" ht="17.45" customHeight="1" x14ac:dyDescent="0.25">
      <c r="A36" s="34" t="s">
        <v>171</v>
      </c>
      <c r="B36" s="33" t="s">
        <v>233</v>
      </c>
      <c r="C36" s="35" t="s">
        <v>172</v>
      </c>
      <c r="D36" s="36">
        <v>2220000</v>
      </c>
      <c r="E36" s="36">
        <v>1110000</v>
      </c>
      <c r="F36" s="36">
        <v>250</v>
      </c>
      <c r="G36" s="36">
        <v>250</v>
      </c>
      <c r="H36" s="36">
        <v>0</v>
      </c>
      <c r="I36" s="36">
        <v>0</v>
      </c>
      <c r="J36" s="36">
        <v>1</v>
      </c>
      <c r="K36" s="36">
        <f t="shared" si="1"/>
        <v>0</v>
      </c>
      <c r="L36" s="36"/>
      <c r="M36" s="36"/>
      <c r="N36" s="37">
        <f t="shared" si="2"/>
        <v>0</v>
      </c>
      <c r="O36" s="38" t="e">
        <f>VLOOKUP(B36,#REF!,1,0)</f>
        <v>#REF!</v>
      </c>
    </row>
    <row r="37" spans="1:15" s="38" customFormat="1" ht="17.45" customHeight="1" x14ac:dyDescent="0.25">
      <c r="A37" s="34" t="s">
        <v>157</v>
      </c>
      <c r="B37" s="33" t="s">
        <v>234</v>
      </c>
      <c r="C37" s="35" t="s">
        <v>158</v>
      </c>
      <c r="D37" s="36">
        <v>85000</v>
      </c>
      <c r="E37" s="36">
        <v>58000</v>
      </c>
      <c r="F37" s="36">
        <v>214</v>
      </c>
      <c r="G37" s="36">
        <v>115</v>
      </c>
      <c r="H37" s="36">
        <v>5</v>
      </c>
      <c r="I37" s="36">
        <v>0</v>
      </c>
      <c r="J37" s="36">
        <v>0</v>
      </c>
      <c r="K37" s="36">
        <f t="shared" si="1"/>
        <v>4500</v>
      </c>
      <c r="L37" s="36"/>
      <c r="M37" s="36"/>
      <c r="N37" s="37">
        <f t="shared" si="2"/>
        <v>4500</v>
      </c>
      <c r="O37" s="38" t="e">
        <f>VLOOKUP(B37,#REF!,1,0)</f>
        <v>#REF!</v>
      </c>
    </row>
    <row r="38" spans="1:15" s="38" customFormat="1" ht="17.45" customHeight="1" x14ac:dyDescent="0.25">
      <c r="A38" s="34" t="s">
        <v>101</v>
      </c>
      <c r="B38" s="33" t="s">
        <v>235</v>
      </c>
      <c r="C38" s="35" t="s">
        <v>102</v>
      </c>
      <c r="D38" s="36">
        <v>1330000</v>
      </c>
      <c r="E38" s="36">
        <v>920000</v>
      </c>
      <c r="F38" s="36">
        <v>388</v>
      </c>
      <c r="G38" s="36">
        <v>300</v>
      </c>
      <c r="H38" s="36">
        <v>300</v>
      </c>
      <c r="I38" s="36">
        <v>0</v>
      </c>
      <c r="J38" s="36">
        <v>30</v>
      </c>
      <c r="K38" s="36">
        <f t="shared" si="1"/>
        <v>270000</v>
      </c>
      <c r="L38" s="36"/>
      <c r="M38" s="36"/>
      <c r="N38" s="37">
        <f t="shared" si="2"/>
        <v>270000</v>
      </c>
      <c r="O38" s="38" t="e">
        <f>VLOOKUP(B38,#REF!,1,0)</f>
        <v>#REF!</v>
      </c>
    </row>
    <row r="39" spans="1:15" s="38" customFormat="1" ht="17.45" customHeight="1" x14ac:dyDescent="0.25">
      <c r="A39" s="34" t="s">
        <v>126</v>
      </c>
      <c r="B39" s="33" t="s">
        <v>236</v>
      </c>
      <c r="C39" s="35" t="s">
        <v>127</v>
      </c>
      <c r="D39" s="36">
        <v>1240000</v>
      </c>
      <c r="E39" s="36">
        <v>760000</v>
      </c>
      <c r="F39" s="36">
        <v>436</v>
      </c>
      <c r="G39" s="36">
        <v>374</v>
      </c>
      <c r="H39" s="36">
        <v>374</v>
      </c>
      <c r="I39" s="36">
        <v>0</v>
      </c>
      <c r="J39" s="36">
        <v>26</v>
      </c>
      <c r="K39" s="36">
        <f t="shared" si="1"/>
        <v>336600</v>
      </c>
      <c r="L39" s="36"/>
      <c r="M39" s="36"/>
      <c r="N39" s="37">
        <f t="shared" si="2"/>
        <v>336600</v>
      </c>
      <c r="O39" s="38" t="e">
        <f>VLOOKUP(B39,#REF!,1,0)</f>
        <v>#REF!</v>
      </c>
    </row>
    <row r="40" spans="1:15" s="38" customFormat="1" ht="17.45" customHeight="1" x14ac:dyDescent="0.25">
      <c r="A40" s="34" t="s">
        <v>126</v>
      </c>
      <c r="B40" s="33" t="s">
        <v>236</v>
      </c>
      <c r="C40" s="35" t="s">
        <v>128</v>
      </c>
      <c r="D40" s="36">
        <v>435000</v>
      </c>
      <c r="E40" s="36">
        <v>435000</v>
      </c>
      <c r="F40" s="36">
        <v>436</v>
      </c>
      <c r="G40" s="36">
        <v>374</v>
      </c>
      <c r="H40" s="36">
        <v>0</v>
      </c>
      <c r="I40" s="36">
        <v>0</v>
      </c>
      <c r="J40" s="36">
        <v>26</v>
      </c>
      <c r="K40" s="36">
        <f t="shared" si="1"/>
        <v>0</v>
      </c>
      <c r="L40" s="36"/>
      <c r="M40" s="36"/>
      <c r="N40" s="37">
        <f t="shared" si="2"/>
        <v>0</v>
      </c>
      <c r="O40" s="38" t="e">
        <f>VLOOKUP(B40,#REF!,1,0)</f>
        <v>#REF!</v>
      </c>
    </row>
    <row r="41" spans="1:15" s="38" customFormat="1" ht="17.45" customHeight="1" x14ac:dyDescent="0.25">
      <c r="A41" s="34" t="s">
        <v>126</v>
      </c>
      <c r="B41" s="33" t="s">
        <v>236</v>
      </c>
      <c r="C41" s="35" t="s">
        <v>129</v>
      </c>
      <c r="D41" s="36">
        <v>415000</v>
      </c>
      <c r="E41" s="36">
        <v>415000</v>
      </c>
      <c r="F41" s="36">
        <v>436</v>
      </c>
      <c r="G41" s="36">
        <v>374</v>
      </c>
      <c r="H41" s="36">
        <v>0</v>
      </c>
      <c r="I41" s="36">
        <v>0</v>
      </c>
      <c r="J41" s="36">
        <v>26</v>
      </c>
      <c r="K41" s="36">
        <f t="shared" si="1"/>
        <v>0</v>
      </c>
      <c r="L41" s="36"/>
      <c r="M41" s="36"/>
      <c r="N41" s="37">
        <f t="shared" si="2"/>
        <v>0</v>
      </c>
      <c r="O41" s="38" t="e">
        <f>VLOOKUP(B41,#REF!,1,0)</f>
        <v>#REF!</v>
      </c>
    </row>
    <row r="42" spans="1:15" s="38" customFormat="1" ht="17.45" customHeight="1" x14ac:dyDescent="0.25">
      <c r="A42" s="34" t="s">
        <v>119</v>
      </c>
      <c r="B42" s="33" t="s">
        <v>237</v>
      </c>
      <c r="C42" s="35" t="s">
        <v>120</v>
      </c>
      <c r="D42" s="36">
        <v>226000</v>
      </c>
      <c r="E42" s="36">
        <v>200000</v>
      </c>
      <c r="F42" s="36">
        <v>441</v>
      </c>
      <c r="G42" s="36">
        <v>293</v>
      </c>
      <c r="H42" s="36">
        <v>293</v>
      </c>
      <c r="I42" s="36">
        <v>0</v>
      </c>
      <c r="J42" s="36">
        <v>25</v>
      </c>
      <c r="K42" s="36">
        <f t="shared" ref="K42:K74" si="3">PRODUCT(H42,$H$4)</f>
        <v>263700</v>
      </c>
      <c r="L42" s="36"/>
      <c r="M42" s="36"/>
      <c r="N42" s="37">
        <f t="shared" ref="N42:N73" si="4">SUM(K42:M42)</f>
        <v>263700</v>
      </c>
      <c r="O42" s="38" t="e">
        <f>VLOOKUP(B42,#REF!,1,0)</f>
        <v>#REF!</v>
      </c>
    </row>
    <row r="43" spans="1:15" s="38" customFormat="1" ht="17.45" customHeight="1" x14ac:dyDescent="0.25">
      <c r="A43" s="34" t="s">
        <v>119</v>
      </c>
      <c r="B43" s="33" t="s">
        <v>237</v>
      </c>
      <c r="C43" s="35" t="s">
        <v>121</v>
      </c>
      <c r="D43" s="36">
        <v>360000</v>
      </c>
      <c r="E43" s="36">
        <v>250000</v>
      </c>
      <c r="F43" s="36">
        <v>441</v>
      </c>
      <c r="G43" s="36">
        <v>293</v>
      </c>
      <c r="H43" s="36">
        <v>0</v>
      </c>
      <c r="I43" s="36">
        <v>0</v>
      </c>
      <c r="J43" s="36">
        <v>25</v>
      </c>
      <c r="K43" s="36">
        <f t="shared" si="3"/>
        <v>0</v>
      </c>
      <c r="L43" s="36"/>
      <c r="M43" s="36"/>
      <c r="N43" s="37">
        <f t="shared" si="4"/>
        <v>0</v>
      </c>
      <c r="O43" s="38" t="e">
        <f>VLOOKUP(B43,#REF!,1,0)</f>
        <v>#REF!</v>
      </c>
    </row>
    <row r="44" spans="1:15" s="38" customFormat="1" ht="17.45" customHeight="1" x14ac:dyDescent="0.25">
      <c r="A44" s="34" t="s">
        <v>119</v>
      </c>
      <c r="B44" s="33" t="s">
        <v>237</v>
      </c>
      <c r="C44" s="35" t="s">
        <v>122</v>
      </c>
      <c r="D44" s="36">
        <v>65000</v>
      </c>
      <c r="E44" s="36">
        <v>50000</v>
      </c>
      <c r="F44" s="36">
        <v>441</v>
      </c>
      <c r="G44" s="36">
        <v>293</v>
      </c>
      <c r="H44" s="36">
        <v>0</v>
      </c>
      <c r="I44" s="36">
        <v>0</v>
      </c>
      <c r="J44" s="36">
        <v>25</v>
      </c>
      <c r="K44" s="36">
        <f t="shared" si="3"/>
        <v>0</v>
      </c>
      <c r="L44" s="36"/>
      <c r="M44" s="36"/>
      <c r="N44" s="37">
        <f t="shared" si="4"/>
        <v>0</v>
      </c>
      <c r="O44" s="38" t="e">
        <f>VLOOKUP(B44,#REF!,1,0)</f>
        <v>#REF!</v>
      </c>
    </row>
    <row r="45" spans="1:15" s="38" customFormat="1" ht="17.45" customHeight="1" x14ac:dyDescent="0.25">
      <c r="A45" s="34" t="s">
        <v>119</v>
      </c>
      <c r="B45" s="33" t="s">
        <v>237</v>
      </c>
      <c r="C45" s="35" t="s">
        <v>123</v>
      </c>
      <c r="D45" s="36">
        <v>2236000</v>
      </c>
      <c r="E45" s="36">
        <v>500000</v>
      </c>
      <c r="F45" s="36">
        <v>441</v>
      </c>
      <c r="G45" s="36">
        <v>293</v>
      </c>
      <c r="H45" s="36">
        <v>0</v>
      </c>
      <c r="I45" s="36">
        <v>0</v>
      </c>
      <c r="J45" s="36">
        <v>25</v>
      </c>
      <c r="K45" s="36">
        <f t="shared" si="3"/>
        <v>0</v>
      </c>
      <c r="L45" s="36"/>
      <c r="M45" s="36"/>
      <c r="N45" s="37">
        <f t="shared" si="4"/>
        <v>0</v>
      </c>
      <c r="O45" s="38" t="e">
        <f>VLOOKUP(B45,#REF!,1,0)</f>
        <v>#REF!</v>
      </c>
    </row>
    <row r="46" spans="1:15" s="38" customFormat="1" ht="17.45" customHeight="1" x14ac:dyDescent="0.25">
      <c r="A46" s="34" t="s">
        <v>119</v>
      </c>
      <c r="B46" s="33" t="s">
        <v>237</v>
      </c>
      <c r="C46" s="35" t="s">
        <v>124</v>
      </c>
      <c r="D46" s="36">
        <v>100000</v>
      </c>
      <c r="E46" s="36">
        <v>75000</v>
      </c>
      <c r="F46" s="36">
        <v>441</v>
      </c>
      <c r="G46" s="36">
        <v>293</v>
      </c>
      <c r="H46" s="36">
        <v>0</v>
      </c>
      <c r="I46" s="36">
        <v>0</v>
      </c>
      <c r="J46" s="36">
        <v>25</v>
      </c>
      <c r="K46" s="36">
        <f t="shared" si="3"/>
        <v>0</v>
      </c>
      <c r="L46" s="36"/>
      <c r="M46" s="36"/>
      <c r="N46" s="37">
        <f t="shared" si="4"/>
        <v>0</v>
      </c>
      <c r="O46" s="38" t="e">
        <f>VLOOKUP(B46,#REF!,1,0)</f>
        <v>#REF!</v>
      </c>
    </row>
    <row r="47" spans="1:15" s="38" customFormat="1" ht="17.45" customHeight="1" x14ac:dyDescent="0.25">
      <c r="A47" s="34" t="s">
        <v>119</v>
      </c>
      <c r="B47" s="33" t="s">
        <v>237</v>
      </c>
      <c r="C47" s="35" t="s">
        <v>125</v>
      </c>
      <c r="D47" s="36">
        <v>200000</v>
      </c>
      <c r="E47" s="36">
        <v>150000</v>
      </c>
      <c r="F47" s="36">
        <v>441</v>
      </c>
      <c r="G47" s="36">
        <v>293</v>
      </c>
      <c r="H47" s="36">
        <v>0</v>
      </c>
      <c r="I47" s="36">
        <v>0</v>
      </c>
      <c r="J47" s="36">
        <v>25</v>
      </c>
      <c r="K47" s="36">
        <f t="shared" si="3"/>
        <v>0</v>
      </c>
      <c r="L47" s="36"/>
      <c r="M47" s="36"/>
      <c r="N47" s="37">
        <f t="shared" si="4"/>
        <v>0</v>
      </c>
      <c r="O47" s="38" t="e">
        <f>VLOOKUP(B47,#REF!,1,0)</f>
        <v>#REF!</v>
      </c>
    </row>
    <row r="48" spans="1:15" s="38" customFormat="1" ht="17.45" customHeight="1" x14ac:dyDescent="0.25">
      <c r="A48" s="34" t="s">
        <v>112</v>
      </c>
      <c r="B48" s="33" t="s">
        <v>238</v>
      </c>
      <c r="C48" s="35" t="s">
        <v>113</v>
      </c>
      <c r="D48" s="36">
        <v>801990</v>
      </c>
      <c r="E48" s="36">
        <v>560000</v>
      </c>
      <c r="F48" s="36">
        <v>363</v>
      </c>
      <c r="G48" s="36">
        <v>280</v>
      </c>
      <c r="H48" s="36">
        <v>80</v>
      </c>
      <c r="I48" s="36">
        <v>0</v>
      </c>
      <c r="J48" s="36">
        <v>0</v>
      </c>
      <c r="K48" s="36">
        <f t="shared" si="3"/>
        <v>72000</v>
      </c>
      <c r="L48" s="36"/>
      <c r="M48" s="36"/>
      <c r="N48" s="37">
        <f t="shared" si="4"/>
        <v>72000</v>
      </c>
      <c r="O48" s="38" t="e">
        <f>VLOOKUP(B48,#REF!,1,0)</f>
        <v>#REF!</v>
      </c>
    </row>
    <row r="49" spans="1:15" s="38" customFormat="1" ht="17.45" customHeight="1" x14ac:dyDescent="0.25">
      <c r="A49" s="34" t="s">
        <v>11</v>
      </c>
      <c r="B49" s="33" t="s">
        <v>239</v>
      </c>
      <c r="C49" s="35" t="s">
        <v>82</v>
      </c>
      <c r="D49" s="36">
        <v>40000</v>
      </c>
      <c r="E49" s="36">
        <v>40000</v>
      </c>
      <c r="F49" s="36">
        <v>373</v>
      </c>
      <c r="G49" s="36">
        <v>177</v>
      </c>
      <c r="H49" s="36">
        <v>170</v>
      </c>
      <c r="I49" s="36">
        <v>0</v>
      </c>
      <c r="J49" s="36">
        <v>10</v>
      </c>
      <c r="K49" s="36">
        <f t="shared" si="3"/>
        <v>153000</v>
      </c>
      <c r="L49" s="36"/>
      <c r="M49" s="36"/>
      <c r="N49" s="37">
        <f t="shared" si="4"/>
        <v>153000</v>
      </c>
      <c r="O49" s="38" t="e">
        <f>VLOOKUP(B49,#REF!,1,0)</f>
        <v>#REF!</v>
      </c>
    </row>
    <row r="50" spans="1:15" s="38" customFormat="1" ht="17.45" customHeight="1" x14ac:dyDescent="0.25">
      <c r="A50" s="34" t="s">
        <v>83</v>
      </c>
      <c r="B50" s="33" t="s">
        <v>240</v>
      </c>
      <c r="C50" s="35" t="s">
        <v>84</v>
      </c>
      <c r="D50" s="36">
        <v>245000</v>
      </c>
      <c r="E50" s="36">
        <v>245000</v>
      </c>
      <c r="F50" s="36">
        <v>74</v>
      </c>
      <c r="G50" s="36">
        <v>23</v>
      </c>
      <c r="H50" s="36">
        <v>23</v>
      </c>
      <c r="I50" s="36">
        <v>0</v>
      </c>
      <c r="J50" s="36">
        <v>7</v>
      </c>
      <c r="K50" s="36">
        <f t="shared" si="3"/>
        <v>20700</v>
      </c>
      <c r="L50" s="36"/>
      <c r="M50" s="36"/>
      <c r="N50" s="37">
        <f t="shared" si="4"/>
        <v>20700</v>
      </c>
      <c r="O50" s="38" t="e">
        <f>VLOOKUP(B50,#REF!,1,0)</f>
        <v>#REF!</v>
      </c>
    </row>
    <row r="51" spans="1:15" s="38" customFormat="1" ht="17.45" customHeight="1" x14ac:dyDescent="0.25">
      <c r="A51" s="34" t="s">
        <v>117</v>
      </c>
      <c r="B51" s="33" t="s">
        <v>241</v>
      </c>
      <c r="C51" s="35" t="s">
        <v>118</v>
      </c>
      <c r="D51" s="36">
        <v>3103800</v>
      </c>
      <c r="E51" s="36">
        <v>900000</v>
      </c>
      <c r="F51" s="36">
        <v>639</v>
      </c>
      <c r="G51" s="36">
        <v>501</v>
      </c>
      <c r="H51" s="36">
        <v>501</v>
      </c>
      <c r="I51" s="36">
        <v>0</v>
      </c>
      <c r="J51" s="36">
        <v>85</v>
      </c>
      <c r="K51" s="36">
        <f t="shared" si="3"/>
        <v>450900</v>
      </c>
      <c r="L51" s="36"/>
      <c r="M51" s="36"/>
      <c r="N51" s="37">
        <f t="shared" si="4"/>
        <v>450900</v>
      </c>
      <c r="O51" s="38" t="e">
        <f>VLOOKUP(B51,#REF!,1,0)</f>
        <v>#REF!</v>
      </c>
    </row>
    <row r="52" spans="1:15" s="38" customFormat="1" ht="17.45" customHeight="1" x14ac:dyDescent="0.25">
      <c r="A52" s="34" t="s">
        <v>151</v>
      </c>
      <c r="B52" s="33" t="s">
        <v>242</v>
      </c>
      <c r="C52" s="35" t="s">
        <v>152</v>
      </c>
      <c r="D52" s="36">
        <v>350000</v>
      </c>
      <c r="E52" s="36">
        <v>150000</v>
      </c>
      <c r="F52" s="36">
        <v>68</v>
      </c>
      <c r="G52" s="36">
        <v>44</v>
      </c>
      <c r="H52" s="36">
        <v>44</v>
      </c>
      <c r="I52" s="36">
        <v>0</v>
      </c>
      <c r="J52" s="36">
        <v>5</v>
      </c>
      <c r="K52" s="36">
        <f t="shared" si="3"/>
        <v>39600</v>
      </c>
      <c r="L52" s="36"/>
      <c r="M52" s="36"/>
      <c r="N52" s="37">
        <f t="shared" si="4"/>
        <v>39600</v>
      </c>
      <c r="O52" s="38" t="e">
        <f>VLOOKUP(B52,#REF!,1,0)</f>
        <v>#REF!</v>
      </c>
    </row>
    <row r="53" spans="1:15" s="38" customFormat="1" ht="17.45" customHeight="1" x14ac:dyDescent="0.25">
      <c r="A53" s="34" t="s">
        <v>106</v>
      </c>
      <c r="B53" s="33" t="s">
        <v>244</v>
      </c>
      <c r="C53" s="35" t="s">
        <v>107</v>
      </c>
      <c r="D53" s="36">
        <v>1400000</v>
      </c>
      <c r="E53" s="36">
        <v>1200000</v>
      </c>
      <c r="F53" s="36">
        <v>351</v>
      </c>
      <c r="G53" s="36">
        <v>295</v>
      </c>
      <c r="H53" s="36">
        <v>295</v>
      </c>
      <c r="I53" s="36">
        <v>0</v>
      </c>
      <c r="J53" s="36">
        <v>0</v>
      </c>
      <c r="K53" s="36">
        <f t="shared" si="3"/>
        <v>265500</v>
      </c>
      <c r="L53" s="36"/>
      <c r="M53" s="36"/>
      <c r="N53" s="37">
        <f t="shared" si="4"/>
        <v>265500</v>
      </c>
      <c r="O53" s="38" t="e">
        <f>VLOOKUP(B53,#REF!,1,0)</f>
        <v>#REF!</v>
      </c>
    </row>
    <row r="54" spans="1:15" s="38" customFormat="1" ht="17.45" customHeight="1" x14ac:dyDescent="0.25">
      <c r="A54" s="34" t="s">
        <v>185</v>
      </c>
      <c r="B54" s="33" t="s">
        <v>245</v>
      </c>
      <c r="C54" s="35" t="s">
        <v>186</v>
      </c>
      <c r="D54" s="36">
        <v>172000</v>
      </c>
      <c r="E54" s="36">
        <v>130000</v>
      </c>
      <c r="F54" s="36">
        <v>160</v>
      </c>
      <c r="G54" s="36">
        <v>99</v>
      </c>
      <c r="H54" s="36">
        <v>99</v>
      </c>
      <c r="I54" s="36">
        <v>0</v>
      </c>
      <c r="J54" s="36">
        <v>0</v>
      </c>
      <c r="K54" s="36">
        <f t="shared" si="3"/>
        <v>89100</v>
      </c>
      <c r="L54" s="36"/>
      <c r="M54" s="36"/>
      <c r="N54" s="37">
        <f t="shared" si="4"/>
        <v>89100</v>
      </c>
      <c r="O54" s="38" t="e">
        <f>VLOOKUP(B54,#REF!,1,0)</f>
        <v>#REF!</v>
      </c>
    </row>
    <row r="55" spans="1:15" s="38" customFormat="1" ht="17.45" customHeight="1" x14ac:dyDescent="0.25">
      <c r="A55" s="34" t="s">
        <v>185</v>
      </c>
      <c r="B55" s="33" t="s">
        <v>245</v>
      </c>
      <c r="C55" s="35" t="s">
        <v>187</v>
      </c>
      <c r="D55" s="36">
        <v>35000</v>
      </c>
      <c r="E55" s="36">
        <v>25000</v>
      </c>
      <c r="F55" s="36">
        <v>160</v>
      </c>
      <c r="G55" s="36">
        <v>99</v>
      </c>
      <c r="H55" s="36">
        <v>0</v>
      </c>
      <c r="I55" s="36">
        <v>0</v>
      </c>
      <c r="J55" s="36">
        <v>0</v>
      </c>
      <c r="K55" s="36">
        <f t="shared" si="3"/>
        <v>0</v>
      </c>
      <c r="L55" s="36"/>
      <c r="M55" s="36"/>
      <c r="N55" s="37">
        <f t="shared" si="4"/>
        <v>0</v>
      </c>
      <c r="O55" s="38" t="e">
        <f>VLOOKUP(B55,#REF!,1,0)</f>
        <v>#REF!</v>
      </c>
    </row>
    <row r="56" spans="1:15" s="38" customFormat="1" ht="17.45" customHeight="1" x14ac:dyDescent="0.25">
      <c r="A56" s="34" t="s">
        <v>80</v>
      </c>
      <c r="B56" s="33" t="s">
        <v>246</v>
      </c>
      <c r="C56" s="35" t="s">
        <v>81</v>
      </c>
      <c r="D56" s="36">
        <v>593385</v>
      </c>
      <c r="E56" s="36">
        <v>440000</v>
      </c>
      <c r="F56" s="36">
        <v>88</v>
      </c>
      <c r="G56" s="36">
        <v>65</v>
      </c>
      <c r="H56" s="36">
        <v>65</v>
      </c>
      <c r="I56" s="36">
        <v>0</v>
      </c>
      <c r="J56" s="36">
        <v>5</v>
      </c>
      <c r="K56" s="36">
        <f t="shared" si="3"/>
        <v>58500</v>
      </c>
      <c r="L56" s="36"/>
      <c r="M56" s="36"/>
      <c r="N56" s="37">
        <f t="shared" si="4"/>
        <v>58500</v>
      </c>
      <c r="O56" s="38" t="e">
        <f>VLOOKUP(B56,#REF!,1,0)</f>
        <v>#REF!</v>
      </c>
    </row>
    <row r="57" spans="1:15" s="38" customFormat="1" ht="17.45" customHeight="1" x14ac:dyDescent="0.25">
      <c r="A57" s="34" t="s">
        <v>108</v>
      </c>
      <c r="B57" s="33" t="s">
        <v>247</v>
      </c>
      <c r="C57" s="40" t="s">
        <v>109</v>
      </c>
      <c r="D57" s="36">
        <v>210000</v>
      </c>
      <c r="E57" s="36">
        <v>210000</v>
      </c>
      <c r="F57" s="36">
        <v>95</v>
      </c>
      <c r="G57" s="36">
        <v>95</v>
      </c>
      <c r="H57" s="36">
        <v>95</v>
      </c>
      <c r="I57" s="36">
        <v>0</v>
      </c>
      <c r="J57" s="36">
        <v>0</v>
      </c>
      <c r="K57" s="36">
        <f t="shared" si="3"/>
        <v>85500</v>
      </c>
      <c r="L57" s="36"/>
      <c r="M57" s="36"/>
      <c r="N57" s="37">
        <f t="shared" si="4"/>
        <v>85500</v>
      </c>
      <c r="O57" s="38" t="e">
        <f>VLOOKUP(B57,#REF!,1,0)</f>
        <v>#REF!</v>
      </c>
    </row>
    <row r="58" spans="1:15" s="38" customFormat="1" ht="17.45" customHeight="1" x14ac:dyDescent="0.25">
      <c r="A58" s="34" t="s">
        <v>167</v>
      </c>
      <c r="B58" s="20" t="s">
        <v>254</v>
      </c>
      <c r="C58" s="35" t="s">
        <v>168</v>
      </c>
      <c r="D58" s="36">
        <v>80000</v>
      </c>
      <c r="E58" s="36">
        <v>40000</v>
      </c>
      <c r="F58" s="36">
        <v>15</v>
      </c>
      <c r="G58" s="36">
        <v>15</v>
      </c>
      <c r="H58" s="36">
        <v>15</v>
      </c>
      <c r="I58" s="36">
        <v>0</v>
      </c>
      <c r="J58" s="36">
        <v>0</v>
      </c>
      <c r="K58" s="36">
        <f t="shared" si="3"/>
        <v>13500</v>
      </c>
      <c r="L58" s="36"/>
      <c r="M58" s="36"/>
      <c r="N58" s="37">
        <f t="shared" si="4"/>
        <v>13500</v>
      </c>
      <c r="O58" s="38" t="e">
        <f>VLOOKUP(B58,#REF!,1,0)</f>
        <v>#REF!</v>
      </c>
    </row>
    <row r="59" spans="1:15" s="38" customFormat="1" ht="17.45" customHeight="1" x14ac:dyDescent="0.25">
      <c r="A59" s="34" t="s">
        <v>85</v>
      </c>
      <c r="B59" s="42" t="s">
        <v>248</v>
      </c>
      <c r="C59" s="35" t="s">
        <v>87</v>
      </c>
      <c r="D59" s="36">
        <v>550000</v>
      </c>
      <c r="E59" s="36">
        <v>550000</v>
      </c>
      <c r="F59" s="36">
        <v>324</v>
      </c>
      <c r="G59" s="36">
        <v>160</v>
      </c>
      <c r="H59" s="36">
        <v>0</v>
      </c>
      <c r="I59" s="36">
        <v>0</v>
      </c>
      <c r="J59" s="36">
        <v>10</v>
      </c>
      <c r="K59" s="36">
        <f t="shared" si="3"/>
        <v>0</v>
      </c>
      <c r="L59" s="36"/>
      <c r="M59" s="36"/>
      <c r="N59" s="37">
        <f t="shared" si="4"/>
        <v>0</v>
      </c>
      <c r="O59" s="38" t="e">
        <f>VLOOKUP(B59,#REF!,1,0)</f>
        <v>#REF!</v>
      </c>
    </row>
    <row r="60" spans="1:15" s="38" customFormat="1" ht="17.45" customHeight="1" x14ac:dyDescent="0.25">
      <c r="A60" s="34" t="s">
        <v>85</v>
      </c>
      <c r="B60" s="42" t="s">
        <v>248</v>
      </c>
      <c r="C60" s="35" t="s">
        <v>88</v>
      </c>
      <c r="D60" s="36">
        <v>114000</v>
      </c>
      <c r="E60" s="36">
        <v>114000</v>
      </c>
      <c r="F60" s="36">
        <v>324</v>
      </c>
      <c r="G60" s="36">
        <v>160</v>
      </c>
      <c r="H60" s="36">
        <v>160</v>
      </c>
      <c r="I60" s="36">
        <v>0</v>
      </c>
      <c r="J60" s="36">
        <v>10</v>
      </c>
      <c r="K60" s="36">
        <f t="shared" si="3"/>
        <v>144000</v>
      </c>
      <c r="L60" s="36"/>
      <c r="M60" s="36"/>
      <c r="N60" s="37">
        <f t="shared" si="4"/>
        <v>144000</v>
      </c>
      <c r="O60" s="38" t="e">
        <f>VLOOKUP(B60,#REF!,1,0)</f>
        <v>#REF!</v>
      </c>
    </row>
    <row r="61" spans="1:15" s="38" customFormat="1" ht="17.45" customHeight="1" x14ac:dyDescent="0.25">
      <c r="A61" s="34" t="s">
        <v>85</v>
      </c>
      <c r="B61" s="42" t="s">
        <v>248</v>
      </c>
      <c r="C61" s="35" t="s">
        <v>89</v>
      </c>
      <c r="D61" s="36">
        <v>92200</v>
      </c>
      <c r="E61" s="36">
        <v>92200</v>
      </c>
      <c r="F61" s="36">
        <v>324</v>
      </c>
      <c r="G61" s="36">
        <v>160</v>
      </c>
      <c r="H61" s="36">
        <v>0</v>
      </c>
      <c r="I61" s="36">
        <v>0</v>
      </c>
      <c r="J61" s="36">
        <v>10</v>
      </c>
      <c r="K61" s="36">
        <f t="shared" si="3"/>
        <v>0</v>
      </c>
      <c r="L61" s="36"/>
      <c r="M61" s="36"/>
      <c r="N61" s="37">
        <f t="shared" si="4"/>
        <v>0</v>
      </c>
      <c r="O61" s="38" t="e">
        <f>VLOOKUP(B61,#REF!,1,0)</f>
        <v>#REF!</v>
      </c>
    </row>
    <row r="62" spans="1:15" s="38" customFormat="1" ht="17.45" customHeight="1" x14ac:dyDescent="0.25">
      <c r="A62" s="34" t="s">
        <v>85</v>
      </c>
      <c r="B62" s="42" t="s">
        <v>248</v>
      </c>
      <c r="C62" s="35" t="s">
        <v>90</v>
      </c>
      <c r="D62" s="36">
        <v>102000</v>
      </c>
      <c r="E62" s="36">
        <v>102000</v>
      </c>
      <c r="F62" s="36">
        <v>324</v>
      </c>
      <c r="G62" s="36">
        <v>160</v>
      </c>
      <c r="H62" s="36">
        <v>0</v>
      </c>
      <c r="I62" s="36">
        <v>0</v>
      </c>
      <c r="J62" s="36">
        <v>10</v>
      </c>
      <c r="K62" s="36">
        <f t="shared" si="3"/>
        <v>0</v>
      </c>
      <c r="L62" s="36"/>
      <c r="M62" s="36"/>
      <c r="N62" s="37">
        <f t="shared" si="4"/>
        <v>0</v>
      </c>
      <c r="O62" s="38" t="e">
        <f>VLOOKUP(B62,#REF!,1,0)</f>
        <v>#REF!</v>
      </c>
    </row>
    <row r="63" spans="1:15" s="38" customFormat="1" ht="17.45" customHeight="1" x14ac:dyDescent="0.25">
      <c r="A63" s="34" t="s">
        <v>85</v>
      </c>
      <c r="B63" s="42" t="s">
        <v>248</v>
      </c>
      <c r="C63" s="35" t="s">
        <v>91</v>
      </c>
      <c r="D63" s="36">
        <v>41000</v>
      </c>
      <c r="E63" s="36">
        <v>410000</v>
      </c>
      <c r="F63" s="36">
        <v>324</v>
      </c>
      <c r="G63" s="36">
        <v>160</v>
      </c>
      <c r="H63" s="36">
        <v>0</v>
      </c>
      <c r="I63" s="36">
        <v>0</v>
      </c>
      <c r="J63" s="36">
        <v>10</v>
      </c>
      <c r="K63" s="36">
        <f t="shared" si="3"/>
        <v>0</v>
      </c>
      <c r="L63" s="36"/>
      <c r="M63" s="36"/>
      <c r="N63" s="37">
        <f t="shared" si="4"/>
        <v>0</v>
      </c>
      <c r="O63" s="38" t="e">
        <f>VLOOKUP(B63,#REF!,1,0)</f>
        <v>#REF!</v>
      </c>
    </row>
    <row r="64" spans="1:15" s="38" customFormat="1" ht="17.45" customHeight="1" x14ac:dyDescent="0.25">
      <c r="A64" s="34" t="s">
        <v>92</v>
      </c>
      <c r="B64" s="33" t="s">
        <v>230</v>
      </c>
      <c r="C64" s="35" t="s">
        <v>93</v>
      </c>
      <c r="D64" s="36">
        <v>150000</v>
      </c>
      <c r="E64" s="41">
        <v>150000</v>
      </c>
      <c r="F64" s="36">
        <v>33</v>
      </c>
      <c r="G64" s="36">
        <v>25</v>
      </c>
      <c r="H64" s="36">
        <v>25</v>
      </c>
      <c r="I64" s="36">
        <v>0</v>
      </c>
      <c r="J64" s="36">
        <v>2</v>
      </c>
      <c r="K64" s="36">
        <f t="shared" si="3"/>
        <v>22500</v>
      </c>
      <c r="L64" s="36"/>
      <c r="M64" s="36"/>
      <c r="N64" s="37">
        <f t="shared" si="4"/>
        <v>22500</v>
      </c>
      <c r="O64" s="38" t="e">
        <f>VLOOKUP(B64,#REF!,1,0)</f>
        <v>#REF!</v>
      </c>
    </row>
    <row r="65" spans="1:15" s="38" customFormat="1" ht="17.45" customHeight="1" x14ac:dyDescent="0.25">
      <c r="A65" s="34" t="s">
        <v>114</v>
      </c>
      <c r="B65" s="33" t="s">
        <v>231</v>
      </c>
      <c r="C65" s="35" t="s">
        <v>115</v>
      </c>
      <c r="D65" s="36">
        <v>209500</v>
      </c>
      <c r="E65" s="36">
        <v>209500</v>
      </c>
      <c r="F65" s="36">
        <v>205</v>
      </c>
      <c r="G65" s="36">
        <v>95</v>
      </c>
      <c r="H65" s="36">
        <v>30</v>
      </c>
      <c r="I65" s="36">
        <v>0</v>
      </c>
      <c r="J65" s="36">
        <v>10</v>
      </c>
      <c r="K65" s="36">
        <f t="shared" si="3"/>
        <v>27000</v>
      </c>
      <c r="L65" s="36"/>
      <c r="M65" s="36"/>
      <c r="N65" s="37">
        <f t="shared" si="4"/>
        <v>27000</v>
      </c>
      <c r="O65" s="38" t="e">
        <f>VLOOKUP(B65,#REF!,1,0)</f>
        <v>#REF!</v>
      </c>
    </row>
    <row r="66" spans="1:15" s="38" customFormat="1" ht="17.45" customHeight="1" x14ac:dyDescent="0.25">
      <c r="A66" s="34" t="s">
        <v>114</v>
      </c>
      <c r="B66" s="33" t="s">
        <v>231</v>
      </c>
      <c r="C66" s="35" t="s">
        <v>116</v>
      </c>
      <c r="D66" s="36">
        <v>48920</v>
      </c>
      <c r="E66" s="36">
        <v>48920</v>
      </c>
      <c r="F66" s="36">
        <v>205</v>
      </c>
      <c r="G66" s="36">
        <v>95</v>
      </c>
      <c r="H66" s="36">
        <v>0</v>
      </c>
      <c r="I66" s="36">
        <v>0</v>
      </c>
      <c r="J66" s="36">
        <v>10</v>
      </c>
      <c r="K66" s="36">
        <f t="shared" si="3"/>
        <v>0</v>
      </c>
      <c r="L66" s="36"/>
      <c r="M66" s="36"/>
      <c r="N66" s="37">
        <f t="shared" si="4"/>
        <v>0</v>
      </c>
      <c r="O66" s="38" t="e">
        <f>VLOOKUP(B66,#REF!,1,0)</f>
        <v>#REF!</v>
      </c>
    </row>
    <row r="67" spans="1:15" s="38" customFormat="1" ht="17.45" customHeight="1" x14ac:dyDescent="0.25">
      <c r="A67" s="34" t="s">
        <v>132</v>
      </c>
      <c r="B67" s="33" t="s">
        <v>220</v>
      </c>
      <c r="C67" s="35" t="s">
        <v>133</v>
      </c>
      <c r="D67" s="36">
        <v>15000</v>
      </c>
      <c r="E67" s="36">
        <v>15000</v>
      </c>
      <c r="F67" s="36">
        <v>171</v>
      </c>
      <c r="G67" s="36">
        <v>78</v>
      </c>
      <c r="H67" s="36">
        <v>0</v>
      </c>
      <c r="I67" s="36">
        <v>0</v>
      </c>
      <c r="J67" s="36">
        <v>0</v>
      </c>
      <c r="K67" s="36">
        <f t="shared" si="3"/>
        <v>0</v>
      </c>
      <c r="L67" s="36"/>
      <c r="M67" s="36"/>
      <c r="N67" s="37">
        <f t="shared" si="4"/>
        <v>0</v>
      </c>
      <c r="O67" s="38" t="e">
        <f>VLOOKUP(B67,#REF!,1,0)</f>
        <v>#REF!</v>
      </c>
    </row>
    <row r="68" spans="1:15" s="38" customFormat="1" ht="17.45" customHeight="1" x14ac:dyDescent="0.25">
      <c r="A68" s="34" t="s">
        <v>144</v>
      </c>
      <c r="B68" s="33" t="s">
        <v>219</v>
      </c>
      <c r="C68" s="35" t="s">
        <v>145</v>
      </c>
      <c r="D68" s="36">
        <v>114810</v>
      </c>
      <c r="E68" s="36">
        <v>110000</v>
      </c>
      <c r="F68" s="36">
        <v>43</v>
      </c>
      <c r="G68" s="36">
        <v>38</v>
      </c>
      <c r="H68" s="36">
        <v>9</v>
      </c>
      <c r="I68" s="36">
        <v>0</v>
      </c>
      <c r="J68" s="36">
        <v>8</v>
      </c>
      <c r="K68" s="36">
        <f t="shared" si="3"/>
        <v>8100</v>
      </c>
      <c r="L68" s="36"/>
      <c r="M68" s="36"/>
      <c r="N68" s="37">
        <f t="shared" si="4"/>
        <v>8100</v>
      </c>
      <c r="O68" s="38" t="e">
        <f>VLOOKUP(B68,#REF!,1,0)</f>
        <v>#REF!</v>
      </c>
    </row>
    <row r="69" spans="1:15" s="38" customFormat="1" ht="17.45" customHeight="1" x14ac:dyDescent="0.25">
      <c r="A69" s="34" t="s">
        <v>146</v>
      </c>
      <c r="B69" s="39" t="s">
        <v>258</v>
      </c>
      <c r="C69" s="40" t="s">
        <v>147</v>
      </c>
      <c r="D69" s="36">
        <v>410000</v>
      </c>
      <c r="E69" s="36">
        <v>410000</v>
      </c>
      <c r="F69" s="36">
        <v>147</v>
      </c>
      <c r="G69" s="36">
        <v>147</v>
      </c>
      <c r="H69" s="36">
        <v>0</v>
      </c>
      <c r="I69" s="36">
        <v>0</v>
      </c>
      <c r="J69" s="36">
        <v>2</v>
      </c>
      <c r="K69" s="36">
        <f t="shared" si="3"/>
        <v>0</v>
      </c>
      <c r="L69" s="41"/>
      <c r="M69" s="41"/>
      <c r="N69" s="37">
        <f t="shared" si="4"/>
        <v>0</v>
      </c>
      <c r="O69" s="38" t="e">
        <f>VLOOKUP(B69,#REF!,1,0)</f>
        <v>#REF!</v>
      </c>
    </row>
    <row r="70" spans="1:15" s="38" customFormat="1" ht="17.45" customHeight="1" x14ac:dyDescent="0.25">
      <c r="A70" s="34" t="s">
        <v>169</v>
      </c>
      <c r="B70" s="33" t="s">
        <v>243</v>
      </c>
      <c r="C70" s="35" t="s">
        <v>170</v>
      </c>
      <c r="D70" s="36">
        <v>200000</v>
      </c>
      <c r="E70" s="36">
        <v>200000</v>
      </c>
      <c r="F70" s="36">
        <v>149</v>
      </c>
      <c r="G70" s="36">
        <v>65</v>
      </c>
      <c r="H70" s="36">
        <v>65</v>
      </c>
      <c r="I70" s="36">
        <v>0</v>
      </c>
      <c r="J70" s="36">
        <v>0</v>
      </c>
      <c r="K70" s="36">
        <f t="shared" si="3"/>
        <v>58500</v>
      </c>
      <c r="L70" s="36"/>
      <c r="M70" s="36"/>
      <c r="N70" s="37">
        <f t="shared" si="4"/>
        <v>58500</v>
      </c>
      <c r="O70" s="38" t="e">
        <f>VLOOKUP(B70,#REF!,1,0)</f>
        <v>#REF!</v>
      </c>
    </row>
    <row r="71" spans="1:15" s="38" customFormat="1" ht="17.45" customHeight="1" x14ac:dyDescent="0.25">
      <c r="A71" s="34" t="s">
        <v>178</v>
      </c>
      <c r="B71" s="33" t="s">
        <v>221</v>
      </c>
      <c r="C71" s="35" t="s">
        <v>179</v>
      </c>
      <c r="D71" s="36">
        <v>5000</v>
      </c>
      <c r="E71" s="36">
        <v>4000</v>
      </c>
      <c r="F71" s="36">
        <v>105</v>
      </c>
      <c r="G71" s="36">
        <v>69</v>
      </c>
      <c r="H71" s="36">
        <v>69</v>
      </c>
      <c r="I71" s="36">
        <v>0</v>
      </c>
      <c r="J71" s="36">
        <v>145</v>
      </c>
      <c r="K71" s="36">
        <f t="shared" si="3"/>
        <v>62100</v>
      </c>
      <c r="L71" s="36"/>
      <c r="M71" s="36"/>
      <c r="N71" s="37">
        <f t="shared" si="4"/>
        <v>62100</v>
      </c>
      <c r="O71" s="38" t="e">
        <f>VLOOKUP(B71,#REF!,1,0)</f>
        <v>#REF!</v>
      </c>
    </row>
    <row r="72" spans="1:15" s="38" customFormat="1" ht="17.45" customHeight="1" x14ac:dyDescent="0.25">
      <c r="A72" s="34" t="s">
        <v>178</v>
      </c>
      <c r="B72" s="33" t="s">
        <v>221</v>
      </c>
      <c r="C72" s="35" t="s">
        <v>180</v>
      </c>
      <c r="D72" s="36">
        <v>8000</v>
      </c>
      <c r="E72" s="36">
        <v>7000</v>
      </c>
      <c r="F72" s="36">
        <v>105</v>
      </c>
      <c r="G72" s="36">
        <v>69</v>
      </c>
      <c r="H72" s="36">
        <v>0</v>
      </c>
      <c r="I72" s="36">
        <v>0</v>
      </c>
      <c r="J72" s="36">
        <v>145</v>
      </c>
      <c r="K72" s="36">
        <f t="shared" si="3"/>
        <v>0</v>
      </c>
      <c r="L72" s="36"/>
      <c r="M72" s="36"/>
      <c r="N72" s="37">
        <f t="shared" si="4"/>
        <v>0</v>
      </c>
      <c r="O72" s="38" t="e">
        <f>VLOOKUP(B72,#REF!,1,0)</f>
        <v>#REF!</v>
      </c>
    </row>
    <row r="73" spans="1:15" s="38" customFormat="1" ht="17.45" customHeight="1" x14ac:dyDescent="0.25">
      <c r="A73" s="34" t="s">
        <v>178</v>
      </c>
      <c r="B73" s="33" t="s">
        <v>221</v>
      </c>
      <c r="C73" s="35" t="s">
        <v>181</v>
      </c>
      <c r="D73" s="36">
        <v>20000</v>
      </c>
      <c r="E73" s="36">
        <v>20000</v>
      </c>
      <c r="F73" s="36">
        <v>105</v>
      </c>
      <c r="G73" s="36">
        <v>69</v>
      </c>
      <c r="H73" s="36">
        <v>0</v>
      </c>
      <c r="I73" s="36">
        <v>0</v>
      </c>
      <c r="J73" s="36">
        <v>145</v>
      </c>
      <c r="K73" s="36">
        <f t="shared" si="3"/>
        <v>0</v>
      </c>
      <c r="L73" s="36"/>
      <c r="M73" s="36"/>
      <c r="N73" s="37">
        <f t="shared" si="4"/>
        <v>0</v>
      </c>
      <c r="O73" s="38" t="e">
        <f>VLOOKUP(B73,#REF!,1,0)</f>
        <v>#REF!</v>
      </c>
    </row>
    <row r="74" spans="1:15" s="38" customFormat="1" ht="17.45" customHeight="1" thickBot="1" x14ac:dyDescent="0.3">
      <c r="A74" s="43" t="s">
        <v>178</v>
      </c>
      <c r="B74" s="44" t="s">
        <v>221</v>
      </c>
      <c r="C74" s="45" t="s">
        <v>182</v>
      </c>
      <c r="D74" s="46">
        <v>14000</v>
      </c>
      <c r="E74" s="46">
        <v>14000</v>
      </c>
      <c r="F74" s="46">
        <v>105</v>
      </c>
      <c r="G74" s="46">
        <v>69</v>
      </c>
      <c r="H74" s="46">
        <v>0</v>
      </c>
      <c r="I74" s="46">
        <v>0</v>
      </c>
      <c r="J74" s="46">
        <v>145</v>
      </c>
      <c r="K74" s="36">
        <f t="shared" si="3"/>
        <v>0</v>
      </c>
      <c r="L74" s="46"/>
      <c r="M74" s="46"/>
      <c r="N74" s="47">
        <f t="shared" ref="N74" si="5">SUM(K74:M74)</f>
        <v>0</v>
      </c>
      <c r="O74" s="38" t="e">
        <f>VLOOKUP(B74,#REF!,1,0)</f>
        <v>#REF!</v>
      </c>
    </row>
    <row r="75" spans="1:15" s="9" customFormat="1" ht="14.45" customHeight="1" x14ac:dyDescent="0.25">
      <c r="B75" s="22"/>
    </row>
    <row r="76" spans="1:15" x14ac:dyDescent="0.25">
      <c r="B76" s="20" t="s">
        <v>254</v>
      </c>
    </row>
  </sheetData>
  <pageMargins left="0.70866141732283472" right="0.70866141732283472" top="0.78740157480314965" bottom="0.78740157480314965"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Sport mládež tisk</vt:lpstr>
      <vt:lpstr>Sheet3</vt:lpstr>
      <vt:lpstr>loni</vt:lpstr>
      <vt:lpstr>'Sport mládež tisk'!Názvy_tisku</vt:lpstr>
      <vt:lpstr>'Sport mládež tisk'!Oblast_tisku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Nádvorníková Lenka</dc:creator>
  <cp:lastModifiedBy>Andrea.Bunatova</cp:lastModifiedBy>
  <cp:lastPrinted>2017-06-22T07:23:31Z</cp:lastPrinted>
  <dcterms:created xsi:type="dcterms:W3CDTF">2016-03-23T14:18:30Z</dcterms:created>
  <dcterms:modified xsi:type="dcterms:W3CDTF">2017-06-22T07:23:32Z</dcterms:modified>
</cp:coreProperties>
</file>