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8925241_pism118925241/"/>
    </mc:Choice>
  </mc:AlternateContent>
  <bookViews>
    <workbookView xWindow="240" yWindow="90" windowWidth="17235" windowHeight="7230"/>
  </bookViews>
  <sheets>
    <sheet name="Kap.01" sheetId="30" r:id="rId1"/>
    <sheet name="Kap.02" sheetId="31" r:id="rId2"/>
    <sheet name="Kap. 03" sheetId="32" r:id="rId3"/>
    <sheet name="Kap. 04 " sheetId="36" r:id="rId4"/>
    <sheet name="Kap. 05" sheetId="33" r:id="rId5"/>
    <sheet name="Kap. 06" sheetId="29" r:id="rId6"/>
    <sheet name="Kap. 07" sheetId="7" r:id="rId7"/>
    <sheet name="Kap. 08" sheetId="34" r:id="rId8"/>
    <sheet name="Kap. 09 " sheetId="35" r:id="rId9"/>
    <sheet name="Kap. 10" sheetId="28" r:id="rId10"/>
  </sheets>
  <definedNames>
    <definedName name="_xlnm.Print_Area" localSheetId="2">'Kap. 03'!$A$2:$I$40</definedName>
    <definedName name="_xlnm.Print_Area" localSheetId="4">'Kap. 05'!$A$1:$J$101</definedName>
    <definedName name="_xlnm.Print_Area" localSheetId="5">'Kap. 06'!$A$1:$I$100</definedName>
    <definedName name="_xlnm.Print_Area" localSheetId="6">'Kap. 07'!$A$1:$I$50</definedName>
    <definedName name="_xlnm.Print_Area" localSheetId="7">'Kap. 08'!$A$1:$I$106</definedName>
    <definedName name="_xlnm.Print_Area" localSheetId="0">Kap.01!$A$1:$I$42</definedName>
    <definedName name="_xlnm.Print_Area" localSheetId="1">Kap.02!$A$1:$I$93</definedName>
  </definedNames>
  <calcPr calcId="171027"/>
</workbook>
</file>

<file path=xl/calcChain.xml><?xml version="1.0" encoding="utf-8"?>
<calcChain xmlns="http://schemas.openxmlformats.org/spreadsheetml/2006/main">
  <c r="G29" i="7" l="1"/>
  <c r="G20" i="7"/>
  <c r="I233" i="36" l="1"/>
  <c r="I45" i="35"/>
  <c r="I399" i="36" l="1"/>
  <c r="I398" i="36"/>
  <c r="I397" i="36"/>
  <c r="I396" i="36"/>
  <c r="I395" i="36"/>
  <c r="I394" i="36"/>
  <c r="I393" i="36"/>
  <c r="I392" i="36"/>
  <c r="I391" i="36"/>
  <c r="I390" i="36"/>
  <c r="I389" i="36"/>
  <c r="I388" i="36"/>
  <c r="I387" i="36"/>
  <c r="I386" i="36"/>
  <c r="I385" i="36"/>
  <c r="I384" i="36"/>
  <c r="I383" i="36"/>
  <c r="I382" i="36"/>
  <c r="I381" i="36"/>
  <c r="I380" i="36"/>
  <c r="I379" i="36"/>
  <c r="I378" i="36"/>
  <c r="I377" i="36"/>
  <c r="I376" i="36"/>
  <c r="I375" i="36"/>
  <c r="I367" i="36"/>
  <c r="I366" i="36"/>
  <c r="I365" i="36"/>
  <c r="I364" i="36"/>
  <c r="I363" i="36"/>
  <c r="I362" i="36"/>
  <c r="I361" i="36"/>
  <c r="I360" i="36"/>
  <c r="I359" i="36"/>
  <c r="I358" i="36"/>
  <c r="I357" i="36"/>
  <c r="I356" i="36"/>
  <c r="I355" i="36"/>
  <c r="I354" i="36"/>
  <c r="I353" i="36"/>
  <c r="I352" i="36"/>
  <c r="I351" i="36"/>
  <c r="I350" i="36"/>
  <c r="I349" i="36"/>
  <c r="I348" i="36"/>
  <c r="I347" i="36"/>
  <c r="I346" i="36"/>
  <c r="I345" i="36"/>
  <c r="I344" i="36"/>
  <c r="I343" i="36"/>
  <c r="I342" i="36"/>
  <c r="I341" i="36"/>
  <c r="I340" i="36"/>
  <c r="I339" i="36"/>
  <c r="I338" i="36"/>
  <c r="I337" i="36"/>
  <c r="I336" i="36"/>
  <c r="I335" i="36"/>
  <c r="I334" i="36"/>
  <c r="I333" i="36"/>
  <c r="I332" i="36"/>
  <c r="I331" i="36"/>
  <c r="I330" i="36"/>
  <c r="I329" i="36"/>
  <c r="I328" i="36"/>
  <c r="I327" i="36"/>
  <c r="I326" i="36"/>
  <c r="I325" i="36"/>
  <c r="I324" i="36"/>
  <c r="I323" i="36"/>
  <c r="I322" i="36"/>
  <c r="I321" i="36"/>
  <c r="I306" i="36"/>
  <c r="I305" i="36"/>
  <c r="I304" i="36"/>
  <c r="I303" i="36"/>
  <c r="I302" i="36"/>
  <c r="H302" i="36"/>
  <c r="I301" i="36"/>
  <c r="H301" i="36"/>
  <c r="I300" i="36"/>
  <c r="H300" i="36"/>
  <c r="I299" i="36"/>
  <c r="H299" i="36"/>
  <c r="I298" i="36"/>
  <c r="H298" i="36"/>
  <c r="I297" i="36"/>
  <c r="H297" i="36"/>
  <c r="I296" i="36"/>
  <c r="H296" i="36"/>
  <c r="I295" i="36"/>
  <c r="H295" i="36"/>
  <c r="I294" i="36"/>
  <c r="H294" i="36"/>
  <c r="I293" i="36"/>
  <c r="H293" i="36"/>
  <c r="I292" i="36"/>
  <c r="H292" i="36"/>
  <c r="I291" i="36"/>
  <c r="H291" i="36"/>
  <c r="I290" i="36"/>
  <c r="H290" i="36"/>
  <c r="I289" i="36"/>
  <c r="H289" i="36"/>
  <c r="I288" i="36"/>
  <c r="H288" i="36"/>
  <c r="I287" i="36"/>
  <c r="H287" i="36"/>
  <c r="I286" i="36"/>
  <c r="H286" i="36"/>
  <c r="I285" i="36"/>
  <c r="H285" i="36"/>
  <c r="I284" i="36"/>
  <c r="H284" i="36"/>
  <c r="I283" i="36"/>
  <c r="H283" i="36"/>
  <c r="I282" i="36"/>
  <c r="H282" i="36"/>
  <c r="I281" i="36"/>
  <c r="H281" i="36"/>
  <c r="I280" i="36"/>
  <c r="H280" i="36"/>
  <c r="I279" i="36"/>
  <c r="H279" i="36"/>
  <c r="I278" i="36"/>
  <c r="H278" i="36"/>
  <c r="I277" i="36"/>
  <c r="H277" i="36"/>
  <c r="I276" i="36"/>
  <c r="H276" i="36"/>
  <c r="I275" i="36"/>
  <c r="H275" i="36"/>
  <c r="I274" i="36"/>
  <c r="H274" i="36"/>
  <c r="I273" i="36"/>
  <c r="H273" i="36"/>
  <c r="I272" i="36"/>
  <c r="H272" i="36"/>
  <c r="I271" i="36"/>
  <c r="H271" i="36"/>
  <c r="I270" i="36"/>
  <c r="H270" i="36"/>
  <c r="I269" i="36"/>
  <c r="H269" i="36"/>
  <c r="I268" i="36"/>
  <c r="H268" i="36"/>
  <c r="I267" i="36"/>
  <c r="H267" i="36"/>
  <c r="G266" i="36"/>
  <c r="I266" i="36" s="1"/>
  <c r="F266" i="36"/>
  <c r="E266" i="36"/>
  <c r="I251" i="36"/>
  <c r="I250" i="36"/>
  <c r="I249" i="36"/>
  <c r="I248" i="36"/>
  <c r="I247" i="36"/>
  <c r="I246" i="36"/>
  <c r="I245" i="36"/>
  <c r="I244" i="36"/>
  <c r="I243" i="36"/>
  <c r="I242" i="36"/>
  <c r="I241" i="36"/>
  <c r="I240" i="36"/>
  <c r="I239" i="36"/>
  <c r="I238" i="36"/>
  <c r="I237" i="36"/>
  <c r="I236" i="36"/>
  <c r="I235" i="36"/>
  <c r="I234" i="36"/>
  <c r="H231" i="36"/>
  <c r="I230" i="36"/>
  <c r="H230" i="36"/>
  <c r="I227" i="36"/>
  <c r="H227" i="36"/>
  <c r="H226" i="36"/>
  <c r="H225" i="36"/>
  <c r="I224" i="36"/>
  <c r="I223" i="36"/>
  <c r="H223" i="36"/>
  <c r="I222" i="36"/>
  <c r="H222" i="36"/>
  <c r="G222" i="36"/>
  <c r="F222" i="36"/>
  <c r="E222" i="36"/>
  <c r="I219" i="36"/>
  <c r="F218" i="36"/>
  <c r="I218" i="36" s="1"/>
  <c r="I216" i="36"/>
  <c r="H216" i="36"/>
  <c r="G215" i="36"/>
  <c r="I215" i="36" s="1"/>
  <c r="F215" i="36"/>
  <c r="F400" i="36" s="1"/>
  <c r="E215" i="36"/>
  <c r="E400" i="36" s="1"/>
  <c r="I202" i="36"/>
  <c r="H202" i="36"/>
  <c r="I201" i="36"/>
  <c r="H201" i="36"/>
  <c r="I200" i="36"/>
  <c r="H200" i="36"/>
  <c r="I199" i="36"/>
  <c r="H199" i="36"/>
  <c r="I197" i="36"/>
  <c r="H197" i="36"/>
  <c r="F197" i="36"/>
  <c r="E197" i="36"/>
  <c r="I195" i="36"/>
  <c r="I194" i="36"/>
  <c r="G194" i="36"/>
  <c r="F194" i="36"/>
  <c r="E194" i="36"/>
  <c r="I191" i="36"/>
  <c r="H191" i="36"/>
  <c r="I188" i="36"/>
  <c r="I186" i="36"/>
  <c r="H186" i="36"/>
  <c r="I183" i="36"/>
  <c r="I182" i="36"/>
  <c r="I181" i="36"/>
  <c r="I180" i="36"/>
  <c r="I179" i="36"/>
  <c r="G178" i="36"/>
  <c r="I178" i="36" s="1"/>
  <c r="I176" i="36"/>
  <c r="I174" i="36"/>
  <c r="I172" i="36"/>
  <c r="H172" i="36"/>
  <c r="F170" i="36"/>
  <c r="E170" i="36"/>
  <c r="G169" i="36"/>
  <c r="H169" i="36" s="1"/>
  <c r="G168" i="36"/>
  <c r="H168" i="36" s="1"/>
  <c r="G167" i="36"/>
  <c r="H167" i="36" s="1"/>
  <c r="G166" i="36"/>
  <c r="H166" i="36" s="1"/>
  <c r="I165" i="36"/>
  <c r="H165" i="36"/>
  <c r="H157" i="36"/>
  <c r="H156" i="36"/>
  <c r="H155" i="36"/>
  <c r="H154" i="36"/>
  <c r="I153" i="36"/>
  <c r="H153" i="36"/>
  <c r="G152" i="36"/>
  <c r="H152" i="36" s="1"/>
  <c r="G151" i="36"/>
  <c r="H151" i="36" s="1"/>
  <c r="G150" i="36"/>
  <c r="G149" i="36"/>
  <c r="H149" i="36" s="1"/>
  <c r="I148" i="36"/>
  <c r="H148" i="36"/>
  <c r="H147" i="36"/>
  <c r="F147" i="36"/>
  <c r="H146" i="36"/>
  <c r="G146" i="36"/>
  <c r="G145" i="36"/>
  <c r="H145" i="36" s="1"/>
  <c r="H144" i="36"/>
  <c r="G144" i="36"/>
  <c r="I143" i="36"/>
  <c r="H143" i="36"/>
  <c r="H141" i="36"/>
  <c r="G141" i="36"/>
  <c r="G140" i="36"/>
  <c r="H140" i="36" s="1"/>
  <c r="H139" i="36"/>
  <c r="G139" i="36"/>
  <c r="G138" i="36"/>
  <c r="H138" i="36" s="1"/>
  <c r="I137" i="36"/>
  <c r="H137" i="36"/>
  <c r="G136" i="36"/>
  <c r="H136" i="36" s="1"/>
  <c r="H135" i="36"/>
  <c r="G135" i="36"/>
  <c r="G134" i="36"/>
  <c r="H134" i="36" s="1"/>
  <c r="H133" i="36"/>
  <c r="G133" i="36"/>
  <c r="I132" i="36"/>
  <c r="H132" i="36"/>
  <c r="H131" i="36"/>
  <c r="F131" i="36"/>
  <c r="H130" i="36"/>
  <c r="H129" i="36"/>
  <c r="H128" i="36"/>
  <c r="I127" i="36"/>
  <c r="H127" i="36"/>
  <c r="G126" i="36"/>
  <c r="H126" i="36" s="1"/>
  <c r="G125" i="36"/>
  <c r="H125" i="36" s="1"/>
  <c r="G124" i="36"/>
  <c r="H124" i="36" s="1"/>
  <c r="G123" i="36"/>
  <c r="H123" i="36" s="1"/>
  <c r="I122" i="36"/>
  <c r="H122" i="36"/>
  <c r="G121" i="36"/>
  <c r="H121" i="36" s="1"/>
  <c r="G120" i="36"/>
  <c r="H120" i="36" s="1"/>
  <c r="G119" i="36"/>
  <c r="H119" i="36" s="1"/>
  <c r="G118" i="36"/>
  <c r="H118" i="36" s="1"/>
  <c r="I117" i="36"/>
  <c r="H117" i="36"/>
  <c r="F116" i="36"/>
  <c r="H115" i="36"/>
  <c r="G115" i="36"/>
  <c r="G114" i="36"/>
  <c r="H114" i="36" s="1"/>
  <c r="H113" i="36"/>
  <c r="G113" i="36"/>
  <c r="I112" i="36"/>
  <c r="H112" i="36"/>
  <c r="H104" i="36"/>
  <c r="G103" i="36"/>
  <c r="H103" i="36" s="1"/>
  <c r="G102" i="36"/>
  <c r="H102" i="36" s="1"/>
  <c r="G101" i="36"/>
  <c r="H101" i="36" s="1"/>
  <c r="I100" i="36"/>
  <c r="H100" i="36"/>
  <c r="H99" i="36"/>
  <c r="F99" i="36"/>
  <c r="G98" i="36"/>
  <c r="H98" i="36" s="1"/>
  <c r="G97" i="36"/>
  <c r="H97" i="36" s="1"/>
  <c r="G96" i="36"/>
  <c r="H96" i="36" s="1"/>
  <c r="I95" i="36"/>
  <c r="H95" i="36"/>
  <c r="H94" i="36"/>
  <c r="F94" i="36"/>
  <c r="G93" i="36"/>
  <c r="H93" i="36" s="1"/>
  <c r="G92" i="36"/>
  <c r="H92" i="36" s="1"/>
  <c r="G91" i="36"/>
  <c r="H91" i="36" s="1"/>
  <c r="I90" i="36"/>
  <c r="H90" i="36"/>
  <c r="G88" i="36"/>
  <c r="H88" i="36" s="1"/>
  <c r="G87" i="36"/>
  <c r="H87" i="36" s="1"/>
  <c r="G86" i="36"/>
  <c r="H86" i="36" s="1"/>
  <c r="I85" i="36"/>
  <c r="H85" i="36"/>
  <c r="H84" i="36"/>
  <c r="F84" i="36"/>
  <c r="G83" i="36"/>
  <c r="H83" i="36" s="1"/>
  <c r="G82" i="36"/>
  <c r="H82" i="36" s="1"/>
  <c r="G81" i="36"/>
  <c r="H81" i="36" s="1"/>
  <c r="I80" i="36"/>
  <c r="H80" i="36"/>
  <c r="I79" i="36"/>
  <c r="H79" i="36"/>
  <c r="G79" i="36"/>
  <c r="F79" i="36"/>
  <c r="E79" i="36"/>
  <c r="H78" i="36"/>
  <c r="G77" i="36"/>
  <c r="H77" i="36" s="1"/>
  <c r="G76" i="36"/>
  <c r="H76" i="36" s="1"/>
  <c r="E76" i="36"/>
  <c r="I75" i="36"/>
  <c r="H75" i="36"/>
  <c r="H74" i="36"/>
  <c r="G73" i="36"/>
  <c r="H73" i="36" s="1"/>
  <c r="G72" i="36"/>
  <c r="H72" i="36" s="1"/>
  <c r="E72" i="36"/>
  <c r="I71" i="36"/>
  <c r="H71" i="36"/>
  <c r="H69" i="36"/>
  <c r="G69" i="36"/>
  <c r="E69" i="36"/>
  <c r="I68" i="36"/>
  <c r="H68" i="36"/>
  <c r="G66" i="36"/>
  <c r="H66" i="36" s="1"/>
  <c r="G65" i="36"/>
  <c r="H65" i="36" s="1"/>
  <c r="E65" i="36"/>
  <c r="I64" i="36"/>
  <c r="H64" i="36"/>
  <c r="H62" i="36"/>
  <c r="G62" i="36"/>
  <c r="G61" i="36"/>
  <c r="H61" i="36" s="1"/>
  <c r="E61" i="36"/>
  <c r="I60" i="36"/>
  <c r="H60" i="36"/>
  <c r="G52" i="36"/>
  <c r="H52" i="36" s="1"/>
  <c r="G51" i="36"/>
  <c r="H51" i="36" s="1"/>
  <c r="E51" i="36"/>
  <c r="I50" i="36"/>
  <c r="H50" i="36"/>
  <c r="G48" i="36"/>
  <c r="H48" i="36" s="1"/>
  <c r="E48" i="36"/>
  <c r="I47" i="36"/>
  <c r="H47" i="36"/>
  <c r="H46" i="36"/>
  <c r="H45" i="36"/>
  <c r="G45" i="36"/>
  <c r="G44" i="36"/>
  <c r="H44" i="36" s="1"/>
  <c r="E44" i="36"/>
  <c r="I43" i="36"/>
  <c r="H43" i="36"/>
  <c r="H42" i="36"/>
  <c r="F42" i="36"/>
  <c r="G41" i="36"/>
  <c r="H41" i="36" s="1"/>
  <c r="E41" i="36"/>
  <c r="H40" i="36"/>
  <c r="G40" i="36"/>
  <c r="I39" i="36"/>
  <c r="H39" i="36"/>
  <c r="H37" i="36"/>
  <c r="G37" i="36"/>
  <c r="E37" i="36"/>
  <c r="G36" i="36"/>
  <c r="H36" i="36" s="1"/>
  <c r="I35" i="36"/>
  <c r="H35" i="36"/>
  <c r="H34" i="36"/>
  <c r="H33" i="36"/>
  <c r="G33" i="36"/>
  <c r="E33" i="36"/>
  <c r="I32" i="36"/>
  <c r="H32" i="36"/>
  <c r="H31" i="36"/>
  <c r="G30" i="36"/>
  <c r="H30" i="36" s="1"/>
  <c r="H29" i="36"/>
  <c r="G29" i="36"/>
  <c r="E29" i="36"/>
  <c r="I28" i="36"/>
  <c r="H28" i="36"/>
  <c r="G26" i="36"/>
  <c r="H26" i="36" s="1"/>
  <c r="E26" i="36"/>
  <c r="I25" i="36"/>
  <c r="H25" i="36"/>
  <c r="E23" i="36"/>
  <c r="H23" i="36" s="1"/>
  <c r="I22" i="36"/>
  <c r="H22" i="36"/>
  <c r="H21" i="36"/>
  <c r="G20" i="36"/>
  <c r="H20" i="36" s="1"/>
  <c r="I19" i="36"/>
  <c r="H19" i="36"/>
  <c r="H18" i="36"/>
  <c r="H17" i="36"/>
  <c r="G17" i="36"/>
  <c r="E17" i="36"/>
  <c r="I16" i="36"/>
  <c r="H16" i="36"/>
  <c r="G14" i="36"/>
  <c r="H14" i="36" s="1"/>
  <c r="I13" i="36"/>
  <c r="H13" i="36"/>
  <c r="H12" i="36"/>
  <c r="G11" i="36"/>
  <c r="H11" i="36" s="1"/>
  <c r="H10" i="36"/>
  <c r="G10" i="36"/>
  <c r="I9" i="36"/>
  <c r="H9" i="36"/>
  <c r="I8" i="36"/>
  <c r="G8" i="36"/>
  <c r="H8" i="36" s="1"/>
  <c r="F8" i="36"/>
  <c r="E8" i="36"/>
  <c r="E7" i="36" s="1"/>
  <c r="E203" i="36" s="1"/>
  <c r="F7" i="36"/>
  <c r="F203" i="36" s="1"/>
  <c r="F402" i="36" s="1"/>
  <c r="E402" i="36" l="1"/>
  <c r="H266" i="36"/>
  <c r="G400" i="36"/>
  <c r="G170" i="36"/>
  <c r="H215" i="36"/>
  <c r="I158" i="35"/>
  <c r="H158" i="35"/>
  <c r="I156" i="35"/>
  <c r="H156" i="35"/>
  <c r="G155" i="35"/>
  <c r="F155" i="35"/>
  <c r="E155" i="35"/>
  <c r="I154" i="35"/>
  <c r="H154" i="35"/>
  <c r="G153" i="35"/>
  <c r="F153" i="35"/>
  <c r="E153" i="35"/>
  <c r="I152" i="35"/>
  <c r="H152" i="35"/>
  <c r="I151" i="35"/>
  <c r="H151" i="35"/>
  <c r="I150" i="35"/>
  <c r="H150" i="35"/>
  <c r="I149" i="35"/>
  <c r="H149" i="35"/>
  <c r="I148" i="35"/>
  <c r="H148" i="35"/>
  <c r="I147" i="35"/>
  <c r="H147" i="35"/>
  <c r="I146" i="35"/>
  <c r="H146" i="35"/>
  <c r="I145" i="35"/>
  <c r="H145" i="35"/>
  <c r="I144" i="35"/>
  <c r="H144" i="35"/>
  <c r="I143" i="35"/>
  <c r="H143" i="35"/>
  <c r="I142" i="35"/>
  <c r="H142" i="35"/>
  <c r="I141" i="35"/>
  <c r="H141" i="35"/>
  <c r="I140" i="35"/>
  <c r="H140" i="35"/>
  <c r="I139" i="35"/>
  <c r="H139" i="35"/>
  <c r="I138" i="35"/>
  <c r="H138" i="35"/>
  <c r="I137" i="35"/>
  <c r="H137" i="35"/>
  <c r="G136" i="35"/>
  <c r="F136" i="35"/>
  <c r="E136" i="35"/>
  <c r="I135" i="35"/>
  <c r="H135" i="35"/>
  <c r="I134" i="35"/>
  <c r="H134" i="35"/>
  <c r="I133" i="35"/>
  <c r="H133" i="35"/>
  <c r="G132" i="35"/>
  <c r="F132" i="35"/>
  <c r="E132" i="35"/>
  <c r="I124" i="35"/>
  <c r="H124" i="35"/>
  <c r="I123" i="35"/>
  <c r="H123" i="35"/>
  <c r="I122" i="35"/>
  <c r="H122" i="35"/>
  <c r="I121" i="35"/>
  <c r="H121" i="35"/>
  <c r="I120" i="35"/>
  <c r="H120" i="35"/>
  <c r="I112" i="35"/>
  <c r="H112" i="35"/>
  <c r="I111" i="35"/>
  <c r="H111" i="35"/>
  <c r="I110" i="35"/>
  <c r="H110" i="35"/>
  <c r="I109" i="35"/>
  <c r="H109" i="35"/>
  <c r="I108" i="35"/>
  <c r="H108" i="35"/>
  <c r="I107" i="35"/>
  <c r="H107" i="35"/>
  <c r="I106" i="35"/>
  <c r="I105" i="35"/>
  <c r="H105" i="35"/>
  <c r="I104" i="35"/>
  <c r="H104" i="35"/>
  <c r="I103" i="35"/>
  <c r="I102" i="35"/>
  <c r="H102" i="35"/>
  <c r="I101" i="35"/>
  <c r="H101" i="35"/>
  <c r="I100" i="35"/>
  <c r="I99" i="35"/>
  <c r="H99" i="35"/>
  <c r="I98" i="35"/>
  <c r="H98" i="35"/>
  <c r="I97" i="35"/>
  <c r="I96" i="35"/>
  <c r="H96" i="35"/>
  <c r="I95" i="35"/>
  <c r="H95" i="35"/>
  <c r="I94" i="35"/>
  <c r="H94" i="35"/>
  <c r="I93" i="35"/>
  <c r="I92" i="35"/>
  <c r="H92" i="35"/>
  <c r="I91" i="35"/>
  <c r="H91" i="35"/>
  <c r="I90" i="35"/>
  <c r="I89" i="35"/>
  <c r="H89" i="35"/>
  <c r="I88" i="35"/>
  <c r="H88" i="35"/>
  <c r="I87" i="35"/>
  <c r="H87" i="35"/>
  <c r="I86" i="35"/>
  <c r="H86" i="35"/>
  <c r="G85" i="35"/>
  <c r="F85" i="35"/>
  <c r="E85" i="35"/>
  <c r="I84" i="35"/>
  <c r="H84" i="35"/>
  <c r="I83" i="35"/>
  <c r="H83" i="35"/>
  <c r="I82" i="35"/>
  <c r="H82" i="35"/>
  <c r="I81" i="35"/>
  <c r="H81" i="35"/>
  <c r="I79" i="35"/>
  <c r="H79" i="35"/>
  <c r="I78" i="35"/>
  <c r="I77" i="35"/>
  <c r="I76" i="35"/>
  <c r="I75" i="35"/>
  <c r="H75" i="35"/>
  <c r="I74" i="35"/>
  <c r="H74" i="35"/>
  <c r="I73" i="35"/>
  <c r="H73" i="35"/>
  <c r="G72" i="35"/>
  <c r="F72" i="35"/>
  <c r="E72" i="35"/>
  <c r="I69" i="35"/>
  <c r="H69" i="35"/>
  <c r="I68" i="35"/>
  <c r="H68" i="35"/>
  <c r="G67" i="35"/>
  <c r="F67" i="35"/>
  <c r="E67" i="35"/>
  <c r="I60" i="35"/>
  <c r="I59" i="35"/>
  <c r="H59" i="35"/>
  <c r="I58" i="35"/>
  <c r="H58" i="35"/>
  <c r="I57" i="35"/>
  <c r="H57" i="35"/>
  <c r="I56" i="35"/>
  <c r="H56" i="35"/>
  <c r="I55" i="35"/>
  <c r="H55" i="35"/>
  <c r="G54" i="35"/>
  <c r="F54" i="35"/>
  <c r="E54" i="35"/>
  <c r="I53" i="35"/>
  <c r="H53" i="35"/>
  <c r="I52" i="35"/>
  <c r="H52" i="35"/>
  <c r="I51" i="35"/>
  <c r="H51" i="35"/>
  <c r="I50" i="35"/>
  <c r="H50" i="35"/>
  <c r="I49" i="35"/>
  <c r="H49" i="35"/>
  <c r="I46" i="35"/>
  <c r="H46" i="35"/>
  <c r="I44" i="35"/>
  <c r="H44" i="35"/>
  <c r="I43" i="35"/>
  <c r="I42" i="35"/>
  <c r="I41" i="35"/>
  <c r="H41" i="35"/>
  <c r="I40" i="35"/>
  <c r="H40" i="35"/>
  <c r="I38" i="35"/>
  <c r="H38" i="35"/>
  <c r="I34" i="35"/>
  <c r="H34" i="35"/>
  <c r="I33" i="35"/>
  <c r="H33" i="35"/>
  <c r="I32" i="35"/>
  <c r="H32" i="35"/>
  <c r="I28" i="35"/>
  <c r="I27" i="35"/>
  <c r="H27" i="35"/>
  <c r="I23" i="35"/>
  <c r="I22" i="35"/>
  <c r="H22" i="35"/>
  <c r="I21" i="35"/>
  <c r="H21" i="35"/>
  <c r="I20" i="35"/>
  <c r="I18" i="35"/>
  <c r="H18" i="35"/>
  <c r="I15" i="35"/>
  <c r="G14" i="35"/>
  <c r="F14" i="35"/>
  <c r="E14" i="35"/>
  <c r="I13" i="35"/>
  <c r="H13" i="35"/>
  <c r="I12" i="35"/>
  <c r="H12" i="35"/>
  <c r="I11" i="35"/>
  <c r="H11" i="35"/>
  <c r="I10" i="35"/>
  <c r="H10" i="35"/>
  <c r="I9" i="35"/>
  <c r="H9" i="35"/>
  <c r="I8" i="35"/>
  <c r="H8" i="35"/>
  <c r="G7" i="35"/>
  <c r="F7" i="35"/>
  <c r="E7" i="35"/>
  <c r="I85" i="35" l="1"/>
  <c r="F71" i="35"/>
  <c r="G6" i="35"/>
  <c r="H6" i="35" s="1"/>
  <c r="E71" i="35"/>
  <c r="E125" i="35" s="1"/>
  <c r="H136" i="35"/>
  <c r="E6" i="35"/>
  <c r="I72" i="35"/>
  <c r="G71" i="35"/>
  <c r="H71" i="35" s="1"/>
  <c r="I136" i="35"/>
  <c r="I155" i="35"/>
  <c r="F131" i="35"/>
  <c r="F159" i="35" s="1"/>
  <c r="E131" i="35"/>
  <c r="E159" i="35" s="1"/>
  <c r="I7" i="35"/>
  <c r="I67" i="35"/>
  <c r="H72" i="35"/>
  <c r="H85" i="35"/>
  <c r="G131" i="35"/>
  <c r="G159" i="35" s="1"/>
  <c r="H155" i="35"/>
  <c r="F6" i="35"/>
  <c r="F125" i="35" s="1"/>
  <c r="F161" i="35" s="1"/>
  <c r="I54" i="35"/>
  <c r="I153" i="35"/>
  <c r="H14" i="35"/>
  <c r="I14" i="35"/>
  <c r="H170" i="36"/>
  <c r="G7" i="36"/>
  <c r="I170" i="36"/>
  <c r="I400" i="36"/>
  <c r="H400" i="36"/>
  <c r="H132" i="35"/>
  <c r="H153" i="35"/>
  <c r="H7" i="35"/>
  <c r="H54" i="35"/>
  <c r="H67" i="35"/>
  <c r="I132" i="35"/>
  <c r="E161" i="35" l="1"/>
  <c r="I131" i="35"/>
  <c r="I6" i="35"/>
  <c r="I71" i="35"/>
  <c r="G125" i="35"/>
  <c r="H131" i="35"/>
  <c r="I7" i="36"/>
  <c r="H7" i="36"/>
  <c r="G203" i="36"/>
  <c r="I159" i="35"/>
  <c r="H159" i="35"/>
  <c r="I125" i="35" l="1"/>
  <c r="G161" i="35"/>
  <c r="H125" i="35"/>
  <c r="G402" i="36"/>
  <c r="I203" i="36"/>
  <c r="H203" i="36"/>
  <c r="F8" i="33"/>
  <c r="G42" i="7"/>
  <c r="F42" i="7"/>
  <c r="E42" i="7"/>
  <c r="E44" i="7" s="1"/>
  <c r="G37" i="7"/>
  <c r="F37" i="7"/>
  <c r="E37" i="7"/>
  <c r="H37" i="7" s="1"/>
  <c r="G8" i="7"/>
  <c r="H8" i="7" s="1"/>
  <c r="F8" i="7"/>
  <c r="I8" i="7" s="1"/>
  <c r="E8" i="7"/>
  <c r="I38" i="7"/>
  <c r="I39" i="7"/>
  <c r="I40" i="7"/>
  <c r="I41" i="7"/>
  <c r="I42" i="7"/>
  <c r="H38" i="7"/>
  <c r="H39" i="7"/>
  <c r="H42" i="7"/>
  <c r="I37" i="7"/>
  <c r="I9" i="7"/>
  <c r="I11" i="7"/>
  <c r="I12" i="7"/>
  <c r="I13" i="7"/>
  <c r="I14" i="7"/>
  <c r="I16" i="7"/>
  <c r="I17" i="7"/>
  <c r="I18" i="7"/>
  <c r="I20" i="7"/>
  <c r="I21" i="7"/>
  <c r="I22" i="7"/>
  <c r="I23" i="7"/>
  <c r="I24" i="7"/>
  <c r="I25" i="7"/>
  <c r="I26" i="7"/>
  <c r="I27" i="7"/>
  <c r="I28" i="7"/>
  <c r="I29" i="7"/>
  <c r="H9" i="7"/>
  <c r="H11" i="7"/>
  <c r="H12" i="7"/>
  <c r="H13" i="7"/>
  <c r="H14" i="7"/>
  <c r="H16" i="7"/>
  <c r="H17" i="7"/>
  <c r="H18" i="7"/>
  <c r="H20" i="7"/>
  <c r="H21" i="7"/>
  <c r="H22" i="7"/>
  <c r="H23" i="7"/>
  <c r="H24" i="7"/>
  <c r="H25" i="7"/>
  <c r="H26" i="7"/>
  <c r="H27" i="7"/>
  <c r="H29" i="7"/>
  <c r="F44" i="7"/>
  <c r="G44" i="7"/>
  <c r="I44" i="7" l="1"/>
  <c r="I161" i="35"/>
  <c r="H161" i="35"/>
  <c r="H402" i="36"/>
  <c r="I402" i="36"/>
  <c r="H44" i="7"/>
  <c r="H48" i="33"/>
  <c r="G42" i="29" l="1"/>
  <c r="F42" i="29"/>
  <c r="I41" i="29"/>
  <c r="H41" i="29"/>
  <c r="I40" i="29"/>
  <c r="G40" i="29"/>
  <c r="H40" i="29" s="1"/>
  <c r="F40" i="29"/>
  <c r="E40" i="29"/>
  <c r="I39" i="29"/>
  <c r="H39" i="29"/>
  <c r="I38" i="29"/>
  <c r="H38" i="29"/>
  <c r="I37" i="29"/>
  <c r="H37" i="29"/>
  <c r="G36" i="29"/>
  <c r="F36" i="29"/>
  <c r="F33" i="29" s="1"/>
  <c r="E36" i="29"/>
  <c r="I35" i="29"/>
  <c r="G34" i="29"/>
  <c r="I34" i="29" s="1"/>
  <c r="F34" i="29"/>
  <c r="E34" i="29"/>
  <c r="E33" i="29"/>
  <c r="I15" i="29"/>
  <c r="H15" i="29"/>
  <c r="I14" i="29"/>
  <c r="H14" i="29"/>
  <c r="I13" i="29"/>
  <c r="H13" i="29"/>
  <c r="I12" i="29"/>
  <c r="I11" i="29"/>
  <c r="H11" i="29"/>
  <c r="I10" i="29"/>
  <c r="H10" i="29"/>
  <c r="G9" i="29"/>
  <c r="G8" i="29" s="1"/>
  <c r="F9" i="29"/>
  <c r="E9" i="29"/>
  <c r="F8" i="29"/>
  <c r="E8" i="29"/>
  <c r="I98" i="33"/>
  <c r="H98" i="33"/>
  <c r="H97" i="33"/>
  <c r="H96" i="33"/>
  <c r="H95" i="33"/>
  <c r="H94" i="33"/>
  <c r="H93" i="33"/>
  <c r="H92" i="33"/>
  <c r="H91" i="33"/>
  <c r="H90" i="33"/>
  <c r="I89" i="33"/>
  <c r="H89" i="33"/>
  <c r="G88" i="33"/>
  <c r="F88" i="33"/>
  <c r="E88" i="33"/>
  <c r="I87" i="33"/>
  <c r="H87" i="33"/>
  <c r="I86" i="33"/>
  <c r="G86" i="33"/>
  <c r="F86" i="33"/>
  <c r="E86" i="33"/>
  <c r="E85" i="33" s="1"/>
  <c r="G85" i="33"/>
  <c r="I70" i="33"/>
  <c r="G69" i="33"/>
  <c r="F69" i="33"/>
  <c r="E69" i="33"/>
  <c r="I68" i="33"/>
  <c r="H68" i="33"/>
  <c r="G67" i="33"/>
  <c r="H67" i="33" s="1"/>
  <c r="F67" i="33"/>
  <c r="E67" i="33"/>
  <c r="I66" i="33"/>
  <c r="I65" i="33"/>
  <c r="I64" i="33"/>
  <c r="H64" i="33"/>
  <c r="I63" i="33"/>
  <c r="H63" i="33"/>
  <c r="I62" i="33"/>
  <c r="H62" i="33"/>
  <c r="I61" i="33"/>
  <c r="H61" i="33"/>
  <c r="I60" i="33"/>
  <c r="I59" i="33"/>
  <c r="I58" i="33"/>
  <c r="I57" i="33"/>
  <c r="G56" i="33"/>
  <c r="F56" i="33"/>
  <c r="E56" i="33"/>
  <c r="I48" i="33"/>
  <c r="I47" i="33"/>
  <c r="H47" i="33"/>
  <c r="I46" i="33"/>
  <c r="H46" i="33"/>
  <c r="I45" i="33"/>
  <c r="G44" i="33"/>
  <c r="F44" i="33"/>
  <c r="E44" i="33"/>
  <c r="I43" i="33"/>
  <c r="H43" i="33"/>
  <c r="I42" i="33"/>
  <c r="H42" i="33"/>
  <c r="I41" i="33"/>
  <c r="H41" i="33"/>
  <c r="I40" i="33"/>
  <c r="H40" i="33"/>
  <c r="I39" i="33"/>
  <c r="G38" i="33"/>
  <c r="F38" i="33"/>
  <c r="E38" i="33"/>
  <c r="I37" i="33"/>
  <c r="I36" i="33"/>
  <c r="I35" i="33"/>
  <c r="I34" i="33"/>
  <c r="I33" i="33"/>
  <c r="G32" i="33"/>
  <c r="F32" i="33"/>
  <c r="E32" i="33"/>
  <c r="I31" i="33"/>
  <c r="I29" i="33"/>
  <c r="I28" i="33"/>
  <c r="H28" i="33"/>
  <c r="I27" i="33"/>
  <c r="I26" i="33"/>
  <c r="I25" i="33"/>
  <c r="G24" i="33"/>
  <c r="F24" i="33"/>
  <c r="E24" i="33"/>
  <c r="I23" i="33"/>
  <c r="I22" i="33"/>
  <c r="I21" i="33"/>
  <c r="H21" i="33"/>
  <c r="I20" i="33"/>
  <c r="H20" i="33"/>
  <c r="I19" i="33"/>
  <c r="H19" i="33"/>
  <c r="G18" i="33"/>
  <c r="F18" i="33"/>
  <c r="E18" i="33"/>
  <c r="I17" i="33"/>
  <c r="I16" i="33"/>
  <c r="I15" i="33"/>
  <c r="H15" i="33"/>
  <c r="G14" i="33"/>
  <c r="F14" i="33"/>
  <c r="E14" i="33"/>
  <c r="I13" i="33"/>
  <c r="H13" i="33"/>
  <c r="G12" i="33"/>
  <c r="F12" i="33"/>
  <c r="E12" i="33"/>
  <c r="E77" i="33"/>
  <c r="F77" i="33"/>
  <c r="G77" i="33"/>
  <c r="H79" i="33"/>
  <c r="I79" i="33"/>
  <c r="E81" i="33"/>
  <c r="F81" i="33"/>
  <c r="G81" i="33"/>
  <c r="I82" i="33"/>
  <c r="I81" i="33" l="1"/>
  <c r="I24" i="33"/>
  <c r="I32" i="33"/>
  <c r="G11" i="33"/>
  <c r="G71" i="33" s="1"/>
  <c r="F11" i="33"/>
  <c r="F85" i="33"/>
  <c r="F99" i="33" s="1"/>
  <c r="H38" i="33"/>
  <c r="H44" i="33"/>
  <c r="I14" i="33"/>
  <c r="I18" i="33"/>
  <c r="H24" i="33"/>
  <c r="I44" i="33"/>
  <c r="E99" i="33"/>
  <c r="I88" i="33"/>
  <c r="H77" i="33"/>
  <c r="E11" i="33"/>
  <c r="E71" i="33" s="1"/>
  <c r="H14" i="33"/>
  <c r="I56" i="33"/>
  <c r="H56" i="33"/>
  <c r="H86" i="33"/>
  <c r="I36" i="29"/>
  <c r="H36" i="29"/>
  <c r="G33" i="29"/>
  <c r="I8" i="29"/>
  <c r="H8" i="29"/>
  <c r="H9" i="29"/>
  <c r="I9" i="29"/>
  <c r="H85" i="33"/>
  <c r="H88" i="33"/>
  <c r="I38" i="33"/>
  <c r="I67" i="33"/>
  <c r="H12" i="33"/>
  <c r="H18" i="33"/>
  <c r="I12" i="33"/>
  <c r="I77" i="33"/>
  <c r="G99" i="33"/>
  <c r="H11" i="33" l="1"/>
  <c r="I85" i="33"/>
  <c r="F71" i="33"/>
  <c r="I71" i="33" s="1"/>
  <c r="I11" i="33"/>
  <c r="G101" i="33"/>
  <c r="E101" i="33"/>
  <c r="H33" i="29"/>
  <c r="I33" i="29"/>
  <c r="H71" i="33"/>
  <c r="H99" i="33"/>
  <c r="I99" i="33"/>
  <c r="F101" i="33" l="1"/>
  <c r="I101" i="33" s="1"/>
  <c r="H101" i="33"/>
  <c r="F104" i="34" l="1"/>
  <c r="E104" i="34"/>
  <c r="I103" i="34"/>
  <c r="I102" i="34"/>
  <c r="I101" i="34"/>
  <c r="I100" i="34"/>
  <c r="I99" i="34"/>
  <c r="I98" i="34"/>
  <c r="I97" i="34"/>
  <c r="I96" i="34"/>
  <c r="I95" i="34"/>
  <c r="I94" i="34"/>
  <c r="I93" i="34"/>
  <c r="I92" i="34"/>
  <c r="I91" i="34"/>
  <c r="I90" i="34"/>
  <c r="I89" i="34"/>
  <c r="I88" i="34"/>
  <c r="I87" i="34"/>
  <c r="I86" i="34"/>
  <c r="I85" i="34"/>
  <c r="I84" i="34"/>
  <c r="I83" i="34"/>
  <c r="I82" i="34"/>
  <c r="I81" i="34"/>
  <c r="H81" i="34"/>
  <c r="I80" i="34"/>
  <c r="I79" i="34"/>
  <c r="I78" i="34"/>
  <c r="I77" i="34"/>
  <c r="I76" i="34"/>
  <c r="I75" i="34"/>
  <c r="H75" i="34"/>
  <c r="I74" i="34"/>
  <c r="H74" i="34"/>
  <c r="I73" i="34"/>
  <c r="H73" i="34"/>
  <c r="I72" i="34"/>
  <c r="H72" i="34"/>
  <c r="I71" i="34"/>
  <c r="H71" i="34"/>
  <c r="I70" i="34"/>
  <c r="H70" i="34"/>
  <c r="I69" i="34"/>
  <c r="H69" i="34"/>
  <c r="I68" i="34"/>
  <c r="H68" i="34"/>
  <c r="I67" i="34"/>
  <c r="H67" i="34"/>
  <c r="I66" i="34"/>
  <c r="H66" i="34"/>
  <c r="I65" i="34"/>
  <c r="H65" i="34"/>
  <c r="I64" i="34"/>
  <c r="H64" i="34"/>
  <c r="I63" i="34"/>
  <c r="H63" i="34"/>
  <c r="I62" i="34"/>
  <c r="H62" i="34"/>
  <c r="I61" i="34"/>
  <c r="H61" i="34"/>
  <c r="I60" i="34"/>
  <c r="H60" i="34"/>
  <c r="I59" i="34"/>
  <c r="H59" i="34"/>
  <c r="I58" i="34"/>
  <c r="H58" i="34"/>
  <c r="I57" i="34"/>
  <c r="H57" i="34"/>
  <c r="I56" i="34"/>
  <c r="H56" i="34"/>
  <c r="G55" i="34"/>
  <c r="G104" i="34" s="1"/>
  <c r="F55" i="34"/>
  <c r="E55" i="34"/>
  <c r="I15" i="34"/>
  <c r="H15" i="34"/>
  <c r="G14" i="34"/>
  <c r="G16" i="34" s="1"/>
  <c r="F14" i="34"/>
  <c r="E14" i="34"/>
  <c r="I12" i="34"/>
  <c r="H12" i="34"/>
  <c r="I11" i="34"/>
  <c r="H11" i="34"/>
  <c r="I10" i="34"/>
  <c r="H10" i="34"/>
  <c r="I9" i="34"/>
  <c r="H9" i="34"/>
  <c r="I8" i="34"/>
  <c r="H8" i="34"/>
  <c r="G8" i="34"/>
  <c r="F8" i="34"/>
  <c r="F16" i="34" s="1"/>
  <c r="F106" i="34" s="1"/>
  <c r="E8" i="34"/>
  <c r="E16" i="34" s="1"/>
  <c r="E106" i="34" s="1"/>
  <c r="H104" i="34" l="1"/>
  <c r="I104" i="34"/>
  <c r="G106" i="34"/>
  <c r="I16" i="34"/>
  <c r="H16" i="34"/>
  <c r="H14" i="34"/>
  <c r="H55" i="34"/>
  <c r="I14" i="34"/>
  <c r="I55" i="34"/>
  <c r="I106" i="34" l="1"/>
  <c r="H106" i="34"/>
  <c r="I33" i="32" l="1"/>
  <c r="G32" i="32"/>
  <c r="I32" i="32" s="1"/>
  <c r="F32" i="32"/>
  <c r="E32" i="32"/>
  <c r="I30" i="32"/>
  <c r="I29" i="32"/>
  <c r="I28" i="32"/>
  <c r="H28" i="32"/>
  <c r="I27" i="32"/>
  <c r="H27" i="32"/>
  <c r="I26" i="32"/>
  <c r="H26" i="32"/>
  <c r="I25" i="32"/>
  <c r="H25" i="32"/>
  <c r="G24" i="32"/>
  <c r="F24" i="32"/>
  <c r="F34" i="32" s="1"/>
  <c r="E24" i="32"/>
  <c r="E34" i="32" s="1"/>
  <c r="G18" i="32"/>
  <c r="I17" i="32"/>
  <c r="H17" i="32"/>
  <c r="I16" i="32"/>
  <c r="H16" i="32"/>
  <c r="I15" i="32"/>
  <c r="H15" i="32"/>
  <c r="H14" i="32"/>
  <c r="I13" i="32"/>
  <c r="H13" i="32"/>
  <c r="I12" i="32"/>
  <c r="H12" i="32"/>
  <c r="I11" i="32"/>
  <c r="I10" i="32"/>
  <c r="H10" i="32"/>
  <c r="I9" i="32"/>
  <c r="H9" i="32"/>
  <c r="G8" i="32"/>
  <c r="I8" i="32" s="1"/>
  <c r="F8" i="32"/>
  <c r="F18" i="32" s="1"/>
  <c r="E8" i="32"/>
  <c r="E18" i="32" s="1"/>
  <c r="I90" i="31"/>
  <c r="I89" i="31"/>
  <c r="I88" i="31"/>
  <c r="I87" i="31"/>
  <c r="G86" i="31"/>
  <c r="F86" i="31"/>
  <c r="E86" i="31"/>
  <c r="G84" i="31"/>
  <c r="I84" i="31" s="1"/>
  <c r="F83" i="31"/>
  <c r="I83" i="31" s="1"/>
  <c r="E83" i="31"/>
  <c r="I81" i="31"/>
  <c r="H81" i="31"/>
  <c r="I80" i="31"/>
  <c r="I79" i="31"/>
  <c r="I78" i="31"/>
  <c r="I77" i="31"/>
  <c r="I76" i="31"/>
  <c r="I75" i="31"/>
  <c r="I74" i="31"/>
  <c r="I73" i="31"/>
  <c r="I72" i="31"/>
  <c r="I71" i="31"/>
  <c r="I70" i="31"/>
  <c r="H70" i="31"/>
  <c r="I69" i="31"/>
  <c r="H69" i="31"/>
  <c r="I68" i="31"/>
  <c r="H68" i="31"/>
  <c r="I67" i="31"/>
  <c r="H67" i="31"/>
  <c r="I66" i="31"/>
  <c r="H66" i="31"/>
  <c r="I65" i="31"/>
  <c r="H65" i="31"/>
  <c r="I64" i="31"/>
  <c r="H64" i="31"/>
  <c r="I63" i="31"/>
  <c r="H63" i="31"/>
  <c r="I62" i="31"/>
  <c r="H62" i="31"/>
  <c r="I61" i="31"/>
  <c r="H61" i="31"/>
  <c r="I60" i="31"/>
  <c r="H60" i="31"/>
  <c r="I59" i="31"/>
  <c r="H59" i="31"/>
  <c r="I58" i="31"/>
  <c r="H58" i="31"/>
  <c r="I57" i="31"/>
  <c r="H57" i="31"/>
  <c r="I56" i="31"/>
  <c r="H56" i="31"/>
  <c r="I55" i="31"/>
  <c r="H55" i="31"/>
  <c r="I54" i="31"/>
  <c r="H54" i="31"/>
  <c r="I53" i="31"/>
  <c r="H53" i="31"/>
  <c r="I52" i="31"/>
  <c r="H52" i="31"/>
  <c r="G51" i="31"/>
  <c r="F51" i="31"/>
  <c r="E51" i="31"/>
  <c r="G19" i="31"/>
  <c r="F19" i="31"/>
  <c r="E19" i="31"/>
  <c r="I17" i="31"/>
  <c r="H17" i="31"/>
  <c r="I16" i="31"/>
  <c r="H16" i="31"/>
  <c r="I15" i="31"/>
  <c r="I14" i="31"/>
  <c r="H14" i="31"/>
  <c r="I13" i="31"/>
  <c r="H13" i="31"/>
  <c r="I12" i="31"/>
  <c r="H12" i="31"/>
  <c r="I11" i="31"/>
  <c r="H11" i="31"/>
  <c r="I10" i="31"/>
  <c r="H10" i="31"/>
  <c r="G9" i="31"/>
  <c r="F9" i="31"/>
  <c r="E9" i="31"/>
  <c r="I31" i="30"/>
  <c r="G30" i="30"/>
  <c r="F30" i="30"/>
  <c r="E30" i="30"/>
  <c r="I28" i="30"/>
  <c r="H28" i="30"/>
  <c r="I27" i="30"/>
  <c r="H27" i="30"/>
  <c r="I26" i="30"/>
  <c r="H26" i="30"/>
  <c r="G25" i="30"/>
  <c r="F25" i="30"/>
  <c r="E25" i="30"/>
  <c r="I22" i="30"/>
  <c r="I21" i="30"/>
  <c r="H21" i="30"/>
  <c r="I20" i="30"/>
  <c r="H20" i="30"/>
  <c r="G19" i="30"/>
  <c r="F19" i="30"/>
  <c r="E19" i="30"/>
  <c r="I17" i="30"/>
  <c r="H17" i="30"/>
  <c r="G15" i="30"/>
  <c r="F15" i="30"/>
  <c r="E15" i="30"/>
  <c r="I19" i="30" l="1"/>
  <c r="I15" i="30"/>
  <c r="F32" i="30"/>
  <c r="H8" i="32"/>
  <c r="I24" i="32"/>
  <c r="I51" i="31"/>
  <c r="E32" i="30"/>
  <c r="I25" i="30"/>
  <c r="H15" i="30"/>
  <c r="I30" i="30"/>
  <c r="I86" i="31"/>
  <c r="E91" i="31"/>
  <c r="I9" i="31"/>
  <c r="G22" i="31"/>
  <c r="F22" i="31"/>
  <c r="F93" i="31" s="1"/>
  <c r="E22" i="31"/>
  <c r="E93" i="31" s="1"/>
  <c r="F91" i="31"/>
  <c r="H9" i="31"/>
  <c r="H51" i="31"/>
  <c r="E36" i="32"/>
  <c r="F36" i="32"/>
  <c r="H18" i="32"/>
  <c r="G34" i="32"/>
  <c r="I18" i="32"/>
  <c r="H24" i="32"/>
  <c r="G91" i="31"/>
  <c r="G32" i="30"/>
  <c r="H25" i="30"/>
  <c r="H19" i="30"/>
  <c r="H22" i="31" l="1"/>
  <c r="I22" i="31"/>
  <c r="I34" i="32"/>
  <c r="H34" i="32"/>
  <c r="G36" i="32"/>
  <c r="H91" i="31"/>
  <c r="I91" i="31"/>
  <c r="G93" i="31"/>
  <c r="I32" i="30"/>
  <c r="H32" i="30"/>
  <c r="H36" i="32" l="1"/>
  <c r="I36" i="32"/>
  <c r="I93" i="31"/>
  <c r="H93" i="31"/>
  <c r="I79" i="29" l="1"/>
  <c r="I78" i="29"/>
  <c r="I77" i="29"/>
  <c r="I76" i="29"/>
  <c r="I75" i="29"/>
  <c r="I73" i="29"/>
  <c r="I71" i="29"/>
  <c r="I70" i="29"/>
  <c r="I69" i="29"/>
  <c r="H69" i="29"/>
  <c r="I68" i="29"/>
  <c r="I66" i="29"/>
  <c r="H66" i="29"/>
  <c r="G64" i="29"/>
  <c r="I64" i="29" s="1"/>
  <c r="F64" i="29"/>
  <c r="E64" i="29"/>
  <c r="I62" i="29"/>
  <c r="G60" i="29"/>
  <c r="F60" i="29"/>
  <c r="E60" i="29"/>
  <c r="I58" i="29"/>
  <c r="H58" i="29"/>
  <c r="G56" i="29"/>
  <c r="F56" i="29"/>
  <c r="F80" i="29" s="1"/>
  <c r="E56" i="29"/>
  <c r="I31" i="29"/>
  <c r="I30" i="29"/>
  <c r="I28" i="29"/>
  <c r="H28" i="29"/>
  <c r="I27" i="29"/>
  <c r="H27" i="29"/>
  <c r="I26" i="29"/>
  <c r="H26" i="29"/>
  <c r="I25" i="29"/>
  <c r="H25" i="29"/>
  <c r="I24" i="29"/>
  <c r="H24" i="29"/>
  <c r="I23" i="29"/>
  <c r="H23" i="29"/>
  <c r="I22" i="29"/>
  <c r="H22" i="29"/>
  <c r="I21" i="29"/>
  <c r="I20" i="29"/>
  <c r="H20" i="29"/>
  <c r="I19" i="29"/>
  <c r="H19" i="29"/>
  <c r="I18" i="29"/>
  <c r="H18" i="29"/>
  <c r="I17" i="29"/>
  <c r="H17" i="29"/>
  <c r="G16" i="29"/>
  <c r="F16" i="29"/>
  <c r="E16" i="29"/>
  <c r="I16" i="29" l="1"/>
  <c r="H56" i="29"/>
  <c r="H16" i="29"/>
  <c r="F82" i="29"/>
  <c r="I56" i="29"/>
  <c r="G80" i="29"/>
  <c r="I80" i="29" s="1"/>
  <c r="E42" i="29"/>
  <c r="E80" i="29"/>
  <c r="I60" i="29"/>
  <c r="H64" i="29"/>
  <c r="H80" i="29" l="1"/>
  <c r="E82" i="29"/>
  <c r="I42" i="29"/>
  <c r="H42" i="29"/>
  <c r="G82" i="29"/>
  <c r="I82" i="29" l="1"/>
  <c r="H82" i="29"/>
  <c r="G9" i="28" l="1"/>
  <c r="I21" i="28" l="1"/>
  <c r="H21" i="28"/>
  <c r="G19" i="28"/>
  <c r="H19" i="28" s="1"/>
  <c r="F19" i="28"/>
  <c r="E19" i="28"/>
  <c r="I17" i="28"/>
  <c r="I15" i="28"/>
  <c r="I13" i="28"/>
  <c r="H13" i="28"/>
  <c r="I11" i="28"/>
  <c r="H11" i="28"/>
  <c r="G22" i="28"/>
  <c r="F9" i="28"/>
  <c r="E9" i="28"/>
  <c r="F22" i="28" l="1"/>
  <c r="I22" i="28" s="1"/>
  <c r="H9" i="28"/>
  <c r="E22" i="28"/>
  <c r="H22" i="28" s="1"/>
  <c r="I9" i="28"/>
  <c r="I19" i="28"/>
</calcChain>
</file>

<file path=xl/sharedStrings.xml><?xml version="1.0" encoding="utf-8"?>
<sst xmlns="http://schemas.openxmlformats.org/spreadsheetml/2006/main" count="2104" uniqueCount="898">
  <si>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</si>
  <si>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</si>
  <si>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</si>
  <si>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</si>
  <si>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</si>
  <si>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</si>
  <si>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</si>
  <si>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</si>
  <si>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</si>
  <si>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</si>
  <si>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</si>
  <si>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</si>
  <si>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</si>
  <si>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</si>
  <si>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</si>
  <si>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</si>
  <si>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</si>
  <si>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</si>
  <si>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</si>
  <si>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</si>
  <si>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</si>
  <si>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</si>
  <si>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</si>
  <si>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</si>
  <si>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</si>
  <si>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</si>
  <si>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</si>
  <si>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</si>
  <si>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</si>
  <si>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2219 - ostatní záležitosti pozemních komunikací</t>
  </si>
  <si>
    <t>Kapitálové výdaje:</t>
  </si>
  <si>
    <t>Kapitálové výdaje celkem</t>
  </si>
  <si>
    <t>Výdaje celkem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</si>
  <si>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</si>
  <si>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</si>
  <si>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</si>
  <si>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</si>
  <si>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</si>
  <si>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</si>
  <si>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</si>
  <si>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Skutečnost</t>
  </si>
  <si>
    <t>%</t>
  </si>
  <si>
    <t>plnění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</si>
  <si>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</si>
  <si>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</si>
  <si>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</si>
  <si>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</si>
  <si>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</si>
  <si>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</si>
  <si>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</si>
  <si>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</si>
  <si>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</si>
  <si>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</si>
  <si>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</si>
  <si>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</si>
  <si>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</si>
  <si>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</si>
  <si>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</si>
  <si>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</si>
  <si>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</si>
  <si>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</si>
  <si>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</si>
  <si>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</si>
  <si>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</si>
  <si>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</si>
  <si>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</si>
  <si>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</si>
  <si>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</si>
  <si>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</si>
  <si>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</si>
  <si>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</si>
  <si>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</si>
  <si>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</si>
  <si>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</si>
  <si>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</si>
  <si>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</si>
  <si>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</si>
  <si>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</si>
  <si>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</si>
  <si>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</si>
  <si>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</si>
  <si>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</si>
  <si>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</si>
  <si>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</si>
  <si>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</si>
  <si>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</si>
  <si>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</si>
  <si>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</si>
  <si>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</si>
  <si>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</si>
  <si>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</si>
  <si>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</si>
  <si>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</si>
  <si>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</si>
  <si>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</si>
  <si>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</si>
  <si>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</si>
  <si>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</si>
  <si>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</si>
  <si>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</si>
  <si>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</si>
  <si>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</si>
  <si>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</si>
  <si>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</si>
  <si>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</si>
  <si>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</si>
  <si>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</si>
  <si>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</si>
  <si>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</si>
  <si>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</si>
  <si>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</si>
  <si>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</si>
  <si>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</si>
  <si>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</si>
  <si>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</si>
  <si>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</si>
  <si>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</si>
  <si>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</si>
  <si>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</si>
  <si>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</si>
  <si>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Kapitola 05 – zdravotnictví a sociální oblast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</si>
  <si>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</si>
  <si>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</si>
  <si>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</si>
  <si>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</si>
  <si>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</si>
  <si>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</si>
  <si>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</si>
  <si>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</si>
  <si>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</si>
  <si>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</si>
  <si>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>pol. 5166 - konzultační, poradenské a právní služby</t>
  </si>
  <si>
    <t>3523 - odborné léčebné ústavy</t>
  </si>
  <si>
    <t>pol. 5331 - neinv.příspěvky zřízeným přísp.organizacím</t>
  </si>
  <si>
    <t>4378 - terénní programy</t>
  </si>
  <si>
    <t xml:space="preserve">rozpočet (SR) 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</si>
  <si>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</si>
  <si>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</si>
  <si>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</si>
  <si>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</si>
  <si>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</si>
  <si>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</si>
  <si>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</si>
  <si>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</si>
  <si>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</si>
  <si>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</si>
  <si>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</si>
  <si>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</si>
  <si>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</si>
  <si>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</si>
  <si>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</si>
  <si>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</si>
  <si>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</si>
  <si>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</si>
  <si>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</si>
  <si>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</si>
  <si>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</si>
  <si>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</si>
  <si>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</si>
  <si>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</si>
  <si>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</si>
  <si>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</si>
  <si>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</si>
  <si>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</si>
  <si>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</si>
  <si>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</si>
  <si>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</si>
  <si>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</si>
  <si>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</si>
  <si>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</si>
  <si>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</si>
  <si>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</si>
  <si>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</si>
  <si>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</si>
  <si>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</si>
  <si>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</si>
  <si>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</si>
  <si>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</si>
  <si>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</si>
  <si>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</si>
  <si>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</si>
  <si>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</si>
  <si>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</si>
  <si>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</si>
  <si>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</si>
  <si>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</si>
  <si>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</si>
  <si>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</si>
  <si>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</si>
  <si>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</si>
  <si>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</si>
  <si>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</si>
  <si>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</si>
  <si>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</si>
  <si>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</si>
  <si>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</si>
  <si>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</si>
  <si>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</si>
  <si>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</si>
  <si>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</si>
  <si>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</si>
  <si>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</si>
  <si>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</si>
  <si>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</si>
  <si>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</si>
  <si>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</si>
  <si>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</si>
  <si>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</si>
  <si>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</si>
  <si>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</si>
  <si>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</si>
  <si>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</si>
  <si>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</si>
  <si>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</si>
  <si>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</si>
  <si>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</si>
  <si>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</si>
  <si>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</si>
  <si>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</si>
  <si>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3612 - bytové hospodářství</t>
  </si>
  <si>
    <t>věcný dar Policii ČR</t>
  </si>
  <si>
    <t>pol. 5499 - ostatní neinv.transfery obyv.j.n.</t>
  </si>
  <si>
    <t>PD - úprava pěších cest Thomayerovy sady</t>
  </si>
  <si>
    <t>pol. 5660 - neinvestiční půjčky obyvatelstvu</t>
  </si>
  <si>
    <t>výd. spojené se zajišt.svateb (ORG58)</t>
  </si>
  <si>
    <t>0923</t>
  </si>
  <si>
    <t>odbor živnostenský a správních činností ÚMČ</t>
  </si>
  <si>
    <t>0931</t>
  </si>
  <si>
    <t xml:space="preserve">oddělení ICT služeb </t>
  </si>
  <si>
    <t>911</t>
  </si>
  <si>
    <t>0922</t>
  </si>
  <si>
    <t>odbor právních služeb ÚMČ</t>
  </si>
  <si>
    <t>odbor kancelář starosty ÚMČ</t>
  </si>
  <si>
    <t>oddělení hospodářské správy</t>
  </si>
  <si>
    <t xml:space="preserve">Kapitálové výdaje </t>
  </si>
  <si>
    <t>0524</t>
  </si>
  <si>
    <t>odbor sociálních věcí ÚMČ</t>
  </si>
  <si>
    <t>pol. 5222 - neinvestiční transfery spolkům</t>
  </si>
  <si>
    <t>Doplatek PD - sníž. energetické náročnosti na budově GC</t>
  </si>
  <si>
    <t>4351 - osobní asistence, pečovatelská služba a podpora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</si>
  <si>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</si>
  <si>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</si>
  <si>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</si>
  <si>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</si>
  <si>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0731</t>
  </si>
  <si>
    <t xml:space="preserve">oddělení bezpečnosti a krizového řízení </t>
  </si>
  <si>
    <t>(zvláštní orgán MČ Praha 8)</t>
  </si>
  <si>
    <t>oddělení ICT služeb</t>
  </si>
  <si>
    <t>Národní kulturní památka Kobyliská střelnice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</si>
  <si>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</si>
  <si>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</si>
  <si>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</si>
  <si>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</si>
  <si>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</si>
  <si>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</si>
  <si>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úklid exkrementů</t>
  </si>
  <si>
    <t>58</t>
  </si>
  <si>
    <t>55</t>
  </si>
  <si>
    <t>0417</t>
  </si>
  <si>
    <t>3419 - ostatní tělovýchovná činnost</t>
  </si>
  <si>
    <t>ostatní kulturní činnost, včetně výdajů na vedení kroniky</t>
  </si>
  <si>
    <t xml:space="preserve"> odbor kancelář tajemníka ÚMČ</t>
  </si>
  <si>
    <t>oddělení evropských fondů</t>
  </si>
  <si>
    <t>zimní údržba pěších cest</t>
  </si>
  <si>
    <t>pěší a cyklistická doprava - realizace</t>
  </si>
  <si>
    <t>pěší a cyklistická doprava, bezp. provozu - studie a PD</t>
  </si>
  <si>
    <t>zklidňování dopravy a bezpečnost provozu - projekty</t>
  </si>
  <si>
    <t>Revitalizace nám. Krynická a Pomořanská - studie a PD</t>
  </si>
  <si>
    <t>Úprava parkových cest Ďáblice - II. Etapa - PD</t>
  </si>
  <si>
    <t>Úprava cest u ÚMČ Praha 8 - PD</t>
  </si>
  <si>
    <t>Drobný mobiliář</t>
  </si>
  <si>
    <t>Revitalizace parku Pod Plynojemem - studie a PD</t>
  </si>
  <si>
    <t>Úprava parkových cest na sídlišti Ďáblice - II. Etapa</t>
  </si>
  <si>
    <t>Úprava pěších cest v Thomayerových sadech</t>
  </si>
  <si>
    <t>Revitalizace parku Pod Plynojemem</t>
  </si>
  <si>
    <t>Úprava pěších cest na území MČ Praha 8</t>
  </si>
  <si>
    <t>Revitalizace ploch malého rozsahu</t>
  </si>
  <si>
    <t>Výsadby stromů v Praze 8</t>
  </si>
  <si>
    <t>Cyklostojany</t>
  </si>
  <si>
    <t>Projektová příprava</t>
  </si>
  <si>
    <t>0501</t>
  </si>
  <si>
    <t>0601</t>
  </si>
  <si>
    <t xml:space="preserve">odbor kancelář tajemníka ÚMČ </t>
  </si>
  <si>
    <t>0401</t>
  </si>
  <si>
    <t>členský příspěvek</t>
  </si>
  <si>
    <t>pol. 5229 - ostatní neinvestiční transfery neziskovým org.</t>
  </si>
  <si>
    <t>kamerové systémy - energie</t>
  </si>
  <si>
    <t>datové linky IP VPN, Internet</t>
  </si>
  <si>
    <t>zprac. dat a služby související s ICT</t>
  </si>
  <si>
    <t>opravy tiskového parku a ost. HW</t>
  </si>
  <si>
    <t>pol. 5171 - opravy a udržování (hardware)</t>
  </si>
  <si>
    <t>fotokabinky s biometrickými daty</t>
  </si>
  <si>
    <t>Revitalizace náměstí a parku u KD Krakov</t>
  </si>
  <si>
    <t xml:space="preserve">Revitalizace třešňového sadu ulice Na Truhlářce </t>
  </si>
  <si>
    <t>Obnova výpočetní techniky vč. tisk. zařízení</t>
  </si>
  <si>
    <t>Programové vybavení včetně implementace</t>
  </si>
  <si>
    <t>Portál mobilních služeb</t>
  </si>
  <si>
    <t>Obnova síťové infrastruktury</t>
  </si>
  <si>
    <t xml:space="preserve">PD - Revitalizace Elsnicova náměstí </t>
  </si>
  <si>
    <t xml:space="preserve">PD - Revitalizace parku Dlážděnka (naučná stezka) </t>
  </si>
  <si>
    <t>PD - Rekonstrukce Libeňského podzámčí - I. etapa</t>
  </si>
  <si>
    <t>Vytvoření komunitní zahrady Prahy 8</t>
  </si>
  <si>
    <t>právní služby</t>
  </si>
  <si>
    <t>auditní služy</t>
  </si>
  <si>
    <t>realizace zadávacích řízení</t>
  </si>
  <si>
    <t>příkazní smlouvy - supervize, TDI, KBOZP</t>
  </si>
  <si>
    <t>Obnova vozového parku OÚSS</t>
  </si>
  <si>
    <t xml:space="preserve">kulturní památky </t>
  </si>
  <si>
    <t>622</t>
  </si>
  <si>
    <t>využití volného času seniorů</t>
  </si>
  <si>
    <t>618</t>
  </si>
  <si>
    <t>Osmička pro rodinu</t>
  </si>
  <si>
    <t>3326 - pořízení, zachování a obnova hodnot místního</t>
  </si>
  <si>
    <t xml:space="preserve">          kulturního, národního a histor. povědomí</t>
  </si>
  <si>
    <t>Restaurování soch andělů v kapli Libeňského zámku</t>
  </si>
  <si>
    <t>3319 - ostatní záležitosti kultury</t>
  </si>
  <si>
    <t>Interaktivní technika pro školy zřizované MČ Praha 8</t>
  </si>
  <si>
    <t>Investiční akce malého rozsahu</t>
  </si>
  <si>
    <t>3149 - ostat. zařízení související  s výchovou a vzděl. mládeže</t>
  </si>
  <si>
    <t>Stavební úpravy interiérů jesle Mirovická</t>
  </si>
  <si>
    <t>odbor kultury, sportu, mládeže a památkové péče ÚMČ</t>
  </si>
  <si>
    <t>50215</t>
  </si>
  <si>
    <t>50116</t>
  </si>
  <si>
    <t>50316</t>
  </si>
  <si>
    <t>pol. 5137 - DDHM</t>
  </si>
  <si>
    <t>pol. 5139 - nákup materiálu</t>
  </si>
  <si>
    <t>pol. 5154 - energie</t>
  </si>
  <si>
    <t>pol. 5168 - zpracování dat a služby souvis.s inf.a kom.t.</t>
  </si>
  <si>
    <t>opravy a udržování</t>
  </si>
  <si>
    <t>pol. 6122 - stroje, přístroje a zažízení</t>
  </si>
  <si>
    <t>9201</t>
  </si>
  <si>
    <t>9202</t>
  </si>
  <si>
    <t>9203</t>
  </si>
  <si>
    <t>9204</t>
  </si>
  <si>
    <t>9205</t>
  </si>
  <si>
    <t>poskytnuté náhrady</t>
  </si>
  <si>
    <t>pol. 5192 - poskytnuté náhrady</t>
  </si>
  <si>
    <t>91016</t>
  </si>
  <si>
    <t>SPOD</t>
  </si>
  <si>
    <t>na rok 2017</t>
  </si>
  <si>
    <t>údržba dětských hřišť a sportovišť</t>
  </si>
  <si>
    <t>projekty BESIP</t>
  </si>
  <si>
    <t>analýzy dopravy</t>
  </si>
  <si>
    <t>zony placeného stání</t>
  </si>
  <si>
    <t>Rekonstrukce chodníků - okolí ul. Žernosecká</t>
  </si>
  <si>
    <t>Výstavba parku s volným pohybem psů Karlín - studie a PD</t>
  </si>
  <si>
    <t>Výstavba podzemních kontejnerů - II. Etapa - PD</t>
  </si>
  <si>
    <t>Realizace podzemních kontejnerů - I. etapa</t>
  </si>
  <si>
    <t>Revitalizace sídliště Střížkov - PD</t>
  </si>
  <si>
    <t>Projektové dokumentace</t>
  </si>
  <si>
    <t>Vytvoření vjezdu z ulice Lindavská do areálu Bikep</t>
  </si>
  <si>
    <t>Chodníkový program TSK hl. m. Prahy</t>
  </si>
  <si>
    <t>MŠ Korycanská</t>
  </si>
  <si>
    <t>z toho: příspěvek na energie vč. platů topičů, vodné a stočné</t>
  </si>
  <si>
    <t xml:space="preserve">           platy a odvody</t>
  </si>
  <si>
    <t xml:space="preserve">           odpisy</t>
  </si>
  <si>
    <t xml:space="preserve">           příspěvek na asistenty pedagoga</t>
  </si>
  <si>
    <t>z toho: příspěvek na asistenty pedagoga</t>
  </si>
  <si>
    <t xml:space="preserve">          příspěvek na energie vč. platů topičů, vodné a stočné</t>
  </si>
  <si>
    <t>z toho: příspěvek na energie vč. platů topičů vodné a stočné</t>
  </si>
  <si>
    <t xml:space="preserve">           anomálie, dvě budovy</t>
  </si>
  <si>
    <t xml:space="preserve">          příspěvek na asistenty pedagoga</t>
  </si>
  <si>
    <t xml:space="preserve">          odpisy</t>
  </si>
  <si>
    <t xml:space="preserve">           primární prevence</t>
  </si>
  <si>
    <t xml:space="preserve">          příspěvek na provoz DH</t>
  </si>
  <si>
    <t xml:space="preserve">oddělení evropských fondů </t>
  </si>
  <si>
    <t>realizace systému nuceného větrání s rekuperací odpadního tepla v ZŠ Burešova</t>
  </si>
  <si>
    <t>realizace systému nuceného větrání s rekuperací odpadního tepla v ZŠ Žernosecká</t>
  </si>
  <si>
    <t>realizace systému nuceného větrání s rekuperací odpadního tepla v MŠ Bojasova</t>
  </si>
  <si>
    <t>realizace systému nuceného větrání s rekuperací odpadního tepla v MŠ Krynická</t>
  </si>
  <si>
    <t>0402</t>
  </si>
  <si>
    <t xml:space="preserve">Modernizace učeben - výzva č. 20 OPPR </t>
  </si>
  <si>
    <t>Snížení energetické náročnosti školských a jiných objektů ( z r. 2015)</t>
  </si>
  <si>
    <t>Zpracování projektových žádostí a poradenské služby</t>
  </si>
  <si>
    <t>Rekonstrukce oplocení školských objektů</t>
  </si>
  <si>
    <t>neinvestiční dotace na zajištění bydlení</t>
  </si>
  <si>
    <t>Rekonstrukce kotelny a ÚT -  Gerontologické centrum</t>
  </si>
  <si>
    <t>pol. 6121 - budovy, haly stavby</t>
  </si>
  <si>
    <t>Rekonstrukce slaboproudých elektrických rozvodů</t>
  </si>
  <si>
    <t>Výměna podlahových krytin jídelna Křižíkova</t>
  </si>
  <si>
    <t>Rekonstrukce stávajícího sprchového koutu</t>
  </si>
  <si>
    <t>Výměna kuchyňských sestav</t>
  </si>
  <si>
    <t>Dobudování Střediska osobní hygieny</t>
  </si>
  <si>
    <t>Oprava kanceláře pečovatelek PS Burešova</t>
  </si>
  <si>
    <t>Oprava podlah v PS Křižíkova</t>
  </si>
  <si>
    <t>pol. 6123 - dopravní prostředky</t>
  </si>
  <si>
    <t>50217</t>
  </si>
  <si>
    <t>50317</t>
  </si>
  <si>
    <t>Vybudování sprchového koutu PS Burešova</t>
  </si>
  <si>
    <t>50417</t>
  </si>
  <si>
    <t>50617</t>
  </si>
  <si>
    <t>50717</t>
  </si>
  <si>
    <t>4329 - soc. péče a pomoc dětem a mládeži j.n.</t>
  </si>
  <si>
    <t>4349 - ost. soc. péče a pomoc ost. skupinám obyvatel.</t>
  </si>
  <si>
    <t>pol. 5175 - pohošťení</t>
  </si>
  <si>
    <t xml:space="preserve">Sdružení ambulantních zdravotnických - náhrady </t>
  </si>
  <si>
    <t>Obvodní ústav sociálně-zdravotnických služeb (OÚSS) v Praze 8, vč. příspěvku na provoz pro nový DSS II</t>
  </si>
  <si>
    <t>4351 - osobní asistence, pečovatelská služba a podpora samostatného bydlení</t>
  </si>
  <si>
    <t xml:space="preserve">Nákup pokladního systému do divadla Karla Hackera </t>
  </si>
  <si>
    <t>(vč. nových web. stránek a obj. systému)</t>
  </si>
  <si>
    <t>Integrace ostatních LKS do MKS</t>
  </si>
  <si>
    <t>Obnova  zabezp. a signalizačních systémů ÚMČ</t>
  </si>
  <si>
    <t xml:space="preserve">pol. 5168 - zprac. dat a služeb souvisejících s </t>
  </si>
  <si>
    <t>informační a komunikační technikou</t>
  </si>
  <si>
    <t xml:space="preserve">servis kamerových, bezpečnostních a vstupních systémů </t>
  </si>
  <si>
    <t>služby telekomunikací</t>
  </si>
  <si>
    <t>DDHM</t>
  </si>
  <si>
    <t>nákup materiálu</t>
  </si>
  <si>
    <t>analýza modernizace kamerového systému</t>
  </si>
  <si>
    <t>Automat. systém řízení a monitoringu bezpečnosti sítě</t>
  </si>
  <si>
    <t>Rekonstrukce okolí bikrosové dráhy</t>
  </si>
  <si>
    <t>Revitalizace parku Dlážděnka - I. etapa</t>
  </si>
  <si>
    <t xml:space="preserve">Studie a PD - Revitalizace okolí Čimického rybníka </t>
  </si>
  <si>
    <t>Revitalizace okolí Proseckých skal - I.etapa</t>
  </si>
  <si>
    <t>Rekonstrukce zadního traktu Libeňského zámku</t>
  </si>
  <si>
    <t>Jižní cestní síť do areálu Dlážděnka</t>
  </si>
  <si>
    <t>pol. 5901 - nespecifikované rezervy</t>
  </si>
  <si>
    <t>pol. 5169 - nákup služeb j.n.(očkování)</t>
  </si>
  <si>
    <t>Název organizace, činnosti</t>
  </si>
  <si>
    <t>Doprava v klidu - projekty, realizace, bezpeč. a telematické prvky v dopravě</t>
  </si>
  <si>
    <t>Inform. směrové značky, bezmotor. doprava, předprojekt. příprava</t>
  </si>
  <si>
    <t>10322</t>
  </si>
  <si>
    <t>MAP</t>
  </si>
  <si>
    <t>pol. 5021 - OON</t>
  </si>
  <si>
    <t>pol. 5031 - soc. poj.</t>
  </si>
  <si>
    <t>pol. 5032 - zdrav. poj.</t>
  </si>
  <si>
    <t>pol. 5175 - občerstvení</t>
  </si>
  <si>
    <t>6330 - převody vlastním fondům v rozpočtech územní úrovně</t>
  </si>
  <si>
    <t>MŠ U Sluncové - myčka do školní kuchyně</t>
  </si>
  <si>
    <t>ZŠ Libčická - kompletní vybavení školní družiny - nábytek (nárůst dětí)</t>
  </si>
  <si>
    <t>ZŠ Libčická  - vybavení další první třídy nábytkem</t>
  </si>
  <si>
    <t>ZŠ Žernosecká - dovybavení tělocvičen po rekonstrukci (nákup klecí na nářad, TV nářadí-obnova, doplnění)</t>
  </si>
  <si>
    <t>ZŠ Dolákova - vybavení kabinetů pedagogů : 12 kabinetů</t>
  </si>
  <si>
    <t>ZŠ Glowackého - objednávací systém do jídelny</t>
  </si>
  <si>
    <t>046216</t>
  </si>
  <si>
    <t>046316</t>
  </si>
  <si>
    <t>ZŠ Žernosecká - PD na rekonstrukci podhledů a elektrorozvodů</t>
  </si>
  <si>
    <t>040917</t>
  </si>
  <si>
    <t>KD Ládví - stavební úpravy velkého sálu (osvětlení, akustika, podhledy)</t>
  </si>
  <si>
    <t>041017</t>
  </si>
  <si>
    <t xml:space="preserve">KD Ládví - rekonstrukce proskleného pláště </t>
  </si>
  <si>
    <t>041117</t>
  </si>
  <si>
    <t xml:space="preserve">MŠ Na Korábě (Lindnerova) - vodovodní přípojka a nové oplocení </t>
  </si>
  <si>
    <t>041217</t>
  </si>
  <si>
    <t xml:space="preserve">MŠ U Sluncové - rekonstrukce teras  </t>
  </si>
  <si>
    <t>041317</t>
  </si>
  <si>
    <t>MŠ U Sluncové - vybudování pobytových ploch</t>
  </si>
  <si>
    <t>041417</t>
  </si>
  <si>
    <t>041517</t>
  </si>
  <si>
    <t>041617</t>
  </si>
  <si>
    <t>041717</t>
  </si>
  <si>
    <t>041817</t>
  </si>
  <si>
    <t>041917</t>
  </si>
  <si>
    <t xml:space="preserve">ZŠ a MŠ Na Slovance - rekonstrukce  podhledů a elektrorozvodů - I. etapa </t>
  </si>
  <si>
    <t>042017</t>
  </si>
  <si>
    <t xml:space="preserve">ZŠ a MŠ Na Slovance - instalace markýzy na jižní straně budovy ZŠ </t>
  </si>
  <si>
    <t>042117</t>
  </si>
  <si>
    <t xml:space="preserve">ZŠ Burešova - rekonstrukce silnoproudých rozvodů včetně podhledů I.etapa </t>
  </si>
  <si>
    <t>042217</t>
  </si>
  <si>
    <t>ZŠ Burešova - rekonstrukce venkovního schodiště</t>
  </si>
  <si>
    <t>042317</t>
  </si>
  <si>
    <t>ZŠ Dolákova - rekonstrukce rozvodů elektro, podhledů chodby - I. etapa</t>
  </si>
  <si>
    <t>042417</t>
  </si>
  <si>
    <t>ZŠ Dolákova - výměna světel v kabinetech za úsporné LED</t>
  </si>
  <si>
    <t>042517</t>
  </si>
  <si>
    <t>ZŠ Glowackého - rekonstrukce podhledů a elektrorozvodů - I.etapa</t>
  </si>
  <si>
    <t>042617</t>
  </si>
  <si>
    <t xml:space="preserve">ZŠ Glowackého - rekonstrukce šaten </t>
  </si>
  <si>
    <t>042717</t>
  </si>
  <si>
    <t>ZŠ Hovorčovická - dodávka a montáž  přístřešků na vstup do jídelny a zásobovací rampu kuchyně</t>
  </si>
  <si>
    <t>042817</t>
  </si>
  <si>
    <t xml:space="preserve">ZŠ Libčická - rekonstrukce rozvodů elektro, podhledů a osvětlovacích těles </t>
  </si>
  <si>
    <t>042917</t>
  </si>
  <si>
    <t>ZŠ a MŠ Lyčkovo nám. - stavební úpravy izolace základů objektu - I.etapa</t>
  </si>
  <si>
    <t>043017</t>
  </si>
  <si>
    <t xml:space="preserve">ZŠ a MŠ Lyčkovo nám. (Pernerova) - realizace půdní vestavby, stav. úpravy interieru a výměna  oken </t>
  </si>
  <si>
    <t>043117</t>
  </si>
  <si>
    <t>ZŠ a MŠ Lyčkovo nám. - realizace výstavby tělocvičny, školní jídelny a kuchyně - pravé křídlo</t>
  </si>
  <si>
    <t>043217</t>
  </si>
  <si>
    <t xml:space="preserve">ZŠ Mazurská - rekonstrukce šaten </t>
  </si>
  <si>
    <t>043317</t>
  </si>
  <si>
    <t xml:space="preserve">ZŠ Palmovka - rekonstrukce opěrné zdi Heydukova ul. </t>
  </si>
  <si>
    <t>043417</t>
  </si>
  <si>
    <t xml:space="preserve">ZŠ a MŠ Ústavní - dodávka a montáž venkovních žaluzií </t>
  </si>
  <si>
    <t>043517</t>
  </si>
  <si>
    <t>ZŠ a MŠ Ústavní (Bendovka) - Statické úpravy stropů tříd v 2. NP</t>
  </si>
  <si>
    <t>043617</t>
  </si>
  <si>
    <t>ZŠ a MŠ Ústavní - vybudování pobytových ploch</t>
  </si>
  <si>
    <t>043717</t>
  </si>
  <si>
    <t>ZŠ Žernosecká - stavební úpravy objektu bývalé trafostanice</t>
  </si>
  <si>
    <t>043817</t>
  </si>
  <si>
    <t xml:space="preserve">ZŠ Žernosecká - rekonstrukce podhledů a elektrorozvody </t>
  </si>
  <si>
    <t>043917</t>
  </si>
  <si>
    <t xml:space="preserve">ZŠ Žernosecká- akustické  podhledy v jídelně </t>
  </si>
  <si>
    <t>044017</t>
  </si>
  <si>
    <t xml:space="preserve">MŠ Kotlaska, ZŠ Ústavní - přístřešky na kola </t>
  </si>
  <si>
    <t>044117</t>
  </si>
  <si>
    <t>MŠ Krynická - nový vjezd do areálu</t>
  </si>
  <si>
    <t>044217</t>
  </si>
  <si>
    <t xml:space="preserve">MŠ Šiškova - revitalizace po S.E.N. </t>
  </si>
  <si>
    <t>044317</t>
  </si>
  <si>
    <t>KD Ládví - ekolikvidace chladícího zařízení a sanace suterénu</t>
  </si>
  <si>
    <t>044417</t>
  </si>
  <si>
    <t>ZŠ Mazurská - zázemí pro družinu II. etapa</t>
  </si>
  <si>
    <t>Nákup automobilu</t>
  </si>
  <si>
    <t>GC P-8 vč."ošetřovatelského domu" (Benákova 6, Kobylisy)</t>
  </si>
  <si>
    <t>UZ 81</t>
  </si>
  <si>
    <t>pol. 5336 - neinv.transfery zřízeným přísp.organizacím</t>
  </si>
  <si>
    <t>UZ 13305</t>
  </si>
  <si>
    <t>UZ 13011</t>
  </si>
  <si>
    <t>4339 - soc.péče a pomoc rodině a manželství</t>
  </si>
  <si>
    <t>UZ 130 10</t>
  </si>
  <si>
    <t>pol. 5499 - ostatní neinv.trasfery obyvatelstvu</t>
  </si>
  <si>
    <t>sociální oblast (504)</t>
  </si>
  <si>
    <t>zdravotnictví (503)</t>
  </si>
  <si>
    <t>pol. 5154 - eletrická energie</t>
  </si>
  <si>
    <t>UZ 13 305</t>
  </si>
  <si>
    <t>pol. 5492 - dary obyvatelstvu</t>
  </si>
  <si>
    <t>UZ 130 10 pěstounská péče</t>
  </si>
  <si>
    <t>UZ 130 11 SPOD</t>
  </si>
  <si>
    <t>UZ 130 15 sociální práce</t>
  </si>
  <si>
    <t>33063</t>
  </si>
  <si>
    <t>85080</t>
  </si>
  <si>
    <t>ZPS</t>
  </si>
  <si>
    <t>pol. 5182 - zalohy vlastní pokladně</t>
  </si>
  <si>
    <t>913</t>
  </si>
  <si>
    <t>Revitalizace nám. u KD Ládví - studie a PD (z roku 2015)</t>
  </si>
  <si>
    <t>Revitalizace náměstí a parku u KD Krakov - studie a PD</t>
  </si>
  <si>
    <t>90117</t>
  </si>
  <si>
    <t>90217</t>
  </si>
  <si>
    <t>90317</t>
  </si>
  <si>
    <t>90417</t>
  </si>
  <si>
    <t>90517</t>
  </si>
  <si>
    <t>91216</t>
  </si>
  <si>
    <t xml:space="preserve"> PD pro tvorbu vstupní části do Proseckých skal vč.stezky </t>
  </si>
  <si>
    <t>91316</t>
  </si>
  <si>
    <t>91416</t>
  </si>
  <si>
    <t>91516</t>
  </si>
  <si>
    <t>91616</t>
  </si>
  <si>
    <t>91816</t>
  </si>
  <si>
    <t>Revitalizacenáměstí KD Ládví (z roku 2016)</t>
  </si>
  <si>
    <t>91916</t>
  </si>
  <si>
    <t>péče památkové zóny, drobná umělecká díla</t>
  </si>
  <si>
    <t>dotace na kulturu a nesportovní aktivity dětí a mládeže</t>
  </si>
  <si>
    <t>propagační a informační činnost</t>
  </si>
  <si>
    <t>provoz odpadkových košů na psí exkrementy</t>
  </si>
  <si>
    <t>Florenc - revitalizace zelených ploch u metra - studie a PD</t>
  </si>
  <si>
    <t>odbor životního prostředí ÚMČ</t>
  </si>
  <si>
    <t>k 30.6.2017</t>
  </si>
  <si>
    <t>5164 - nájemné</t>
  </si>
  <si>
    <t>dotace na sport</t>
  </si>
  <si>
    <t>Nákup 3 ks mobilních ledových ploch</t>
  </si>
  <si>
    <t>3429 - ostatní zájmová činnost a rekreace</t>
  </si>
  <si>
    <t>MŠ Krynická - rekonstrukce zahrady</t>
  </si>
  <si>
    <t>Venkovní učebna - altán</t>
  </si>
  <si>
    <t>ZŠ Glowackého - IT infrastruktura</t>
  </si>
  <si>
    <t xml:space="preserve">ZŠ Lyčkovo n.- Modernizace učeben - výzva č. 20 OPPR </t>
  </si>
  <si>
    <t xml:space="preserve">ZŠ Hovorčovická- Modernizace učeben - výzva č. 20 OPPR </t>
  </si>
  <si>
    <t xml:space="preserve">ZŠ U Šk. zahrady- Modernizace učeben - výzva č. 20 OPPR </t>
  </si>
  <si>
    <t xml:space="preserve">ZŠ Na Šutce - Modernizace učeben - výzva č. 20 OPPR </t>
  </si>
  <si>
    <t xml:space="preserve">ZŠ P. Strozziho - Modernizace učeben - výzva č. 20 OPPR </t>
  </si>
  <si>
    <t xml:space="preserve">ZŠ Dolákova - Modernizace učeben - výzva č. 20 OPPR </t>
  </si>
  <si>
    <t xml:space="preserve">ZŠ Ústavní - Modernizace učeben - výzva č. 20 OPPR </t>
  </si>
  <si>
    <t xml:space="preserve">ZŠ Burešova - Modernizace učeben - výzva č. 20 OPPR </t>
  </si>
  <si>
    <t>Projektová příprava tribuna a zázemí FK Meteor</t>
  </si>
  <si>
    <t xml:space="preserve">ZŠ B. Hrabala - Modernizace učeben - výzva č. 20 OPPR </t>
  </si>
  <si>
    <t>Projektová příprava stadion mládeže Palmovka</t>
  </si>
  <si>
    <t xml:space="preserve">ZŠ Libčická - Modernizace učeben - výzva č. 20 OPPR </t>
  </si>
  <si>
    <t xml:space="preserve">ZŠ Palmovka - Modernizace učeben - výzva č. 20 OPPR </t>
  </si>
  <si>
    <t xml:space="preserve">ZŠ Na Slovance - Modernizace učeben - výzva č. 20 OPPR </t>
  </si>
  <si>
    <t xml:space="preserve">ZŠ Žernosecká - Modernizace učeben - výzva č. 20 OPPR </t>
  </si>
  <si>
    <t xml:space="preserve">ZŠ Glowackého - Modernizace učeben - výzva č. 20 OPPR </t>
  </si>
  <si>
    <t xml:space="preserve">ZŠ Mazurská - Modernizace učeben - výzva č. 20 OPPR </t>
  </si>
  <si>
    <t>PD výstavby školního hřiště Na Korábě</t>
  </si>
  <si>
    <t>ZŠ Libčická - PD na rek. rozvodu elektro, podhledů a osvětlovacích těles</t>
  </si>
  <si>
    <t>44517</t>
  </si>
  <si>
    <t>ZŠ Palmovka - PD na rekonstrukci elektro vč. LED</t>
  </si>
  <si>
    <t>44617</t>
  </si>
  <si>
    <t>ZŠ Burešova - stavební úpravy vnitroareálových komunikací</t>
  </si>
  <si>
    <t>44717</t>
  </si>
  <si>
    <t>ZŠ Libčická - rekonstrukce tělocvičen</t>
  </si>
  <si>
    <t>44817</t>
  </si>
  <si>
    <t>ZŠ Mazurská - rekonstr. Sportovního areálu</t>
  </si>
  <si>
    <t>44917</t>
  </si>
  <si>
    <t>ZŠ Na Šutce - rekonstrukce sport. Hřiště s umělým povrchem</t>
  </si>
  <si>
    <t>45116</t>
  </si>
  <si>
    <t>KD Krakov - rekonstrukce a modernizace soc. zařízení</t>
  </si>
  <si>
    <t>47816</t>
  </si>
  <si>
    <t>MŠ Bojasova - rekonstrukce a modernizace MaR</t>
  </si>
  <si>
    <t>45017</t>
  </si>
  <si>
    <t>PD na rekonstrukce tělocvičen</t>
  </si>
  <si>
    <t>45117</t>
  </si>
  <si>
    <t>KD Ládví - PD na úpravu interiérů pro zázemí orchestru</t>
  </si>
  <si>
    <t>45217</t>
  </si>
  <si>
    <t>KD Ládví - výstavba zázemí pro orchestr</t>
  </si>
  <si>
    <t>45316</t>
  </si>
  <si>
    <t>45317</t>
  </si>
  <si>
    <t>ZŠ B. Hrabala - Na Korábě - rekonstrukce 2 tělocvičen a zázemí</t>
  </si>
  <si>
    <t>45416</t>
  </si>
  <si>
    <t>ZŠ B. Hrabala  - PD na vybudování půdní vestavby</t>
  </si>
  <si>
    <t>45417</t>
  </si>
  <si>
    <t>ZŠ Palmovka - rekonstrukce 2 tělocvičen a zázemí</t>
  </si>
  <si>
    <t>45817</t>
  </si>
  <si>
    <t>ZŠ Glowackého - napojení ZTI pro sportovní klub pétanque</t>
  </si>
  <si>
    <t>45917</t>
  </si>
  <si>
    <t>ZŠ Glowackého - navýšení kapacity mycího centra ŠK</t>
  </si>
  <si>
    <t>46017</t>
  </si>
  <si>
    <t>MŠ Šiškova - úpravy pro bezbariérové užívání areálu MŠ vč. TDI</t>
  </si>
  <si>
    <t>46117</t>
  </si>
  <si>
    <t>MŠ Kotlaska - zřízení nových cest a závlahy v areálu MŠ</t>
  </si>
  <si>
    <t>46217</t>
  </si>
  <si>
    <t>MŠ Šimůnkova - sanace obvodového zdiva a rekonstrukce ZTI</t>
  </si>
  <si>
    <t>46317</t>
  </si>
  <si>
    <t>ZŠ Glowackého - multifunkční zázemí při školní družinu</t>
  </si>
  <si>
    <t>46517</t>
  </si>
  <si>
    <t>MŠ Lešenská - modernizace areálového osvětlení MŠ</t>
  </si>
  <si>
    <t>46617</t>
  </si>
  <si>
    <t>ZŠ Glowackého - multifunkční zázemí pro školní družinu</t>
  </si>
  <si>
    <t>46717</t>
  </si>
  <si>
    <t>ZŠ Na Slovance - rekonstrukce školní kuchyně</t>
  </si>
  <si>
    <t>46817</t>
  </si>
  <si>
    <t>KD Ládví - demoliční práce a vyklizení přízemí KD</t>
  </si>
  <si>
    <t>46917</t>
  </si>
  <si>
    <t>ZŠ B. Hrabala - rekonstrukce 2 tělocvičen a šatny</t>
  </si>
  <si>
    <t>47017</t>
  </si>
  <si>
    <t>ZŠ Na Šutce - rekonstrukce 2 tělocvičen a nářaďovny,</t>
  </si>
  <si>
    <t>47117</t>
  </si>
  <si>
    <t>ZŠ Lyčkovo nám. - rekonstrukce tělocvičny</t>
  </si>
  <si>
    <t>47217</t>
  </si>
  <si>
    <t>KD Ládví - rekonstrukce zázemí tanečního souboru a soc. zařízení</t>
  </si>
  <si>
    <t>47317</t>
  </si>
  <si>
    <t>ZŠ Na Šutce - rekonstrukce vnějších sportovišť a výstavba zázemí</t>
  </si>
  <si>
    <t>48417</t>
  </si>
  <si>
    <t>MŠ U Školské zahr. - pobytové plochy</t>
  </si>
  <si>
    <t>47517</t>
  </si>
  <si>
    <t xml:space="preserve">MŠ Drahorádova (ZŠ a MŠ Na Slovance) - Pobytové plochy </t>
  </si>
  <si>
    <t>47617</t>
  </si>
  <si>
    <t>ZŠ U Školské zahr. - rekonstrukce hřiště</t>
  </si>
  <si>
    <t>47717</t>
  </si>
  <si>
    <t xml:space="preserve">KD Ládví - rekonstrukce ZTI II. etapa (svislé rozvody a ÚT), </t>
  </si>
  <si>
    <t>47817</t>
  </si>
  <si>
    <t>ZŠ U Školské zahrady - PD víceúčelové hřiště</t>
  </si>
  <si>
    <t>47917</t>
  </si>
  <si>
    <t>ZŠ a MŠ Dolákova - PD přestavba objektu bývalé sauny</t>
  </si>
  <si>
    <t>48017</t>
  </si>
  <si>
    <t xml:space="preserve">ZŠ Ústavní - PD školní družina </t>
  </si>
  <si>
    <t>48117</t>
  </si>
  <si>
    <t>MŠ Šimůnkova - instalace zátěžových koberců ve čtyřech školních třídách</t>
  </si>
  <si>
    <t>48217</t>
  </si>
  <si>
    <t>ZŠ Dolákova - úprava atria školy na venkovní učebny včetně PD</t>
  </si>
  <si>
    <t>48317</t>
  </si>
  <si>
    <t>ZŠ Mazurská - rekonstrukce sportovního areálu</t>
  </si>
  <si>
    <t>Ubytovna Voctářova - výměna kotle za nový typ</t>
  </si>
  <si>
    <t>48517</t>
  </si>
  <si>
    <t>MŠ Klíčanská - dostavba přístřešků</t>
  </si>
  <si>
    <t>48617</t>
  </si>
  <si>
    <t>MŠ a ZŠ - rekonstrukce oplocení školských objektů</t>
  </si>
  <si>
    <t>48717</t>
  </si>
  <si>
    <t xml:space="preserve">ZŠ Na Slovance - PD - přístavba dílen a školní družiny, </t>
  </si>
  <si>
    <t>49017</t>
  </si>
  <si>
    <t>MŠ Klíčanská - oplocení areálu školy + vstupní branka a vjezd do MŠ</t>
  </si>
  <si>
    <t>49117</t>
  </si>
  <si>
    <t>49217</t>
  </si>
  <si>
    <t>MŠ Ústavní - rekonstrukce a nátěr plotu</t>
  </si>
  <si>
    <t>49317</t>
  </si>
  <si>
    <t>ZŠ  Ústavní - rekonstrukce původních asfaltových  chodníků a účelových komunikací ve sportovní části venkovního areálu škol ZŠ a Gymnázia</t>
  </si>
  <si>
    <t>49417</t>
  </si>
  <si>
    <t>MŠ Řešovská - rekonstrukce podezdívky a výměna plot. dílců kolem celého areálu školy</t>
  </si>
  <si>
    <t>49517</t>
  </si>
  <si>
    <t>MŠ Kotlaska - studie nástavby</t>
  </si>
  <si>
    <t>49617</t>
  </si>
  <si>
    <t>ZŠ Libčická - rekonstrukce podlah – dlažba - na chodbách k tělocvičnám a ke školní jídelně,</t>
  </si>
  <si>
    <t>49717</t>
  </si>
  <si>
    <t>ZŠ Libčická - rekonstrukce toalet u školní knihovny a tělocvičen</t>
  </si>
  <si>
    <t>49817</t>
  </si>
  <si>
    <t>ZŠ Libčická - vytvoření místa na bioodpad -  kontejner – pro trávu, větve a plevele ze školních pozemků</t>
  </si>
  <si>
    <t>49917</t>
  </si>
  <si>
    <t>MŠ Dolákova - rekonstrukce oplocení</t>
  </si>
  <si>
    <t>410017</t>
  </si>
  <si>
    <t>MŠ Dolákova - rekonstrukce venkovních zahradních schodišť</t>
  </si>
  <si>
    <t>410117</t>
  </si>
  <si>
    <t>ZŠ Dolákova - rekonstrukce oplocení</t>
  </si>
  <si>
    <t>410217</t>
  </si>
  <si>
    <t>MŠ Šimůnkova - rekonstukce oplocení vč. opěrné zdi a rekultivace zahrady</t>
  </si>
  <si>
    <t>410317</t>
  </si>
  <si>
    <t>MŠ Korycanská - rekonstrukce oplocení celého areálu škol vč. branek MŠ</t>
  </si>
  <si>
    <t>410417</t>
  </si>
  <si>
    <t>ZŠ Žernosecká - rekonstrukce oplocení celého areálu školy vč. bran</t>
  </si>
  <si>
    <t>410517</t>
  </si>
  <si>
    <t>MŠ Poznaňská - rekonstrukce oplocení celého areálu školy včetně bran</t>
  </si>
  <si>
    <t>410617</t>
  </si>
  <si>
    <t>ZŠ U Školské zahrady - rekonstrukce celého oplocení školy včetně nových vjezdů + vjezdy</t>
  </si>
  <si>
    <t>410717</t>
  </si>
  <si>
    <t>MŠ Štěpničná  - zastínění oken jižní strany</t>
  </si>
  <si>
    <t>410817</t>
  </si>
  <si>
    <t>ZŠ Bohumila Hrabala - plot při vstupu do budovy Zenklova (bezdomovci)</t>
  </si>
  <si>
    <t>410917</t>
  </si>
  <si>
    <t>ZŠ Na Šutce - rekonstrukce plotu</t>
  </si>
  <si>
    <t>411017</t>
  </si>
  <si>
    <t>ZŠ Na Slovance  - stavební úpravy plotu včetně nátěru</t>
  </si>
  <si>
    <t>411117</t>
  </si>
  <si>
    <t>ZŠ Glowackého - ploty - rekonstrukce podezdívek a nátěry</t>
  </si>
  <si>
    <t>411217</t>
  </si>
  <si>
    <t>ZŠ Mazurská - rekonstrukce 2 plotů, včetně bran a 2 branek u hlavního a vedlejšího vchodu</t>
  </si>
  <si>
    <t>411317</t>
  </si>
  <si>
    <t>MŠ Krynická - oplocení celého areálu mateřské školy a rekonstrukce stávajících podezdívek</t>
  </si>
  <si>
    <t>411417</t>
  </si>
  <si>
    <t>MŠ Krynická - brána - zadní vjezdová, manuální otevírání</t>
  </si>
  <si>
    <r>
      <t>Úprava bezbariérového užívání areálu MŠ Šiškova 1223/2, Praha 8</t>
    </r>
    <r>
      <rPr>
        <sz val="11"/>
        <color rgb="FF000000"/>
        <rFont val="Times New Roman"/>
        <family val="1"/>
        <charset val="238"/>
      </rPr>
      <t xml:space="preserve">                   (ORG 80427). </t>
    </r>
  </si>
  <si>
    <t>EU - ZŠ B. Hrabala - S.E.N.</t>
  </si>
  <si>
    <t>EU - MŠ Chabařovická - S.E.N.</t>
  </si>
  <si>
    <t>EU - MŠ Šimůnkova - S.E.N.</t>
  </si>
  <si>
    <t>rezerva na běžné výdaje</t>
  </si>
  <si>
    <t>6409 - ost. činnosti jinde nezařazené</t>
  </si>
  <si>
    <t>pol. 5901- nespecifické rezervy</t>
  </si>
  <si>
    <t>finanční vypořádání za rok 2016</t>
  </si>
  <si>
    <t>pol. 5347 - převody mezi hl. městem Prahou a MČ Praha 8</t>
  </si>
  <si>
    <t>úhrady sankcí jiným rozpočtům</t>
  </si>
  <si>
    <t xml:space="preserve">6409 - ostatní činnosti j. n. </t>
  </si>
  <si>
    <t>0614</t>
  </si>
  <si>
    <t>Servisní středisko pro správu svěř. majetku (SeS) MČ Praha 8</t>
  </si>
  <si>
    <t>Rekonstrukce pláště KD Ládví</t>
  </si>
  <si>
    <t>Vánoční osvětlení Prahy</t>
  </si>
  <si>
    <t>Busta B. Hrabala</t>
  </si>
  <si>
    <t>Pořízení výstavního systému (8 panelů)</t>
  </si>
  <si>
    <t>3317 - výstavní činnosti v kultuře</t>
  </si>
  <si>
    <t>Rekonstrukce pomníku v ulici Františka Kadlece</t>
  </si>
  <si>
    <t>Rekonstrukce sousoší u OC Drahaň v Čimicích</t>
  </si>
  <si>
    <t>Pořízení vánočního osvětlení na vánoční stromy</t>
  </si>
  <si>
    <t>Obnova a pořízení infotabulí s mapou</t>
  </si>
  <si>
    <t>Automobil pro zajištění kulturních akcí</t>
  </si>
  <si>
    <t>Obnova informačních vitrín</t>
  </si>
  <si>
    <t xml:space="preserve">     Plnění rozpočtu městské části Praha 8 za 1. pololetí 2017</t>
  </si>
  <si>
    <r>
      <t xml:space="preserve">                                </t>
    </r>
    <r>
      <rPr>
        <b/>
        <sz val="12"/>
        <rFont val="Arial CE"/>
        <charset val="238"/>
      </rPr>
      <t>Běžné (neinvestiční)  a kapitálové (investiční) výdaje</t>
    </r>
  </si>
  <si>
    <t xml:space="preserve">              vlastního hospodaření městské části Praha 8 a příspěvkových právnických osob (organizací)</t>
  </si>
  <si>
    <t xml:space="preserve">                                      zřízených městskou částí Praha 8</t>
  </si>
  <si>
    <t xml:space="preserve">        (v tis. Kč)</t>
  </si>
  <si>
    <t>Kapitola 01 – rozvoj obce</t>
  </si>
  <si>
    <t>0101</t>
  </si>
  <si>
    <t>zpracování studií a žádostí na projekty financované z fondu EU</t>
  </si>
  <si>
    <t>3635 - územní plánování</t>
  </si>
  <si>
    <t>0105</t>
  </si>
  <si>
    <t>odbor územního rozvoje a výstavby ÚMČ</t>
  </si>
  <si>
    <t>výkony rozhodnutí</t>
  </si>
  <si>
    <t>znalecké posudky</t>
  </si>
  <si>
    <t>pasportizace budov na území MČ Praha 8</t>
  </si>
  <si>
    <t>oddělení strategického rozvoje a agendy 21</t>
  </si>
  <si>
    <t>implementace místní Agendy 21</t>
  </si>
  <si>
    <t>zpracování urbanistické studie Palmovka a strategických vizí</t>
  </si>
  <si>
    <t>členství v Národní siti Zdravých měst</t>
  </si>
  <si>
    <t>0104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</si>
  <si>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</si>
  <si>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>0203</t>
  </si>
  <si>
    <t>OPPK - Revitalizace Karlínského náměstí - vratka</t>
  </si>
  <si>
    <t>Psí louka Rokytka</t>
  </si>
  <si>
    <t>Bezpsí louka Rokytka</t>
  </si>
  <si>
    <t>Rekonstrukce pěších cest Rokytka</t>
  </si>
  <si>
    <t>Výstavba hřiště Kaňkovského - PD</t>
  </si>
  <si>
    <t>Výstavba parku s volným pohybem psů Karlín</t>
  </si>
  <si>
    <t>Výstavba parku Krynická - Pomořanská</t>
  </si>
  <si>
    <t>Výstavba multifunkčního hřiště u ZŠ Na Korábě</t>
  </si>
  <si>
    <t>Revitalizace veřejného prostoru U Libeňského pivovaru</t>
  </si>
  <si>
    <t>Nákup uklízecí techniky</t>
  </si>
  <si>
    <t>0219</t>
  </si>
  <si>
    <t>odbor dopravy ÚMČ</t>
  </si>
  <si>
    <t>Cyklobrány pro ZŠ Burešova</t>
  </si>
  <si>
    <t>0231</t>
  </si>
  <si>
    <t>odbor starosty ÚMČ</t>
  </si>
  <si>
    <t>Revitalizace veřejného prostoru Ládví</t>
  </si>
  <si>
    <t>Revitalizace třešňového sadu v ul. Truhlářka</t>
  </si>
  <si>
    <t>Rekonstrukce Libeňského podzámčí</t>
  </si>
  <si>
    <t>ruční a strojové čištění chodníků</t>
  </si>
  <si>
    <t>Cyklostezka Sídliště Ďáblice - Žernosecká - Ďáblická</t>
  </si>
  <si>
    <t>Projekty BESIP</t>
  </si>
  <si>
    <t>0304</t>
  </si>
  <si>
    <t xml:space="preserve">odbor správy majetku ÚMČ </t>
  </si>
  <si>
    <t>Úprava parkovací plochy a polikliniky Mazurská</t>
  </si>
  <si>
    <t>0504</t>
  </si>
  <si>
    <t xml:space="preserve">odbor správy majetku </t>
  </si>
  <si>
    <t>PD na zkapacitnění a rekonstrukci obj. polikliniky Mazurská</t>
  </si>
  <si>
    <t xml:space="preserve">Vybudování rodinného centra </t>
  </si>
  <si>
    <t>3539 - ostatní zdravotnická zařízení a služby pro zdravot.</t>
  </si>
  <si>
    <t xml:space="preserve">4399 - ostatní záležitosti soc. věcí a politiky zaměstnanosti </t>
  </si>
  <si>
    <t>Kapitola 08 – hospodářství</t>
  </si>
  <si>
    <t>0804</t>
  </si>
  <si>
    <t>3639 - komunální služby a územní rozvoj j. n.</t>
  </si>
  <si>
    <t xml:space="preserve">pojištění odpovědnosti za škodu - obec </t>
  </si>
  <si>
    <t>3639 - komunální služby a územní rozvoj j.n.</t>
  </si>
  <si>
    <t>konzul. a poradenská čin. s Centrem Palmovka</t>
  </si>
  <si>
    <t>3639 - komunální služby a územní rozvoj .n.</t>
  </si>
  <si>
    <t>správa azylových bytů</t>
  </si>
  <si>
    <t>0824</t>
  </si>
  <si>
    <t xml:space="preserve">sociální pohřby </t>
  </si>
  <si>
    <t xml:space="preserve">3632 - pohřebnictví </t>
  </si>
  <si>
    <t>Centrum Palmovka - výstavba bud. s kancel.a komerč. prostor.(z roku 2015)</t>
  </si>
  <si>
    <t>Nákup pozemku (z roku 2015)</t>
  </si>
  <si>
    <t>Rekonstrukce sociálních bytů Taussigova (z roku 2015)</t>
  </si>
  <si>
    <t>Rekonstrukce sociálních bytů Burešova (z roku 2015)</t>
  </si>
  <si>
    <t>Rekonstrukce sociálních bytů Bínova (z roku 2015)</t>
  </si>
  <si>
    <t>Studie a PD objektu OKC Draháň</t>
  </si>
  <si>
    <t>3613 - nebytové hospodářství</t>
  </si>
  <si>
    <t xml:space="preserve">Projektová dokumentace výstavby "startovacích" bytů </t>
  </si>
  <si>
    <t xml:space="preserve">Studie a projektová dokumentace multifunkční sportovní hala </t>
  </si>
  <si>
    <t>Antigraffitové nástřiky</t>
  </si>
  <si>
    <t>Rekonstrukce HDV elektro domů, Křižíkova 46, 48 a 50 (doplatek)</t>
  </si>
  <si>
    <t>Rekonstrukce fasády severního štítu domu, Taussigova 1</t>
  </si>
  <si>
    <t xml:space="preserve">Rekonstrukce prádelny Taussigova </t>
  </si>
  <si>
    <t>Rekonstrukce prádelny Burešova</t>
  </si>
  <si>
    <t>Rekonstrukce fasády Březinova</t>
  </si>
  <si>
    <t>Rekonstrukce střešní krytiny + fasáda, Uzavřená</t>
  </si>
  <si>
    <t xml:space="preserve">PD - rekonstrukce rozvodů vody a kanalizace poliklinika Mazurská </t>
  </si>
  <si>
    <t xml:space="preserve">Poliklinika Mazurská - rekonst. vodoinstalace SV a TUV a kanalizace </t>
  </si>
  <si>
    <t xml:space="preserve">PD na rekonstrukci slaboproudých rozvodů polikliniky Mazurská </t>
  </si>
  <si>
    <t xml:space="preserve">Rekonstrukce sociálních zařízení polikliniky Mazurská </t>
  </si>
  <si>
    <t>Technické opatření BD Taussigova 1</t>
  </si>
  <si>
    <t>Technické opatření BD Burešova 12</t>
  </si>
  <si>
    <t>Rekonstrukce fasády a oken Vosmíkových</t>
  </si>
  <si>
    <t>Generální klíč poliklinika Mazurská</t>
  </si>
  <si>
    <t>Rekonstrukce zahrady Kolpingova domu</t>
  </si>
  <si>
    <t>Výstavba rodinného centra Kobylisy</t>
  </si>
  <si>
    <t>Rekonstrukce přístavku obj. Kolpingův dům</t>
  </si>
  <si>
    <t>Rekonstrukce střechy a fasády</t>
  </si>
  <si>
    <t>Rekonstrukce stoupaček</t>
  </si>
  <si>
    <t>Rekonstrukce vstupní haly</t>
  </si>
  <si>
    <t>Rekonstrukce suterénních kolektorů</t>
  </si>
  <si>
    <t>Rekonstrukce teras</t>
  </si>
  <si>
    <t>Rekonstrukce uvolněných bytů v domech svěř. MČ Praha 8</t>
  </si>
  <si>
    <t>Půdní vestavba - kanceláře a skladu U Synagogy</t>
  </si>
  <si>
    <t>Technické zhodnocení U Pazderek 265</t>
  </si>
  <si>
    <t>Osazení klimatizační jednotky Nekvasilova</t>
  </si>
  <si>
    <t>Rekonstrukce slaboproudých rozvodů polikliniky Mazurská</t>
  </si>
  <si>
    <t>Rekonstrukce divadla Karla Hackera</t>
  </si>
  <si>
    <t>Rekonstrukce nebytového prostoru - Vítkova 24</t>
  </si>
  <si>
    <t>Rekonstrukce výměníkové stanice</t>
  </si>
  <si>
    <t>Přístroje a zvl. zařízení prádelen Burešova a Taussigova</t>
  </si>
  <si>
    <t>Antigraffiti program</t>
  </si>
  <si>
    <t>Rekonstrukce ploch u nebytového prostoru</t>
  </si>
  <si>
    <t>Technické prostředky pro údržbu ledu</t>
  </si>
  <si>
    <t>Vybudování sprch. koutu PS Burešova</t>
  </si>
  <si>
    <t>4351 - osobní asist., peč. služba a podpora sam. bydl.</t>
  </si>
  <si>
    <t>Dobudování střediska osobní hygieny</t>
  </si>
  <si>
    <t>Oprava kanceláře pečovatelek</t>
  </si>
  <si>
    <t>UZ 84</t>
  </si>
  <si>
    <t>Zřízení vlastní datové bezpeč. sítě</t>
  </si>
  <si>
    <t>pol. 6125 - výpočetní technika</t>
  </si>
  <si>
    <t>Rozvoj MKS, Integrace LKS do MKS,Kobylis.stř.</t>
  </si>
  <si>
    <t>pol. 5137 - drobný hmotný dlouhodobý majetek</t>
  </si>
  <si>
    <t>pol. 5182 - poskytované zálohy vlastní pokladně</t>
  </si>
  <si>
    <t>pol. 5151 - studená voda</t>
  </si>
  <si>
    <t>pol. 5164 - nájemné</t>
  </si>
  <si>
    <t>monitoring tisku,konference,pezentace P8 v mediích</t>
  </si>
  <si>
    <t>3421 - Využití volného času dětí a mládeže</t>
  </si>
  <si>
    <t>0517</t>
  </si>
  <si>
    <t>pol. 5168 - zpracování dat a služby souvis.s inf.a kom.technol.</t>
  </si>
  <si>
    <t>9206</t>
  </si>
  <si>
    <t>úhrady sankcí</t>
  </si>
  <si>
    <t>pol. 5363 - úhrady sankcí jiným rozpočtům</t>
  </si>
  <si>
    <t>pol. 5168 - zprac. dat. a sl. související s inf. a kom. tech.</t>
  </si>
  <si>
    <t>UZ 130 11</t>
  </si>
  <si>
    <t>931</t>
  </si>
  <si>
    <t>pol. 6111 - programové vybavení</t>
  </si>
  <si>
    <t>pol. 6121 - budovy,haly a stavby</t>
  </si>
  <si>
    <t>pol. 6122 - stroje, přístroje a zařízení</t>
  </si>
  <si>
    <t>Rozvoj serverové infrastruktury</t>
  </si>
  <si>
    <t>odbor životního prostředí</t>
  </si>
  <si>
    <t>Rekonstrukce hřiště</t>
  </si>
  <si>
    <t>odbor správy majetku</t>
  </si>
  <si>
    <t>6330 - převody vl. fondům v rozpočtech územní úrovně</t>
  </si>
  <si>
    <t xml:space="preserve">pol. 5347 - převody mezi statutár. městy a jejich měst. obv.  </t>
  </si>
  <si>
    <t>pol. 5195 - odvody za nepl. pov. zaměst.ZP</t>
  </si>
  <si>
    <t>str. 18/23</t>
  </si>
  <si>
    <t>str. 19/23</t>
  </si>
  <si>
    <t>str. 20/23</t>
  </si>
  <si>
    <t>str.21/23</t>
  </si>
  <si>
    <t>str.22/23</t>
  </si>
  <si>
    <t>str. 23/23</t>
  </si>
  <si>
    <t>str. 17/23</t>
  </si>
  <si>
    <t>str. 16/23</t>
  </si>
  <si>
    <t>str. 15/23</t>
  </si>
  <si>
    <t>str.14/23</t>
  </si>
  <si>
    <t>str.13/23</t>
  </si>
  <si>
    <t>str. 12/23</t>
  </si>
  <si>
    <t>str. 11/23</t>
  </si>
  <si>
    <t>str. 10/23</t>
  </si>
  <si>
    <t>str. 9/23</t>
  </si>
  <si>
    <t>str. 8/23</t>
  </si>
  <si>
    <t>str.7/23</t>
  </si>
  <si>
    <t>str.6/23</t>
  </si>
  <si>
    <t>str.5/23</t>
  </si>
  <si>
    <t>str. 4/23</t>
  </si>
  <si>
    <t>str. 3/23</t>
  </si>
  <si>
    <t>str. 2/23</t>
  </si>
  <si>
    <t>str. 1/23</t>
  </si>
  <si>
    <t>ZŠ a MŠ P. Strozziho - projekt. a inženýr. činnost - přístavba tříd v areálu ZŠ</t>
  </si>
  <si>
    <t>MŠ Klíčanská - oprava dlažby na terasách MŠ + již plánované zastř. teras</t>
  </si>
  <si>
    <t>Zastupitelstva městské části Praha 8</t>
  </si>
  <si>
    <t>ze dne 20. září 2017</t>
  </si>
  <si>
    <t>Příloha č. 2 usnesení č. Usn ZMC 023/2017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</si>
</sst>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 CE"/>
      <charset val="238"/>
    </font>
    <font>
      <sz val="10"/>
      <color indexed="8"/>
      <name val="Arial CE"/>
      <charset val="238"/>
    </font>
    <font>
      <b/>
      <sz val="10"/>
      <color rgb="FFFF000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i/>
      <sz val="10"/>
      <name val="Arial CE"/>
      <charset val="238"/>
    </font>
    <font>
      <sz val="10"/>
      <name val="Aral ce"/>
      <charset val="238"/>
    </font>
    <font>
      <sz val="11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name val="Arial CE"/>
      <charset val="238"/>
    </font>
    <font>
      <b/>
      <sz val="16"/>
      <name val="Arial CE"/>
      <charset val="238"/>
    </font>
    <font>
      <sz val="12"/>
      <color indexed="10"/>
      <name val="Arial CE"/>
      <charset val="238"/>
    </font>
    <font>
      <b/>
      <sz val="11"/>
      <name val="Arial CE"/>
      <charset val="238"/>
    </font>
    <font>
      <b/>
      <sz val="14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b/>
      <sz val="10"/>
      <name val="Aral ce"/>
      <charset val="238"/>
    </font>
    <font>
      <b/>
      <sz val="10"/>
      <color rgb="FF000000"/>
      <name val="Arial CE"/>
      <charset val="238"/>
    </font>
    <font>
      <sz val="11"/>
      <color theme="1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78">
    <xf numFmtId="0" fontId="0" fillId="0" borderId="0" xfId="0"/>
    <xf numFmtId="0" fontId="0" fillId="0" borderId="0" xfId="0" applyBorder="1"/>
    <xf numFmtId="0" fontId="4" fillId="0" borderId="0" xfId="0" applyFont="1"/>
    <xf numFmtId="0" fontId="7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1"/>
    <xf numFmtId="164" fontId="1" fillId="0" borderId="0" xfId="1" applyNumberFormat="1"/>
    <xf numFmtId="4" fontId="1" fillId="0" borderId="0" xfId="1" applyNumberFormat="1"/>
    <xf numFmtId="0" fontId="4" fillId="0" borderId="0" xfId="1" applyFont="1"/>
    <xf numFmtId="0" fontId="3" fillId="0" borderId="0" xfId="1" applyFont="1"/>
    <xf numFmtId="0" fontId="8" fillId="0" borderId="1" xfId="1" applyFont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8" fillId="0" borderId="2" xfId="1" applyFont="1" applyBorder="1"/>
    <xf numFmtId="4" fontId="9" fillId="0" borderId="2" xfId="1" applyNumberFormat="1" applyFont="1" applyFill="1" applyBorder="1" applyAlignment="1">
      <alignment horizontal="center"/>
    </xf>
    <xf numFmtId="4" fontId="9" fillId="0" borderId="3" xfId="1" applyNumberFormat="1" applyFont="1" applyFill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49" fontId="8" fillId="0" borderId="5" xfId="1" applyNumberFormat="1" applyFont="1" applyBorder="1" applyAlignment="1">
      <alignment horizontal="center"/>
    </xf>
    <xf numFmtId="4" fontId="9" fillId="0" borderId="5" xfId="1" applyNumberFormat="1" applyFont="1" applyFill="1" applyBorder="1" applyAlignment="1">
      <alignment horizontal="center"/>
    </xf>
    <xf numFmtId="4" fontId="9" fillId="0" borderId="6" xfId="1" applyNumberFormat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4" fontId="9" fillId="0" borderId="8" xfId="1" applyNumberFormat="1" applyFont="1" applyFill="1" applyBorder="1" applyAlignment="1">
      <alignment horizontal="center"/>
    </xf>
    <xf numFmtId="4" fontId="9" fillId="0" borderId="9" xfId="1" applyNumberFormat="1" applyFont="1" applyFill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8" fillId="0" borderId="35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2" xfId="1" applyFont="1" applyFill="1" applyBorder="1"/>
    <xf numFmtId="0" fontId="8" fillId="0" borderId="4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49" fontId="8" fillId="0" borderId="5" xfId="1" applyNumberFormat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/>
    </xf>
    <xf numFmtId="0" fontId="8" fillId="0" borderId="49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49" fontId="8" fillId="0" borderId="8" xfId="1" applyNumberFormat="1" applyFont="1" applyFill="1" applyBorder="1" applyAlignment="1">
      <alignment horizontal="center"/>
    </xf>
    <xf numFmtId="0" fontId="4" fillId="0" borderId="0" xfId="1" applyFont="1" applyBorder="1"/>
    <xf numFmtId="0" fontId="8" fillId="0" borderId="39" xfId="1" applyFont="1" applyFill="1" applyBorder="1" applyAlignment="1">
      <alignment horizontal="center"/>
    </xf>
    <xf numFmtId="0" fontId="1" fillId="0" borderId="42" xfId="1" applyFill="1" applyBorder="1" applyAlignment="1"/>
    <xf numFmtId="0" fontId="1" fillId="0" borderId="43" xfId="1" applyFill="1" applyBorder="1" applyAlignment="1"/>
    <xf numFmtId="0" fontId="1" fillId="0" borderId="57" xfId="1" applyFill="1" applyBorder="1" applyAlignment="1"/>
    <xf numFmtId="0" fontId="0" fillId="0" borderId="0" xfId="0" applyFill="1"/>
    <xf numFmtId="164" fontId="0" fillId="0" borderId="0" xfId="0" applyNumberFormat="1"/>
    <xf numFmtId="164" fontId="8" fillId="0" borderId="2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0" fillId="0" borderId="55" xfId="0" applyBorder="1"/>
    <xf numFmtId="0" fontId="4" fillId="0" borderId="0" xfId="1" applyFont="1" applyBorder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right"/>
    </xf>
    <xf numFmtId="0" fontId="8" fillId="0" borderId="54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29" xfId="1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0" fontId="8" fillId="0" borderId="38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12" fillId="0" borderId="0" xfId="0" applyFont="1"/>
    <xf numFmtId="0" fontId="9" fillId="0" borderId="2" xfId="1" applyFont="1" applyFill="1" applyBorder="1" applyAlignment="1">
      <alignment horizontal="center"/>
    </xf>
    <xf numFmtId="14" fontId="9" fillId="0" borderId="5" xfId="1" applyNumberFormat="1" applyFont="1" applyFill="1" applyBorder="1" applyAlignment="1">
      <alignment horizontal="center"/>
    </xf>
    <xf numFmtId="0" fontId="4" fillId="0" borderId="40" xfId="1" applyFont="1" applyFill="1" applyBorder="1" applyAlignment="1"/>
    <xf numFmtId="49" fontId="11" fillId="0" borderId="0" xfId="1" applyNumberFormat="1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7" fillId="0" borderId="0" xfId="0" applyFont="1"/>
    <xf numFmtId="0" fontId="20" fillId="0" borderId="0" xfId="0" applyFont="1" applyAlignment="1">
      <alignment horizontal="right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/>
    <xf numFmtId="0" fontId="21" fillId="0" borderId="5" xfId="0" applyFont="1" applyFill="1" applyBorder="1" applyAlignment="1">
      <alignment horizontal="center" vertical="center" wrapText="1"/>
    </xf>
    <xf numFmtId="49" fontId="21" fillId="0" borderId="5" xfId="0" applyNumberFormat="1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 vertical="center" wrapText="1"/>
    </xf>
    <xf numFmtId="49" fontId="21" fillId="0" borderId="8" xfId="0" applyNumberFormat="1" applyFont="1" applyFill="1" applyBorder="1" applyAlignment="1">
      <alignment horizontal="center"/>
    </xf>
    <xf numFmtId="0" fontId="19" fillId="0" borderId="8" xfId="0" applyFont="1" applyBorder="1"/>
    <xf numFmtId="0" fontId="19" fillId="0" borderId="13" xfId="0" applyFont="1" applyBorder="1"/>
    <xf numFmtId="0" fontId="21" fillId="0" borderId="34" xfId="0" applyFont="1" applyFill="1" applyBorder="1" applyAlignment="1">
      <alignment horizontal="center"/>
    </xf>
    <xf numFmtId="0" fontId="21" fillId="0" borderId="36" xfId="0" applyFont="1" applyFill="1" applyBorder="1" applyAlignment="1">
      <alignment horizontal="center"/>
    </xf>
    <xf numFmtId="0" fontId="21" fillId="0" borderId="37" xfId="0" applyFont="1" applyFill="1" applyBorder="1" applyAlignment="1">
      <alignment horizontal="center"/>
    </xf>
    <xf numFmtId="0" fontId="21" fillId="0" borderId="18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19" fillId="0" borderId="33" xfId="0" applyFont="1" applyBorder="1"/>
    <xf numFmtId="0" fontId="19" fillId="0" borderId="43" xfId="0" applyFont="1" applyBorder="1"/>
    <xf numFmtId="0" fontId="17" fillId="0" borderId="1" xfId="0" applyFont="1" applyFill="1" applyBorder="1" applyAlignment="1">
      <alignment horizontal="left"/>
    </xf>
    <xf numFmtId="0" fontId="7" fillId="0" borderId="0" xfId="2" applyFont="1" applyAlignment="1">
      <alignment horizontal="right"/>
    </xf>
    <xf numFmtId="4" fontId="1" fillId="0" borderId="0" xfId="1" applyNumberFormat="1" applyFont="1"/>
    <xf numFmtId="164" fontId="1" fillId="0" borderId="0" xfId="1" applyNumberFormat="1" applyFont="1"/>
    <xf numFmtId="3" fontId="1" fillId="0" borderId="0" xfId="1" applyNumberFormat="1" applyFont="1" applyAlignment="1">
      <alignment horizontal="right" vertical="center"/>
    </xf>
    <xf numFmtId="4" fontId="11" fillId="0" borderId="0" xfId="1" applyNumberFormat="1" applyFont="1" applyFill="1" applyBorder="1" applyAlignment="1">
      <alignment horizontal="right" vertical="top"/>
    </xf>
    <xf numFmtId="3" fontId="11" fillId="0" borderId="0" xfId="1" applyNumberFormat="1" applyFont="1" applyFill="1" applyBorder="1" applyAlignment="1">
      <alignment vertical="top"/>
    </xf>
    <xf numFmtId="164" fontId="11" fillId="0" borderId="0" xfId="1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left" vertical="top" wrapText="1"/>
    </xf>
    <xf numFmtId="49" fontId="11" fillId="0" borderId="0" xfId="1" applyNumberFormat="1" applyFont="1" applyFill="1" applyBorder="1" applyAlignment="1">
      <alignment vertical="top" wrapText="1"/>
    </xf>
    <xf numFmtId="49" fontId="11" fillId="0" borderId="0" xfId="1" applyNumberFormat="1" applyFont="1" applyFill="1" applyBorder="1" applyAlignment="1" applyProtection="1">
      <alignment horizontal="center" vertical="top"/>
      <protection locked="0"/>
    </xf>
    <xf numFmtId="4" fontId="17" fillId="0" borderId="32" xfId="0" applyNumberFormat="1" applyFont="1" applyBorder="1"/>
    <xf numFmtId="4" fontId="1" fillId="0" borderId="55" xfId="0" applyNumberFormat="1" applyFont="1" applyFill="1" applyBorder="1"/>
    <xf numFmtId="4" fontId="1" fillId="0" borderId="25" xfId="0" applyNumberFormat="1" applyFont="1" applyFill="1" applyBorder="1"/>
    <xf numFmtId="4" fontId="1" fillId="0" borderId="26" xfId="0" applyNumberFormat="1" applyFont="1" applyFill="1" applyBorder="1"/>
    <xf numFmtId="4" fontId="9" fillId="0" borderId="21" xfId="0" applyNumberFormat="1" applyFont="1" applyFill="1" applyBorder="1"/>
    <xf numFmtId="4" fontId="9" fillId="0" borderId="55" xfId="0" applyNumberFormat="1" applyFont="1" applyFill="1" applyBorder="1"/>
    <xf numFmtId="4" fontId="1" fillId="0" borderId="21" xfId="0" applyNumberFormat="1" applyFont="1" applyFill="1" applyBorder="1"/>
    <xf numFmtId="4" fontId="2" fillId="0" borderId="48" xfId="0" applyNumberFormat="1" applyFont="1" applyFill="1" applyBorder="1"/>
    <xf numFmtId="4" fontId="2" fillId="0" borderId="53" xfId="0" applyNumberFormat="1" applyFont="1" applyFill="1" applyBorder="1"/>
    <xf numFmtId="0" fontId="4" fillId="0" borderId="40" xfId="1" applyFont="1" applyBorder="1" applyAlignment="1">
      <alignment horizontal="left"/>
    </xf>
    <xf numFmtId="0" fontId="1" fillId="0" borderId="41" xfId="1" applyFont="1" applyBorder="1" applyAlignment="1"/>
    <xf numFmtId="0" fontId="1" fillId="0" borderId="0" xfId="3"/>
    <xf numFmtId="0" fontId="1" fillId="0" borderId="25" xfId="3" applyBorder="1"/>
    <xf numFmtId="0" fontId="9" fillId="0" borderId="25" xfId="3" applyFont="1" applyFill="1" applyBorder="1" applyAlignment="1">
      <alignment horizontal="left"/>
    </xf>
    <xf numFmtId="0" fontId="1" fillId="0" borderId="25" xfId="3" applyFont="1" applyFill="1" applyBorder="1"/>
    <xf numFmtId="0" fontId="1" fillId="0" borderId="0" xfId="3" applyBorder="1"/>
    <xf numFmtId="3" fontId="9" fillId="0" borderId="25" xfId="3" applyNumberFormat="1" applyFont="1" applyFill="1" applyBorder="1"/>
    <xf numFmtId="3" fontId="1" fillId="0" borderId="25" xfId="3" applyNumberFormat="1" applyFill="1" applyBorder="1"/>
    <xf numFmtId="49" fontId="8" fillId="0" borderId="60" xfId="3" applyNumberFormat="1" applyFont="1" applyFill="1" applyBorder="1" applyAlignment="1">
      <alignment horizontal="center" vertical="center"/>
    </xf>
    <xf numFmtId="0" fontId="8" fillId="0" borderId="25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1" fillId="0" borderId="12" xfId="3" applyFont="1" applyFill="1" applyBorder="1" applyAlignment="1">
      <alignment horizontal="left" vertical="center"/>
    </xf>
    <xf numFmtId="49" fontId="1" fillId="0" borderId="20" xfId="3" applyNumberFormat="1" applyFont="1" applyFill="1" applyBorder="1"/>
    <xf numFmtId="49" fontId="8" fillId="0" borderId="10" xfId="3" applyNumberFormat="1" applyFont="1" applyFill="1" applyBorder="1" applyAlignment="1">
      <alignment horizontal="center"/>
    </xf>
    <xf numFmtId="0" fontId="3" fillId="0" borderId="37" xfId="3" applyFont="1" applyFill="1" applyBorder="1"/>
    <xf numFmtId="0" fontId="3" fillId="0" borderId="23" xfId="3" applyFont="1" applyFill="1" applyBorder="1"/>
    <xf numFmtId="49" fontId="3" fillId="0" borderId="14" xfId="3" applyNumberFormat="1" applyFont="1" applyFill="1" applyBorder="1" applyAlignment="1">
      <alignment horizontal="center"/>
    </xf>
    <xf numFmtId="0" fontId="3" fillId="0" borderId="19" xfId="3" applyFont="1" applyFill="1" applyBorder="1" applyAlignment="1"/>
    <xf numFmtId="49" fontId="3" fillId="0" borderId="17" xfId="3" applyNumberFormat="1" applyFont="1" applyFill="1" applyBorder="1" applyAlignment="1">
      <alignment horizontal="center"/>
    </xf>
    <xf numFmtId="0" fontId="4" fillId="0" borderId="46" xfId="3" applyFont="1" applyFill="1" applyBorder="1"/>
    <xf numFmtId="0" fontId="2" fillId="0" borderId="30" xfId="3" applyFont="1" applyBorder="1" applyAlignment="1">
      <alignment horizontal="left" vertical="center"/>
    </xf>
    <xf numFmtId="0" fontId="16" fillId="0" borderId="46" xfId="3" applyFont="1" applyBorder="1"/>
    <xf numFmtId="3" fontId="9" fillId="0" borderId="21" xfId="3" applyNumberFormat="1" applyFont="1" applyBorder="1"/>
    <xf numFmtId="3" fontId="3" fillId="0" borderId="21" xfId="3" applyNumberFormat="1" applyFont="1" applyBorder="1"/>
    <xf numFmtId="3" fontId="4" fillId="0" borderId="48" xfId="3" applyNumberFormat="1" applyFont="1" applyFill="1" applyBorder="1"/>
    <xf numFmtId="3" fontId="2" fillId="0" borderId="48" xfId="3" applyNumberFormat="1" applyFont="1" applyBorder="1" applyAlignment="1">
      <alignment horizontal="right" vertical="center"/>
    </xf>
    <xf numFmtId="49" fontId="9" fillId="0" borderId="14" xfId="3" applyNumberFormat="1" applyFont="1" applyFill="1" applyBorder="1" applyAlignment="1">
      <alignment horizontal="center"/>
    </xf>
    <xf numFmtId="0" fontId="0" fillId="0" borderId="44" xfId="0" applyBorder="1"/>
    <xf numFmtId="3" fontId="8" fillId="0" borderId="25" xfId="3" applyNumberFormat="1" applyFont="1" applyFill="1" applyBorder="1" applyAlignment="1">
      <alignment horizontal="right"/>
    </xf>
    <xf numFmtId="3" fontId="4" fillId="0" borderId="32" xfId="3" applyNumberFormat="1" applyFont="1" applyFill="1" applyBorder="1"/>
    <xf numFmtId="49" fontId="9" fillId="0" borderId="10" xfId="3" applyNumberFormat="1" applyFont="1" applyFill="1" applyBorder="1" applyAlignment="1">
      <alignment horizontal="center"/>
    </xf>
    <xf numFmtId="49" fontId="3" fillId="0" borderId="25" xfId="3" applyNumberFormat="1" applyFont="1" applyFill="1" applyBorder="1" applyAlignment="1">
      <alignment horizontal="left"/>
    </xf>
    <xf numFmtId="0" fontId="3" fillId="0" borderId="25" xfId="3" applyFont="1" applyFill="1" applyBorder="1" applyAlignment="1">
      <alignment horizontal="left"/>
    </xf>
    <xf numFmtId="0" fontId="3" fillId="0" borderId="27" xfId="3" applyFont="1" applyFill="1" applyBorder="1"/>
    <xf numFmtId="49" fontId="3" fillId="0" borderId="10" xfId="3" applyNumberFormat="1" applyFont="1" applyFill="1" applyBorder="1" applyAlignment="1">
      <alignment horizontal="center"/>
    </xf>
    <xf numFmtId="49" fontId="3" fillId="0" borderId="20" xfId="3" applyNumberFormat="1" applyFont="1" applyFill="1" applyBorder="1" applyAlignment="1">
      <alignment horizontal="left"/>
    </xf>
    <xf numFmtId="0" fontId="3" fillId="0" borderId="12" xfId="3" applyFont="1" applyFill="1" applyBorder="1" applyAlignment="1">
      <alignment horizontal="left"/>
    </xf>
    <xf numFmtId="0" fontId="14" fillId="0" borderId="21" xfId="3" applyFont="1" applyFill="1" applyBorder="1"/>
    <xf numFmtId="49" fontId="8" fillId="0" borderId="14" xfId="3" applyNumberFormat="1" applyFont="1" applyFill="1" applyBorder="1" applyAlignment="1">
      <alignment horizontal="center"/>
    </xf>
    <xf numFmtId="0" fontId="8" fillId="0" borderId="21" xfId="3" applyFont="1" applyFill="1" applyBorder="1"/>
    <xf numFmtId="0" fontId="8" fillId="0" borderId="27" xfId="3" applyFont="1" applyFill="1" applyBorder="1"/>
    <xf numFmtId="49" fontId="27" fillId="0" borderId="25" xfId="3" applyNumberFormat="1" applyFont="1" applyFill="1" applyBorder="1" applyAlignment="1">
      <alignment horizontal="center"/>
    </xf>
    <xf numFmtId="49" fontId="8" fillId="0" borderId="19" xfId="3" applyNumberFormat="1" applyFont="1" applyFill="1" applyBorder="1" applyAlignment="1">
      <alignment horizontal="center"/>
    </xf>
    <xf numFmtId="0" fontId="3" fillId="0" borderId="15" xfId="3" applyFont="1" applyFill="1" applyBorder="1"/>
    <xf numFmtId="3" fontId="2" fillId="0" borderId="32" xfId="3" applyNumberFormat="1" applyFont="1" applyFill="1" applyBorder="1"/>
    <xf numFmtId="0" fontId="3" fillId="0" borderId="20" xfId="3" applyFont="1" applyFill="1" applyBorder="1"/>
    <xf numFmtId="0" fontId="4" fillId="0" borderId="0" xfId="3" applyFont="1" applyFill="1" applyBorder="1" applyAlignment="1"/>
    <xf numFmtId="0" fontId="4" fillId="0" borderId="0" xfId="3" applyFont="1" applyFill="1" applyBorder="1"/>
    <xf numFmtId="3" fontId="4" fillId="0" borderId="0" xfId="3" applyNumberFormat="1" applyFont="1" applyFill="1" applyBorder="1"/>
    <xf numFmtId="0" fontId="8" fillId="0" borderId="1" xfId="3" applyFont="1" applyFill="1" applyBorder="1" applyAlignment="1">
      <alignment horizontal="center"/>
    </xf>
    <xf numFmtId="0" fontId="8" fillId="0" borderId="2" xfId="3" applyFont="1" applyFill="1" applyBorder="1"/>
    <xf numFmtId="0" fontId="8" fillId="0" borderId="4" xfId="3" applyFont="1" applyFill="1" applyBorder="1" applyAlignment="1">
      <alignment horizontal="center"/>
    </xf>
    <xf numFmtId="0" fontId="8" fillId="0" borderId="22" xfId="3" applyFont="1" applyFill="1" applyBorder="1" applyAlignment="1">
      <alignment horizontal="center"/>
    </xf>
    <xf numFmtId="49" fontId="8" fillId="0" borderId="5" xfId="3" applyNumberFormat="1" applyFont="1" applyFill="1" applyBorder="1" applyAlignment="1">
      <alignment horizontal="center"/>
    </xf>
    <xf numFmtId="0" fontId="8" fillId="0" borderId="7" xfId="3" applyFont="1" applyFill="1" applyBorder="1" applyAlignment="1">
      <alignment horizontal="center"/>
    </xf>
    <xf numFmtId="0" fontId="8" fillId="0" borderId="49" xfId="3" applyFont="1" applyFill="1" applyBorder="1" applyAlignment="1">
      <alignment horizontal="center"/>
    </xf>
    <xf numFmtId="49" fontId="8" fillId="0" borderId="8" xfId="3" applyNumberFormat="1" applyFont="1" applyFill="1" applyBorder="1" applyAlignment="1">
      <alignment horizontal="center"/>
    </xf>
    <xf numFmtId="3" fontId="8" fillId="0" borderId="25" xfId="3" applyNumberFormat="1" applyFont="1" applyFill="1" applyBorder="1"/>
    <xf numFmtId="4" fontId="12" fillId="0" borderId="21" xfId="0" applyNumberFormat="1" applyFont="1" applyFill="1" applyBorder="1"/>
    <xf numFmtId="4" fontId="12" fillId="0" borderId="55" xfId="0" applyNumberFormat="1" applyFont="1" applyFill="1" applyBorder="1"/>
    <xf numFmtId="49" fontId="8" fillId="0" borderId="37" xfId="3" applyNumberFormat="1" applyFont="1" applyFill="1" applyBorder="1" applyAlignment="1">
      <alignment horizontal="center"/>
    </xf>
    <xf numFmtId="49" fontId="8" fillId="0" borderId="5" xfId="3" applyNumberFormat="1" applyFont="1" applyFill="1" applyBorder="1" applyAlignment="1">
      <alignment horizontal="left"/>
    </xf>
    <xf numFmtId="4" fontId="17" fillId="0" borderId="0" xfId="0" applyNumberFormat="1" applyFont="1" applyBorder="1"/>
    <xf numFmtId="4" fontId="2" fillId="0" borderId="0" xfId="0" applyNumberFormat="1" applyFont="1" applyFill="1" applyBorder="1"/>
    <xf numFmtId="0" fontId="4" fillId="0" borderId="39" xfId="3" applyFont="1" applyFill="1" applyBorder="1" applyAlignment="1"/>
    <xf numFmtId="49" fontId="3" fillId="0" borderId="25" xfId="3" applyNumberFormat="1" applyFont="1" applyFill="1" applyBorder="1"/>
    <xf numFmtId="49" fontId="3" fillId="0" borderId="25" xfId="3" applyNumberFormat="1" applyFont="1" applyFill="1" applyBorder="1" applyAlignment="1">
      <alignment horizontal="center"/>
    </xf>
    <xf numFmtId="49" fontId="8" fillId="0" borderId="25" xfId="3" applyNumberFormat="1" applyFont="1" applyFill="1" applyBorder="1" applyAlignment="1">
      <alignment horizontal="left"/>
    </xf>
    <xf numFmtId="49" fontId="8" fillId="0" borderId="20" xfId="3" applyNumberFormat="1" applyFont="1" applyFill="1" applyBorder="1" applyAlignment="1">
      <alignment horizontal="left"/>
    </xf>
    <xf numFmtId="49" fontId="3" fillId="0" borderId="19" xfId="3" applyNumberFormat="1" applyFont="1" applyFill="1" applyBorder="1" applyAlignment="1">
      <alignment horizontal="center"/>
    </xf>
    <xf numFmtId="0" fontId="8" fillId="0" borderId="56" xfId="3" applyFont="1" applyFill="1" applyBorder="1" applyAlignment="1">
      <alignment horizontal="center"/>
    </xf>
    <xf numFmtId="0" fontId="3" fillId="0" borderId="25" xfId="3" applyFont="1" applyFill="1" applyBorder="1" applyAlignment="1">
      <alignment horizontal="center"/>
    </xf>
    <xf numFmtId="4" fontId="1" fillId="0" borderId="29" xfId="0" applyNumberFormat="1" applyFont="1" applyFill="1" applyBorder="1"/>
    <xf numFmtId="4" fontId="1" fillId="0" borderId="6" xfId="0" applyNumberFormat="1" applyFont="1" applyFill="1" applyBorder="1"/>
    <xf numFmtId="164" fontId="8" fillId="0" borderId="56" xfId="0" applyNumberFormat="1" applyFont="1" applyFill="1" applyBorder="1" applyAlignment="1">
      <alignment horizontal="center"/>
    </xf>
    <xf numFmtId="164" fontId="9" fillId="0" borderId="22" xfId="0" applyNumberFormat="1" applyFont="1" applyFill="1" applyBorder="1" applyAlignment="1">
      <alignment horizontal="center"/>
    </xf>
    <xf numFmtId="49" fontId="3" fillId="0" borderId="28" xfId="3" applyNumberFormat="1" applyFont="1" applyFill="1" applyBorder="1" applyAlignment="1">
      <alignment horizontal="center"/>
    </xf>
    <xf numFmtId="49" fontId="3" fillId="0" borderId="24" xfId="3" applyNumberFormat="1" applyFont="1" applyFill="1" applyBorder="1" applyAlignment="1">
      <alignment horizontal="center"/>
    </xf>
    <xf numFmtId="49" fontId="24" fillId="0" borderId="14" xfId="3" applyNumberFormat="1" applyFont="1" applyFill="1" applyBorder="1" applyAlignment="1">
      <alignment horizontal="center"/>
    </xf>
    <xf numFmtId="0" fontId="3" fillId="0" borderId="25" xfId="3" applyNumberFormat="1" applyFont="1" applyFill="1" applyBorder="1" applyAlignment="1">
      <alignment horizontal="left"/>
    </xf>
    <xf numFmtId="49" fontId="3" fillId="0" borderId="63" xfId="3" applyNumberFormat="1" applyFont="1" applyFill="1" applyBorder="1" applyAlignment="1">
      <alignment horizontal="center"/>
    </xf>
    <xf numFmtId="0" fontId="8" fillId="0" borderId="15" xfId="3" applyFont="1" applyFill="1" applyBorder="1" applyAlignment="1">
      <alignment horizontal="left"/>
    </xf>
    <xf numFmtId="0" fontId="3" fillId="0" borderId="27" xfId="3" applyNumberFormat="1" applyFont="1" applyFill="1" applyBorder="1" applyAlignment="1">
      <alignment horizontal="left" shrinkToFit="1"/>
    </xf>
    <xf numFmtId="0" fontId="3" fillId="0" borderId="27" xfId="3" applyNumberFormat="1" applyFont="1" applyFill="1" applyBorder="1" applyAlignment="1">
      <alignment horizontal="left"/>
    </xf>
    <xf numFmtId="49" fontId="3" fillId="0" borderId="27" xfId="3" applyNumberFormat="1" applyFont="1" applyFill="1" applyBorder="1" applyAlignment="1">
      <alignment horizontal="left"/>
    </xf>
    <xf numFmtId="0" fontId="3" fillId="0" borderId="14" xfId="3" applyFont="1" applyFill="1" applyBorder="1" applyAlignment="1">
      <alignment horizontal="center"/>
    </xf>
    <xf numFmtId="49" fontId="3" fillId="0" borderId="24" xfId="3" applyNumberFormat="1" applyFont="1" applyFill="1" applyBorder="1" applyAlignment="1" applyProtection="1">
      <alignment horizontal="center"/>
      <protection locked="0"/>
    </xf>
    <xf numFmtId="0" fontId="24" fillId="0" borderId="14" xfId="3" applyFont="1" applyFill="1" applyBorder="1" applyAlignment="1">
      <alignment horizontal="center"/>
    </xf>
    <xf numFmtId="49" fontId="12" fillId="0" borderId="24" xfId="3" applyNumberFormat="1" applyFont="1" applyFill="1" applyBorder="1" applyAlignment="1" applyProtection="1">
      <alignment horizontal="center"/>
      <protection locked="0"/>
    </xf>
    <xf numFmtId="0" fontId="21" fillId="0" borderId="25" xfId="3" applyFont="1" applyFill="1" applyBorder="1" applyAlignment="1">
      <alignment horizontal="left"/>
    </xf>
    <xf numFmtId="0" fontId="12" fillId="0" borderId="25" xfId="3" applyFont="1" applyFill="1" applyBorder="1" applyAlignment="1">
      <alignment horizontal="left"/>
    </xf>
    <xf numFmtId="0" fontId="15" fillId="0" borderId="11" xfId="3" applyFont="1" applyFill="1" applyBorder="1"/>
    <xf numFmtId="0" fontId="3" fillId="0" borderId="10" xfId="3" applyFont="1" applyFill="1" applyBorder="1" applyAlignment="1">
      <alignment horizontal="center"/>
    </xf>
    <xf numFmtId="0" fontId="3" fillId="0" borderId="12" xfId="3" applyFont="1" applyFill="1" applyBorder="1" applyAlignment="1" applyProtection="1">
      <alignment horizontal="center"/>
      <protection locked="0"/>
    </xf>
    <xf numFmtId="0" fontId="4" fillId="0" borderId="39" xfId="3" applyFont="1" applyFill="1" applyBorder="1"/>
    <xf numFmtId="0" fontId="3" fillId="0" borderId="50" xfId="3" applyFont="1" applyFill="1" applyBorder="1"/>
    <xf numFmtId="49" fontId="8" fillId="0" borderId="8" xfId="1" applyNumberFormat="1" applyFont="1" applyBorder="1" applyAlignment="1">
      <alignment horizontal="center"/>
    </xf>
    <xf numFmtId="49" fontId="8" fillId="0" borderId="23" xfId="3" applyNumberFormat="1" applyFont="1" applyFill="1" applyBorder="1" applyAlignment="1">
      <alignment horizontal="left"/>
    </xf>
    <xf numFmtId="49" fontId="3" fillId="0" borderId="4" xfId="3" applyNumberFormat="1" applyFont="1" applyFill="1" applyBorder="1" applyAlignment="1">
      <alignment horizontal="center"/>
    </xf>
    <xf numFmtId="0" fontId="8" fillId="0" borderId="22" xfId="3" applyFont="1" applyFill="1" applyBorder="1" applyAlignment="1">
      <alignment horizontal="left"/>
    </xf>
    <xf numFmtId="0" fontId="3" fillId="0" borderId="14" xfId="3" applyFont="1" applyFill="1" applyBorder="1" applyAlignment="1"/>
    <xf numFmtId="3" fontId="4" fillId="0" borderId="39" xfId="3" applyNumberFormat="1" applyFont="1" applyFill="1" applyBorder="1"/>
    <xf numFmtId="0" fontId="19" fillId="0" borderId="20" xfId="0" applyFont="1" applyBorder="1"/>
    <xf numFmtId="0" fontId="17" fillId="0" borderId="60" xfId="0" applyFont="1" applyFill="1" applyBorder="1" applyAlignment="1"/>
    <xf numFmtId="0" fontId="17" fillId="0" borderId="11" xfId="0" applyFont="1" applyFill="1" applyBorder="1" applyAlignment="1"/>
    <xf numFmtId="0" fontId="19" fillId="0" borderId="55" xfId="0" applyFont="1" applyBorder="1"/>
    <xf numFmtId="49" fontId="9" fillId="0" borderId="19" xfId="3" applyNumberFormat="1" applyFont="1" applyFill="1" applyBorder="1" applyAlignment="1">
      <alignment horizontal="center"/>
    </xf>
    <xf numFmtId="164" fontId="9" fillId="0" borderId="25" xfId="3" applyNumberFormat="1" applyFont="1" applyFill="1" applyBorder="1"/>
    <xf numFmtId="164" fontId="1" fillId="0" borderId="0" xfId="3" applyNumberFormat="1"/>
    <xf numFmtId="164" fontId="8" fillId="0" borderId="25" xfId="3" applyNumberFormat="1" applyFont="1" applyFill="1" applyBorder="1"/>
    <xf numFmtId="164" fontId="9" fillId="0" borderId="21" xfId="3" applyNumberFormat="1" applyFont="1" applyBorder="1"/>
    <xf numFmtId="164" fontId="3" fillId="0" borderId="21" xfId="3" applyNumberFormat="1" applyFont="1" applyBorder="1"/>
    <xf numFmtId="164" fontId="4" fillId="0" borderId="48" xfId="3" applyNumberFormat="1" applyFont="1" applyFill="1" applyBorder="1"/>
    <xf numFmtId="164" fontId="2" fillId="0" borderId="48" xfId="3" applyNumberFormat="1" applyFont="1" applyBorder="1" applyAlignment="1">
      <alignment horizontal="right" vertical="center"/>
    </xf>
    <xf numFmtId="0" fontId="3" fillId="2" borderId="14" xfId="3" applyFont="1" applyFill="1" applyBorder="1" applyAlignment="1">
      <alignment horizontal="center"/>
    </xf>
    <xf numFmtId="0" fontId="0" fillId="2" borderId="0" xfId="0" applyFill="1"/>
    <xf numFmtId="0" fontId="24" fillId="2" borderId="14" xfId="3" applyFont="1" applyFill="1" applyBorder="1" applyAlignment="1">
      <alignment horizontal="center"/>
    </xf>
    <xf numFmtId="0" fontId="12" fillId="0" borderId="11" xfId="3" applyFont="1" applyFill="1" applyBorder="1"/>
    <xf numFmtId="49" fontId="21" fillId="0" borderId="28" xfId="3" applyNumberFormat="1" applyFont="1" applyFill="1" applyBorder="1" applyAlignment="1" applyProtection="1">
      <alignment horizontal="center"/>
      <protection locked="0"/>
    </xf>
    <xf numFmtId="49" fontId="21" fillId="0" borderId="12" xfId="3" applyNumberFormat="1" applyFont="1" applyFill="1" applyBorder="1" applyAlignment="1" applyProtection="1">
      <alignment horizontal="center"/>
      <protection locked="0"/>
    </xf>
    <xf numFmtId="49" fontId="21" fillId="0" borderId="17" xfId="3" applyNumberFormat="1" applyFont="1" applyFill="1" applyBorder="1" applyAlignment="1">
      <alignment horizontal="left"/>
    </xf>
    <xf numFmtId="0" fontId="21" fillId="0" borderId="16" xfId="3" applyFont="1" applyFill="1" applyBorder="1"/>
    <xf numFmtId="0" fontId="9" fillId="0" borderId="19" xfId="3" applyFont="1" applyFill="1" applyBorder="1" applyAlignment="1">
      <alignment horizontal="center"/>
    </xf>
    <xf numFmtId="49" fontId="12" fillId="0" borderId="12" xfId="3" applyNumberFormat="1" applyFont="1" applyFill="1" applyBorder="1" applyAlignment="1" applyProtection="1">
      <alignment horizontal="center"/>
      <protection locked="0"/>
    </xf>
    <xf numFmtId="0" fontId="12" fillId="0" borderId="20" xfId="3" applyNumberFormat="1" applyFont="1" applyFill="1" applyBorder="1" applyAlignment="1">
      <alignment horizontal="left"/>
    </xf>
    <xf numFmtId="0" fontId="9" fillId="0" borderId="10" xfId="3" applyFont="1" applyFill="1" applyBorder="1" applyAlignment="1">
      <alignment horizontal="center"/>
    </xf>
    <xf numFmtId="0" fontId="21" fillId="0" borderId="17" xfId="3" applyFont="1" applyFill="1" applyBorder="1"/>
    <xf numFmtId="0" fontId="21" fillId="0" borderId="20" xfId="3" applyFont="1" applyFill="1" applyBorder="1"/>
    <xf numFmtId="49" fontId="9" fillId="0" borderId="4" xfId="3" applyNumberFormat="1" applyFont="1" applyFill="1" applyBorder="1" applyAlignment="1">
      <alignment horizontal="center"/>
    </xf>
    <xf numFmtId="49" fontId="21" fillId="0" borderId="22" xfId="3" applyNumberFormat="1" applyFont="1" applyFill="1" applyBorder="1" applyAlignment="1" applyProtection="1">
      <alignment horizontal="center"/>
      <protection locked="0"/>
    </xf>
    <xf numFmtId="0" fontId="21" fillId="0" borderId="5" xfId="3" applyFont="1" applyFill="1" applyBorder="1" applyAlignment="1">
      <alignment horizontal="left"/>
    </xf>
    <xf numFmtId="0" fontId="12" fillId="0" borderId="20" xfId="3" applyFont="1" applyFill="1" applyBorder="1" applyAlignment="1">
      <alignment horizontal="left"/>
    </xf>
    <xf numFmtId="4" fontId="9" fillId="0" borderId="29" xfId="0" applyNumberFormat="1" applyFont="1" applyFill="1" applyBorder="1"/>
    <xf numFmtId="4" fontId="9" fillId="0" borderId="6" xfId="0" applyNumberFormat="1" applyFont="1" applyFill="1" applyBorder="1"/>
    <xf numFmtId="49" fontId="3" fillId="0" borderId="20" xfId="3" applyNumberFormat="1" applyFont="1" applyFill="1" applyBorder="1" applyAlignment="1">
      <alignment horizontal="center"/>
    </xf>
    <xf numFmtId="0" fontId="3" fillId="0" borderId="20" xfId="3" applyFont="1" applyFill="1" applyBorder="1" applyAlignment="1">
      <alignment horizontal="left"/>
    </xf>
    <xf numFmtId="0" fontId="24" fillId="0" borderId="21" xfId="3" applyFont="1" applyFill="1" applyBorder="1"/>
    <xf numFmtId="0" fontId="22" fillId="0" borderId="25" xfId="0" applyFont="1" applyBorder="1"/>
    <xf numFmtId="0" fontId="9" fillId="0" borderId="25" xfId="3" applyFont="1" applyFill="1" applyBorder="1"/>
    <xf numFmtId="0" fontId="22" fillId="0" borderId="20" xfId="0" applyFont="1" applyBorder="1"/>
    <xf numFmtId="3" fontId="21" fillId="0" borderId="25" xfId="3" applyNumberFormat="1" applyFont="1" applyFill="1" applyBorder="1" applyAlignment="1">
      <alignment horizontal="right"/>
    </xf>
    <xf numFmtId="3" fontId="21" fillId="0" borderId="25" xfId="3" applyNumberFormat="1" applyFont="1" applyFill="1" applyBorder="1"/>
    <xf numFmtId="0" fontId="22" fillId="0" borderId="0" xfId="0" applyFont="1"/>
    <xf numFmtId="0" fontId="22" fillId="0" borderId="39" xfId="0" applyFont="1" applyBorder="1"/>
    <xf numFmtId="0" fontId="22" fillId="0" borderId="43" xfId="0" applyFont="1" applyBorder="1"/>
    <xf numFmtId="3" fontId="12" fillId="0" borderId="0" xfId="1" applyNumberFormat="1" applyFont="1"/>
    <xf numFmtId="3" fontId="21" fillId="0" borderId="56" xfId="1" applyNumberFormat="1" applyFont="1" applyBorder="1" applyAlignment="1">
      <alignment horizontal="center"/>
    </xf>
    <xf numFmtId="49" fontId="21" fillId="0" borderId="49" xfId="1" applyNumberFormat="1" applyFont="1" applyBorder="1" applyAlignment="1">
      <alignment horizontal="center"/>
    </xf>
    <xf numFmtId="3" fontId="21" fillId="0" borderId="56" xfId="1" applyNumberFormat="1" applyFont="1" applyFill="1" applyBorder="1" applyAlignment="1">
      <alignment horizontal="center"/>
    </xf>
    <xf numFmtId="49" fontId="21" fillId="0" borderId="49" xfId="1" applyNumberFormat="1" applyFont="1" applyFill="1" applyBorder="1" applyAlignment="1">
      <alignment horizontal="center"/>
    </xf>
    <xf numFmtId="3" fontId="21" fillId="0" borderId="21" xfId="3" applyNumberFormat="1" applyFont="1" applyBorder="1"/>
    <xf numFmtId="3" fontId="12" fillId="0" borderId="21" xfId="3" applyNumberFormat="1" applyFont="1" applyBorder="1"/>
    <xf numFmtId="3" fontId="17" fillId="0" borderId="48" xfId="3" applyNumberFormat="1" applyFont="1" applyBorder="1" applyAlignment="1">
      <alignment horizontal="right" vertical="center"/>
    </xf>
    <xf numFmtId="3" fontId="21" fillId="0" borderId="0" xfId="1" applyNumberFormat="1" applyFont="1" applyFill="1" applyBorder="1" applyAlignment="1">
      <alignment vertical="top"/>
    </xf>
    <xf numFmtId="0" fontId="19" fillId="0" borderId="24" xfId="0" applyFont="1" applyBorder="1"/>
    <xf numFmtId="0" fontId="12" fillId="0" borderId="43" xfId="1" applyFont="1" applyFill="1" applyBorder="1" applyAlignment="1"/>
    <xf numFmtId="164" fontId="4" fillId="0" borderId="0" xfId="3" applyNumberFormat="1" applyFont="1" applyFill="1" applyBorder="1"/>
    <xf numFmtId="164" fontId="1" fillId="2" borderId="27" xfId="3" applyNumberFormat="1" applyFill="1" applyBorder="1"/>
    <xf numFmtId="0" fontId="0" fillId="2" borderId="25" xfId="0" applyFill="1" applyBorder="1"/>
    <xf numFmtId="0" fontId="0" fillId="2" borderId="26" xfId="0" applyFill="1" applyBorder="1"/>
    <xf numFmtId="3" fontId="2" fillId="2" borderId="48" xfId="3" applyNumberFormat="1" applyFont="1" applyFill="1" applyBorder="1"/>
    <xf numFmtId="4" fontId="2" fillId="2" borderId="48" xfId="0" applyNumberFormat="1" applyFont="1" applyFill="1" applyBorder="1"/>
    <xf numFmtId="4" fontId="2" fillId="2" borderId="53" xfId="0" applyNumberFormat="1" applyFont="1" applyFill="1" applyBorder="1"/>
    <xf numFmtId="49" fontId="9" fillId="2" borderId="62" xfId="3" applyNumberFormat="1" applyFont="1" applyFill="1" applyBorder="1" applyAlignment="1">
      <alignment horizontal="center"/>
    </xf>
    <xf numFmtId="0" fontId="9" fillId="2" borderId="25" xfId="3" applyFont="1" applyFill="1" applyBorder="1" applyAlignment="1">
      <alignment horizontal="left"/>
    </xf>
    <xf numFmtId="0" fontId="3" fillId="2" borderId="17" xfId="3" applyFont="1" applyFill="1" applyBorder="1" applyAlignment="1">
      <alignment horizontal="left"/>
    </xf>
    <xf numFmtId="3" fontId="9" fillId="2" borderId="27" xfId="3" applyNumberFormat="1" applyFont="1" applyFill="1" applyBorder="1"/>
    <xf numFmtId="164" fontId="9" fillId="2" borderId="27" xfId="3" applyNumberFormat="1" applyFont="1" applyFill="1" applyBorder="1"/>
    <xf numFmtId="49" fontId="9" fillId="2" borderId="14" xfId="3" applyNumberFormat="1" applyFont="1" applyFill="1" applyBorder="1" applyAlignment="1">
      <alignment horizontal="center"/>
    </xf>
    <xf numFmtId="0" fontId="9" fillId="2" borderId="17" xfId="3" applyFont="1" applyFill="1" applyBorder="1" applyAlignment="1">
      <alignment horizontal="left"/>
    </xf>
    <xf numFmtId="3" fontId="1" fillId="2" borderId="27" xfId="3" applyNumberFormat="1" applyFill="1" applyBorder="1"/>
    <xf numFmtId="49" fontId="9" fillId="2" borderId="10" xfId="3" applyNumberFormat="1" applyFont="1" applyFill="1" applyBorder="1" applyAlignment="1">
      <alignment horizontal="center"/>
    </xf>
    <xf numFmtId="3" fontId="21" fillId="2" borderId="27" xfId="3" applyNumberFormat="1" applyFont="1" applyFill="1" applyBorder="1" applyAlignment="1">
      <alignment horizontal="right"/>
    </xf>
    <xf numFmtId="49" fontId="8" fillId="2" borderId="5" xfId="3" applyNumberFormat="1" applyFont="1" applyFill="1" applyBorder="1" applyAlignment="1">
      <alignment horizontal="left"/>
    </xf>
    <xf numFmtId="49" fontId="9" fillId="2" borderId="19" xfId="3" applyNumberFormat="1" applyFont="1" applyFill="1" applyBorder="1" applyAlignment="1">
      <alignment horizontal="center"/>
    </xf>
    <xf numFmtId="49" fontId="8" fillId="0" borderId="27" xfId="3" applyNumberFormat="1" applyFont="1" applyFill="1" applyBorder="1" applyAlignment="1">
      <alignment horizontal="left"/>
    </xf>
    <xf numFmtId="49" fontId="8" fillId="0" borderId="24" xfId="3" applyNumberFormat="1" applyFont="1" applyFill="1" applyBorder="1" applyAlignment="1">
      <alignment horizontal="left"/>
    </xf>
    <xf numFmtId="49" fontId="3" fillId="2" borderId="14" xfId="3" applyNumberFormat="1" applyFont="1" applyFill="1" applyBorder="1" applyAlignment="1">
      <alignment horizontal="center"/>
    </xf>
    <xf numFmtId="49" fontId="3" fillId="2" borderId="24" xfId="3" applyNumberFormat="1" applyFont="1" applyFill="1" applyBorder="1" applyAlignment="1">
      <alignment horizontal="center"/>
    </xf>
    <xf numFmtId="49" fontId="3" fillId="2" borderId="24" xfId="3" applyNumberFormat="1" applyFont="1" applyFill="1" applyBorder="1" applyAlignment="1">
      <alignment horizontal="left"/>
    </xf>
    <xf numFmtId="0" fontId="3" fillId="2" borderId="27" xfId="3" applyFont="1" applyFill="1" applyBorder="1"/>
    <xf numFmtId="3" fontId="1" fillId="2" borderId="25" xfId="3" applyNumberFormat="1" applyFill="1" applyBorder="1"/>
    <xf numFmtId="164" fontId="1" fillId="2" borderId="25" xfId="3" applyNumberFormat="1" applyFill="1" applyBorder="1"/>
    <xf numFmtId="0" fontId="3" fillId="2" borderId="25" xfId="3" applyFont="1" applyFill="1" applyBorder="1"/>
    <xf numFmtId="0" fontId="22" fillId="2" borderId="20" xfId="0" applyFont="1" applyFill="1" applyBorder="1"/>
    <xf numFmtId="49" fontId="1" fillId="2" borderId="25" xfId="3" applyNumberFormat="1" applyFont="1" applyFill="1" applyBorder="1" applyAlignment="1">
      <alignment horizontal="center"/>
    </xf>
    <xf numFmtId="3" fontId="1" fillId="2" borderId="25" xfId="3" applyNumberFormat="1" applyFont="1" applyFill="1" applyBorder="1"/>
    <xf numFmtId="164" fontId="1" fillId="2" borderId="25" xfId="3" applyNumberFormat="1" applyFont="1" applyFill="1" applyBorder="1"/>
    <xf numFmtId="49" fontId="3" fillId="2" borderId="24" xfId="3" applyNumberFormat="1" applyFont="1" applyFill="1" applyBorder="1" applyAlignment="1"/>
    <xf numFmtId="49" fontId="3" fillId="2" borderId="25" xfId="3" applyNumberFormat="1" applyFont="1" applyFill="1" applyBorder="1" applyAlignment="1">
      <alignment horizontal="center"/>
    </xf>
    <xf numFmtId="0" fontId="1" fillId="2" borderId="25" xfId="3" applyFill="1" applyBorder="1"/>
    <xf numFmtId="49" fontId="3" fillId="2" borderId="23" xfId="3" applyNumberFormat="1" applyFont="1" applyFill="1" applyBorder="1" applyAlignment="1">
      <alignment horizontal="left"/>
    </xf>
    <xf numFmtId="0" fontId="3" fillId="2" borderId="0" xfId="3" applyFont="1" applyFill="1" applyBorder="1"/>
    <xf numFmtId="49" fontId="3" fillId="2" borderId="17" xfId="3" applyNumberFormat="1" applyFont="1" applyFill="1" applyBorder="1" applyAlignment="1">
      <alignment horizontal="center"/>
    </xf>
    <xf numFmtId="4" fontId="1" fillId="2" borderId="17" xfId="0" applyNumberFormat="1" applyFont="1" applyFill="1" applyBorder="1"/>
    <xf numFmtId="4" fontId="1" fillId="2" borderId="18" xfId="0" applyNumberFormat="1" applyFont="1" applyFill="1" applyBorder="1"/>
    <xf numFmtId="3" fontId="1" fillId="2" borderId="8" xfId="3" applyNumberFormat="1" applyFill="1" applyBorder="1"/>
    <xf numFmtId="164" fontId="1" fillId="2" borderId="8" xfId="3" applyNumberFormat="1" applyFill="1" applyBorder="1"/>
    <xf numFmtId="0" fontId="22" fillId="2" borderId="8" xfId="0" applyFont="1" applyFill="1" applyBorder="1"/>
    <xf numFmtId="4" fontId="1" fillId="2" borderId="45" xfId="0" applyNumberFormat="1" applyFont="1" applyFill="1" applyBorder="1"/>
    <xf numFmtId="4" fontId="1" fillId="2" borderId="9" xfId="0" applyNumberFormat="1" applyFont="1" applyFill="1" applyBorder="1"/>
    <xf numFmtId="0" fontId="4" fillId="2" borderId="48" xfId="3" applyFont="1" applyFill="1" applyBorder="1"/>
    <xf numFmtId="3" fontId="4" fillId="2" borderId="32" xfId="3" applyNumberFormat="1" applyFont="1" applyFill="1" applyBorder="1"/>
    <xf numFmtId="164" fontId="4" fillId="2" borderId="32" xfId="3" applyNumberFormat="1" applyFont="1" applyFill="1" applyBorder="1"/>
    <xf numFmtId="3" fontId="17" fillId="2" borderId="32" xfId="3" applyNumberFormat="1" applyFont="1" applyFill="1" applyBorder="1"/>
    <xf numFmtId="49" fontId="8" fillId="2" borderId="14" xfId="3" applyNumberFormat="1" applyFont="1" applyFill="1" applyBorder="1" applyAlignment="1">
      <alignment horizontal="center"/>
    </xf>
    <xf numFmtId="164" fontId="8" fillId="2" borderId="25" xfId="3" applyNumberFormat="1" applyFont="1" applyFill="1" applyBorder="1"/>
    <xf numFmtId="4" fontId="17" fillId="2" borderId="32" xfId="0" applyNumberFormat="1" applyFont="1" applyFill="1" applyBorder="1"/>
    <xf numFmtId="0" fontId="8" fillId="2" borderId="1" xfId="3" applyFont="1" applyFill="1" applyBorder="1" applyAlignment="1">
      <alignment horizontal="center"/>
    </xf>
    <xf numFmtId="0" fontId="8" fillId="2" borderId="56" xfId="3" applyFont="1" applyFill="1" applyBorder="1" applyAlignment="1">
      <alignment horizontal="center"/>
    </xf>
    <xf numFmtId="0" fontId="8" fillId="2" borderId="2" xfId="3" applyFont="1" applyFill="1" applyBorder="1"/>
    <xf numFmtId="0" fontId="21" fillId="2" borderId="35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36" xfId="0" applyFont="1" applyFill="1" applyBorder="1" applyAlignment="1">
      <alignment horizontal="center"/>
    </xf>
    <xf numFmtId="0" fontId="8" fillId="2" borderId="4" xfId="3" applyFont="1" applyFill="1" applyBorder="1" applyAlignment="1">
      <alignment horizontal="center"/>
    </xf>
    <xf numFmtId="0" fontId="8" fillId="2" borderId="22" xfId="3" applyFont="1" applyFill="1" applyBorder="1" applyAlignment="1">
      <alignment horizontal="center"/>
    </xf>
    <xf numFmtId="49" fontId="8" fillId="2" borderId="5" xfId="3" applyNumberFormat="1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8" fillId="2" borderId="7" xfId="3" applyFont="1" applyFill="1" applyBorder="1" applyAlignment="1">
      <alignment horizontal="center"/>
    </xf>
    <xf numFmtId="0" fontId="8" fillId="2" borderId="49" xfId="3" applyFont="1" applyFill="1" applyBorder="1" applyAlignment="1">
      <alignment horizontal="center"/>
    </xf>
    <xf numFmtId="49" fontId="8" fillId="2" borderId="8" xfId="3" applyNumberFormat="1" applyFont="1" applyFill="1" applyBorder="1" applyAlignment="1">
      <alignment horizontal="center"/>
    </xf>
    <xf numFmtId="0" fontId="22" fillId="2" borderId="39" xfId="0" applyFont="1" applyFill="1" applyBorder="1"/>
    <xf numFmtId="0" fontId="19" fillId="2" borderId="8" xfId="0" applyFont="1" applyFill="1" applyBorder="1"/>
    <xf numFmtId="0" fontId="19" fillId="2" borderId="33" xfId="0" applyFont="1" applyFill="1" applyBorder="1"/>
    <xf numFmtId="49" fontId="8" fillId="2" borderId="10" xfId="3" applyNumberFormat="1" applyFont="1" applyFill="1" applyBorder="1" applyAlignment="1">
      <alignment horizontal="center"/>
    </xf>
    <xf numFmtId="0" fontId="8" fillId="2" borderId="22" xfId="3" applyFont="1" applyFill="1" applyBorder="1" applyAlignment="1">
      <alignment horizontal="left"/>
    </xf>
    <xf numFmtId="0" fontId="3" fillId="2" borderId="19" xfId="3" applyFont="1" applyFill="1" applyBorder="1" applyAlignment="1"/>
    <xf numFmtId="0" fontId="3" fillId="2" borderId="17" xfId="3" applyFont="1" applyFill="1" applyBorder="1"/>
    <xf numFmtId="0" fontId="3" fillId="2" borderId="14" xfId="3" applyFont="1" applyFill="1" applyBorder="1"/>
    <xf numFmtId="0" fontId="3" fillId="2" borderId="14" xfId="3" applyFont="1" applyFill="1" applyBorder="1" applyAlignment="1"/>
    <xf numFmtId="0" fontId="1" fillId="2" borderId="43" xfId="3" applyFill="1" applyBorder="1"/>
    <xf numFmtId="0" fontId="0" fillId="2" borderId="43" xfId="0" applyFill="1" applyBorder="1"/>
    <xf numFmtId="0" fontId="22" fillId="2" borderId="43" xfId="0" applyFont="1" applyFill="1" applyBorder="1"/>
    <xf numFmtId="0" fontId="0" fillId="2" borderId="13" xfId="0" applyFill="1" applyBorder="1"/>
    <xf numFmtId="4" fontId="1" fillId="2" borderId="64" xfId="0" applyNumberFormat="1" applyFont="1" applyFill="1" applyBorder="1"/>
    <xf numFmtId="3" fontId="12" fillId="2" borderId="25" xfId="3" applyNumberFormat="1" applyFont="1" applyFill="1" applyBorder="1"/>
    <xf numFmtId="0" fontId="1" fillId="2" borderId="0" xfId="3" applyFill="1"/>
    <xf numFmtId="164" fontId="1" fillId="2" borderId="0" xfId="3" applyNumberFormat="1" applyFill="1"/>
    <xf numFmtId="0" fontId="22" fillId="2" borderId="0" xfId="0" applyFont="1" applyFill="1"/>
    <xf numFmtId="0" fontId="2" fillId="2" borderId="30" xfId="3" applyFont="1" applyFill="1" applyBorder="1"/>
    <xf numFmtId="0" fontId="16" fillId="2" borderId="46" xfId="3" applyFont="1" applyFill="1" applyBorder="1"/>
    <xf numFmtId="3" fontId="2" fillId="2" borderId="32" xfId="3" applyNumberFormat="1" applyFont="1" applyFill="1" applyBorder="1"/>
    <xf numFmtId="164" fontId="2" fillId="2" borderId="32" xfId="3" applyNumberFormat="1" applyFont="1" applyFill="1" applyBorder="1"/>
    <xf numFmtId="164" fontId="8" fillId="2" borderId="25" xfId="3" applyNumberFormat="1" applyFont="1" applyFill="1" applyBorder="1" applyAlignment="1">
      <alignment horizontal="right"/>
    </xf>
    <xf numFmtId="0" fontId="1" fillId="0" borderId="27" xfId="0" applyFont="1" applyFill="1" applyBorder="1" applyAlignment="1"/>
    <xf numFmtId="0" fontId="29" fillId="0" borderId="15" xfId="0" applyFont="1" applyFill="1" applyBorder="1"/>
    <xf numFmtId="0" fontId="8" fillId="2" borderId="0" xfId="3" applyFont="1" applyFill="1" applyBorder="1"/>
    <xf numFmtId="0" fontId="22" fillId="2" borderId="0" xfId="0" applyFont="1" applyFill="1" applyBorder="1"/>
    <xf numFmtId="0" fontId="1" fillId="2" borderId="0" xfId="3" applyFill="1" applyBorder="1"/>
    <xf numFmtId="0" fontId="0" fillId="2" borderId="0" xfId="0" applyFill="1" applyBorder="1"/>
    <xf numFmtId="164" fontId="1" fillId="2" borderId="0" xfId="3" applyNumberFormat="1" applyFill="1" applyBorder="1"/>
    <xf numFmtId="0" fontId="2" fillId="2" borderId="0" xfId="3" applyFont="1" applyFill="1" applyBorder="1"/>
    <xf numFmtId="0" fontId="16" fillId="2" borderId="0" xfId="3" applyFont="1" applyFill="1" applyBorder="1"/>
    <xf numFmtId="3" fontId="2" fillId="2" borderId="0" xfId="3" applyNumberFormat="1" applyFont="1" applyFill="1" applyBorder="1"/>
    <xf numFmtId="164" fontId="2" fillId="2" borderId="0" xfId="3" applyNumberFormat="1" applyFont="1" applyFill="1" applyBorder="1"/>
    <xf numFmtId="3" fontId="17" fillId="2" borderId="0" xfId="3" applyNumberFormat="1" applyFont="1" applyFill="1" applyBorder="1"/>
    <xf numFmtId="4" fontId="2" fillId="2" borderId="0" xfId="0" applyNumberFormat="1" applyFont="1" applyFill="1" applyBorder="1"/>
    <xf numFmtId="3" fontId="1" fillId="2" borderId="0" xfId="3" applyNumberFormat="1" applyFill="1" applyBorder="1"/>
    <xf numFmtId="3" fontId="22" fillId="2" borderId="0" xfId="0" applyNumberFormat="1" applyFont="1" applyFill="1" applyBorder="1"/>
    <xf numFmtId="4" fontId="1" fillId="2" borderId="0" xfId="0" applyNumberFormat="1" applyFont="1" applyFill="1" applyBorder="1"/>
    <xf numFmtId="0" fontId="4" fillId="2" borderId="0" xfId="3" applyFont="1" applyFill="1" applyBorder="1"/>
    <xf numFmtId="3" fontId="4" fillId="2" borderId="0" xfId="3" applyNumberFormat="1" applyFont="1" applyFill="1" applyBorder="1"/>
    <xf numFmtId="164" fontId="4" fillId="2" borderId="0" xfId="3" applyNumberFormat="1" applyFont="1" applyFill="1" applyBorder="1"/>
    <xf numFmtId="3" fontId="1" fillId="0" borderId="11" xfId="3" applyNumberFormat="1" applyBorder="1"/>
    <xf numFmtId="0" fontId="3" fillId="0" borderId="21" xfId="3" applyFont="1" applyFill="1" applyBorder="1"/>
    <xf numFmtId="164" fontId="1" fillId="2" borderId="29" xfId="3" applyNumberFormat="1" applyFill="1" applyBorder="1"/>
    <xf numFmtId="3" fontId="3" fillId="2" borderId="20" xfId="3" applyNumberFormat="1" applyFont="1" applyFill="1" applyBorder="1"/>
    <xf numFmtId="3" fontId="9" fillId="2" borderId="25" xfId="3" applyNumberFormat="1" applyFont="1" applyFill="1" applyBorder="1"/>
    <xf numFmtId="164" fontId="9" fillId="2" borderId="25" xfId="3" applyNumberFormat="1" applyFont="1" applyFill="1" applyBorder="1"/>
    <xf numFmtId="0" fontId="30" fillId="0" borderId="25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justify" wrapText="1"/>
    </xf>
    <xf numFmtId="3" fontId="12" fillId="2" borderId="25" xfId="1" applyNumberFormat="1" applyFont="1" applyFill="1" applyBorder="1"/>
    <xf numFmtId="0" fontId="1" fillId="0" borderId="65" xfId="3" applyBorder="1"/>
    <xf numFmtId="0" fontId="0" fillId="0" borderId="43" xfId="0" applyBorder="1"/>
    <xf numFmtId="0" fontId="0" fillId="0" borderId="13" xfId="0" applyBorder="1"/>
    <xf numFmtId="3" fontId="1" fillId="2" borderId="20" xfId="3" applyNumberFormat="1" applyFont="1" applyFill="1" applyBorder="1"/>
    <xf numFmtId="164" fontId="4" fillId="2" borderId="8" xfId="3" applyNumberFormat="1" applyFont="1" applyFill="1" applyBorder="1"/>
    <xf numFmtId="4" fontId="2" fillId="2" borderId="9" xfId="0" applyNumberFormat="1" applyFont="1" applyFill="1" applyBorder="1"/>
    <xf numFmtId="0" fontId="2" fillId="2" borderId="46" xfId="3" applyFont="1" applyFill="1" applyBorder="1"/>
    <xf numFmtId="4" fontId="1" fillId="0" borderId="0" xfId="0" applyNumberFormat="1" applyFont="1" applyFill="1" applyBorder="1"/>
    <xf numFmtId="3" fontId="24" fillId="2" borderId="25" xfId="3" applyNumberFormat="1" applyFont="1" applyFill="1" applyBorder="1"/>
    <xf numFmtId="4" fontId="1" fillId="0" borderId="27" xfId="0" applyNumberFormat="1" applyFont="1" applyFill="1" applyBorder="1"/>
    <xf numFmtId="4" fontId="1" fillId="0" borderId="17" xfId="0" applyNumberFormat="1" applyFont="1" applyFill="1" applyBorder="1"/>
    <xf numFmtId="3" fontId="8" fillId="2" borderId="25" xfId="3" applyNumberFormat="1" applyFont="1" applyFill="1" applyBorder="1"/>
    <xf numFmtId="3" fontId="21" fillId="2" borderId="21" xfId="3" applyNumberFormat="1" applyFont="1" applyFill="1" applyBorder="1"/>
    <xf numFmtId="164" fontId="21" fillId="2" borderId="21" xfId="3" applyNumberFormat="1" applyFont="1" applyFill="1" applyBorder="1"/>
    <xf numFmtId="3" fontId="12" fillId="2" borderId="21" xfId="3" applyNumberFormat="1" applyFont="1" applyFill="1" applyBorder="1"/>
    <xf numFmtId="3" fontId="12" fillId="2" borderId="27" xfId="3" applyNumberFormat="1" applyFont="1" applyFill="1" applyBorder="1"/>
    <xf numFmtId="0" fontId="4" fillId="0" borderId="61" xfId="1" applyFont="1" applyFill="1" applyBorder="1" applyAlignment="1">
      <alignment horizontal="left"/>
    </xf>
    <xf numFmtId="0" fontId="3" fillId="0" borderId="43" xfId="1" applyFont="1" applyFill="1" applyBorder="1" applyAlignment="1"/>
    <xf numFmtId="0" fontId="3" fillId="0" borderId="13" xfId="1" applyFont="1" applyFill="1" applyBorder="1" applyAlignment="1"/>
    <xf numFmtId="4" fontId="1" fillId="0" borderId="9" xfId="0" applyNumberFormat="1" applyFont="1" applyFill="1" applyBorder="1"/>
    <xf numFmtId="0" fontId="4" fillId="0" borderId="37" xfId="3" applyFont="1" applyFill="1" applyBorder="1" applyAlignment="1">
      <alignment horizontal="left" vertical="center"/>
    </xf>
    <xf numFmtId="49" fontId="1" fillId="0" borderId="0" xfId="3" applyNumberFormat="1" applyFont="1" applyFill="1" applyBorder="1"/>
    <xf numFmtId="3" fontId="3" fillId="0" borderId="29" xfId="3" applyNumberFormat="1" applyFont="1" applyBorder="1"/>
    <xf numFmtId="164" fontId="3" fillId="0" borderId="29" xfId="3" applyNumberFormat="1" applyFont="1" applyBorder="1"/>
    <xf numFmtId="0" fontId="22" fillId="0" borderId="29" xfId="0" applyFont="1" applyBorder="1"/>
    <xf numFmtId="0" fontId="1" fillId="0" borderId="25" xfId="3" applyFont="1" applyFill="1" applyBorder="1" applyAlignment="1">
      <alignment horizontal="left" vertical="center"/>
    </xf>
    <xf numFmtId="0" fontId="1" fillId="0" borderId="50" xfId="0" applyFont="1" applyFill="1" applyBorder="1" applyAlignment="1">
      <alignment horizontal="left" vertical="center"/>
    </xf>
    <xf numFmtId="0" fontId="22" fillId="0" borderId="21" xfId="0" applyFont="1" applyBorder="1"/>
    <xf numFmtId="3" fontId="9" fillId="0" borderId="27" xfId="3" applyNumberFormat="1" applyFont="1" applyBorder="1"/>
    <xf numFmtId="0" fontId="2" fillId="2" borderId="30" xfId="3" applyFont="1" applyFill="1" applyBorder="1" applyAlignment="1">
      <alignment horizontal="left" vertical="center"/>
    </xf>
    <xf numFmtId="3" fontId="2" fillId="2" borderId="48" xfId="3" applyNumberFormat="1" applyFont="1" applyFill="1" applyBorder="1" applyAlignment="1">
      <alignment horizontal="right" vertical="center"/>
    </xf>
    <xf numFmtId="164" fontId="2" fillId="2" borderId="48" xfId="3" applyNumberFormat="1" applyFont="1" applyFill="1" applyBorder="1" applyAlignment="1">
      <alignment horizontal="right" vertical="center"/>
    </xf>
    <xf numFmtId="3" fontId="17" fillId="2" borderId="48" xfId="3" applyNumberFormat="1" applyFont="1" applyFill="1" applyBorder="1" applyAlignment="1">
      <alignment horizontal="right" vertical="center"/>
    </xf>
    <xf numFmtId="0" fontId="24" fillId="0" borderId="0" xfId="3" applyNumberFormat="1" applyFont="1" applyFill="1" applyBorder="1" applyAlignment="1">
      <alignment horizontal="left" shrinkToFit="1"/>
    </xf>
    <xf numFmtId="0" fontId="8" fillId="0" borderId="21" xfId="3" applyFont="1" applyFill="1" applyBorder="1" applyAlignment="1">
      <alignment horizontal="left"/>
    </xf>
    <xf numFmtId="0" fontId="0" fillId="2" borderId="20" xfId="0" applyFill="1" applyBorder="1"/>
    <xf numFmtId="0" fontId="21" fillId="2" borderId="16" xfId="3" applyFont="1" applyFill="1" applyBorder="1"/>
    <xf numFmtId="0" fontId="21" fillId="2" borderId="0" xfId="3" applyFont="1" applyFill="1" applyBorder="1"/>
    <xf numFmtId="0" fontId="15" fillId="2" borderId="11" xfId="3" applyFont="1" applyFill="1" applyBorder="1"/>
    <xf numFmtId="0" fontId="12" fillId="0" borderId="17" xfId="3" applyFont="1" applyFill="1" applyBorder="1"/>
    <xf numFmtId="3" fontId="8" fillId="2" borderId="27" xfId="3" applyNumberFormat="1" applyFont="1" applyFill="1" applyBorder="1" applyAlignment="1">
      <alignment horizontal="right"/>
    </xf>
    <xf numFmtId="164" fontId="8" fillId="2" borderId="27" xfId="3" applyNumberFormat="1" applyFont="1" applyFill="1" applyBorder="1" applyAlignment="1">
      <alignment horizontal="right"/>
    </xf>
    <xf numFmtId="49" fontId="3" fillId="0" borderId="0" xfId="3" applyNumberFormat="1" applyFont="1" applyFill="1" applyBorder="1" applyAlignment="1">
      <alignment horizontal="center"/>
    </xf>
    <xf numFmtId="0" fontId="3" fillId="0" borderId="0" xfId="3" applyFont="1" applyFill="1" applyBorder="1"/>
    <xf numFmtId="0" fontId="12" fillId="0" borderId="0" xfId="3" applyFont="1" applyFill="1" applyBorder="1"/>
    <xf numFmtId="0" fontId="12" fillId="0" borderId="50" xfId="3" applyFont="1" applyFill="1" applyBorder="1"/>
    <xf numFmtId="164" fontId="1" fillId="2" borderId="27" xfId="3" applyNumberFormat="1" applyFont="1" applyFill="1" applyBorder="1"/>
    <xf numFmtId="0" fontId="17" fillId="0" borderId="41" xfId="0" applyFont="1" applyFill="1" applyBorder="1" applyAlignment="1">
      <alignment horizontal="center"/>
    </xf>
    <xf numFmtId="49" fontId="17" fillId="0" borderId="42" xfId="0" applyNumberFormat="1" applyFont="1" applyFill="1" applyBorder="1"/>
    <xf numFmtId="0" fontId="9" fillId="0" borderId="29" xfId="0" applyFont="1" applyFill="1" applyBorder="1" applyAlignment="1">
      <alignment horizontal="center"/>
    </xf>
    <xf numFmtId="4" fontId="9" fillId="0" borderId="22" xfId="1" applyNumberFormat="1" applyFont="1" applyFill="1" applyBorder="1" applyAlignment="1">
      <alignment horizontal="center"/>
    </xf>
    <xf numFmtId="164" fontId="2" fillId="2" borderId="48" xfId="3" applyNumberFormat="1" applyFont="1" applyFill="1" applyBorder="1"/>
    <xf numFmtId="49" fontId="8" fillId="2" borderId="20" xfId="3" applyNumberFormat="1" applyFont="1" applyFill="1" applyBorder="1"/>
    <xf numFmtId="0" fontId="1" fillId="2" borderId="21" xfId="3" applyFill="1" applyBorder="1"/>
    <xf numFmtId="0" fontId="0" fillId="2" borderId="55" xfId="0" applyFill="1" applyBorder="1"/>
    <xf numFmtId="49" fontId="8" fillId="2" borderId="60" xfId="3" applyNumberFormat="1" applyFont="1" applyFill="1" applyBorder="1" applyAlignment="1">
      <alignment horizontal="center" vertical="center"/>
    </xf>
    <xf numFmtId="0" fontId="8" fillId="2" borderId="25" xfId="3" applyFont="1" applyFill="1" applyBorder="1" applyAlignment="1">
      <alignment horizontal="left" vertical="center"/>
    </xf>
    <xf numFmtId="3" fontId="9" fillId="2" borderId="21" xfId="3" applyNumberFormat="1" applyFont="1" applyFill="1" applyBorder="1"/>
    <xf numFmtId="164" fontId="9" fillId="2" borderId="21" xfId="3" applyNumberFormat="1" applyFont="1" applyFill="1" applyBorder="1"/>
    <xf numFmtId="0" fontId="3" fillId="0" borderId="20" xfId="3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justify" vertical="top" wrapText="1"/>
    </xf>
    <xf numFmtId="0" fontId="1" fillId="0" borderId="17" xfId="0" applyFont="1" applyFill="1" applyBorder="1" applyAlignment="1">
      <alignment horizontal="left" vertical="top"/>
    </xf>
    <xf numFmtId="0" fontId="22" fillId="0" borderId="0" xfId="0" applyFont="1" applyFill="1"/>
    <xf numFmtId="49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14" fillId="0" borderId="0" xfId="1" applyFont="1" applyFill="1" applyBorder="1"/>
    <xf numFmtId="3" fontId="1" fillId="0" borderId="0" xfId="1" applyNumberFormat="1" applyFont="1" applyFill="1" applyAlignment="1">
      <alignment horizontal="right" vertical="center"/>
    </xf>
    <xf numFmtId="164" fontId="1" fillId="0" borderId="0" xfId="1" applyNumberFormat="1" applyFont="1" applyFill="1"/>
    <xf numFmtId="3" fontId="12" fillId="0" borderId="0" xfId="1" applyNumberFormat="1" applyFont="1" applyFill="1"/>
    <xf numFmtId="4" fontId="1" fillId="0" borderId="0" xfId="1" applyNumberFormat="1" applyFont="1" applyFill="1"/>
    <xf numFmtId="0" fontId="7" fillId="0" borderId="0" xfId="2" applyFont="1" applyFill="1" applyAlignment="1">
      <alignment horizontal="right"/>
    </xf>
    <xf numFmtId="0" fontId="0" fillId="0" borderId="8" xfId="0" applyFill="1" applyBorder="1"/>
    <xf numFmtId="0" fontId="0" fillId="0" borderId="20" xfId="0" applyFill="1" applyBorder="1"/>
    <xf numFmtId="164" fontId="12" fillId="0" borderId="15" xfId="3" applyNumberFormat="1" applyFont="1" applyFill="1" applyBorder="1"/>
    <xf numFmtId="0" fontId="22" fillId="0" borderId="17" xfId="0" applyFont="1" applyFill="1" applyBorder="1"/>
    <xf numFmtId="0" fontId="0" fillId="0" borderId="17" xfId="0" applyFill="1" applyBorder="1"/>
    <xf numFmtId="164" fontId="21" fillId="0" borderId="29" xfId="3" applyNumberFormat="1" applyFont="1" applyFill="1" applyBorder="1"/>
    <xf numFmtId="3" fontId="28" fillId="0" borderId="5" xfId="0" applyNumberFormat="1" applyFont="1" applyFill="1" applyBorder="1"/>
    <xf numFmtId="3" fontId="12" fillId="0" borderId="21" xfId="3" applyNumberFormat="1" applyFont="1" applyFill="1" applyBorder="1"/>
    <xf numFmtId="164" fontId="12" fillId="0" borderId="21" xfId="3" applyNumberFormat="1" applyFont="1" applyFill="1" applyBorder="1"/>
    <xf numFmtId="0" fontId="22" fillId="0" borderId="20" xfId="0" applyFont="1" applyFill="1" applyBorder="1"/>
    <xf numFmtId="0" fontId="12" fillId="0" borderId="25" xfId="3" applyFont="1" applyFill="1" applyBorder="1"/>
    <xf numFmtId="3" fontId="1" fillId="2" borderId="29" xfId="3" applyNumberFormat="1" applyFill="1" applyBorder="1"/>
    <xf numFmtId="3" fontId="12" fillId="2" borderId="29" xfId="3" applyNumberFormat="1" applyFont="1" applyFill="1" applyBorder="1"/>
    <xf numFmtId="49" fontId="31" fillId="0" borderId="19" xfId="3" applyNumberFormat="1" applyFont="1" applyFill="1" applyBorder="1" applyAlignment="1">
      <alignment horizontal="center"/>
    </xf>
    <xf numFmtId="0" fontId="12" fillId="0" borderId="21" xfId="0" applyFont="1" applyFill="1" applyBorder="1"/>
    <xf numFmtId="3" fontId="1" fillId="0" borderId="5" xfId="3" applyNumberFormat="1" applyFont="1" applyFill="1" applyBorder="1"/>
    <xf numFmtId="0" fontId="18" fillId="0" borderId="0" xfId="0" applyFont="1" applyFill="1"/>
    <xf numFmtId="0" fontId="14" fillId="0" borderId="25" xfId="3" applyFont="1" applyFill="1" applyBorder="1"/>
    <xf numFmtId="0" fontId="0" fillId="0" borderId="0" xfId="0" applyFont="1" applyFill="1"/>
    <xf numFmtId="0" fontId="4" fillId="0" borderId="66" xfId="3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50" xfId="3" applyFont="1" applyFill="1" applyBorder="1" applyAlignment="1">
      <alignment horizontal="left" vertical="center"/>
    </xf>
    <xf numFmtId="3" fontId="2" fillId="0" borderId="0" xfId="3" applyNumberFormat="1" applyFont="1" applyFill="1" applyBorder="1"/>
    <xf numFmtId="4" fontId="1" fillId="2" borderId="29" xfId="0" applyNumberFormat="1" applyFont="1" applyFill="1" applyBorder="1"/>
    <xf numFmtId="4" fontId="1" fillId="2" borderId="6" xfId="0" applyNumberFormat="1" applyFont="1" applyFill="1" applyBorder="1"/>
    <xf numFmtId="4" fontId="17" fillId="2" borderId="0" xfId="0" applyNumberFormat="1" applyFont="1" applyFill="1" applyBorder="1"/>
    <xf numFmtId="0" fontId="0" fillId="0" borderId="0" xfId="0" applyFill="1" applyAlignment="1">
      <alignment horizontal="right"/>
    </xf>
    <xf numFmtId="164" fontId="1" fillId="0" borderId="25" xfId="3" applyNumberFormat="1" applyBorder="1"/>
    <xf numFmtId="164" fontId="1" fillId="0" borderId="23" xfId="3" applyNumberFormat="1" applyBorder="1"/>
    <xf numFmtId="49" fontId="3" fillId="0" borderId="24" xfId="3" applyNumberFormat="1" applyFont="1" applyFill="1" applyBorder="1" applyAlignment="1">
      <alignment horizontal="left"/>
    </xf>
    <xf numFmtId="0" fontId="12" fillId="0" borderId="25" xfId="0" applyFont="1" applyBorder="1" applyAlignment="1">
      <alignment wrapText="1"/>
    </xf>
    <xf numFmtId="49" fontId="3" fillId="2" borderId="59" xfId="3" applyNumberFormat="1" applyFont="1" applyFill="1" applyBorder="1" applyAlignment="1">
      <alignment horizontal="center"/>
    </xf>
    <xf numFmtId="3" fontId="1" fillId="0" borderId="17" xfId="3" applyNumberFormat="1" applyFill="1" applyBorder="1"/>
    <xf numFmtId="3" fontId="1" fillId="0" borderId="25" xfId="3" applyNumberFormat="1" applyFont="1" applyFill="1" applyBorder="1"/>
    <xf numFmtId="0" fontId="9" fillId="2" borderId="22" xfId="3" applyFont="1" applyFill="1" applyBorder="1" applyAlignment="1">
      <alignment horizontal="left"/>
    </xf>
    <xf numFmtId="49" fontId="3" fillId="2" borderId="50" xfId="3" applyNumberFormat="1" applyFont="1" applyFill="1" applyBorder="1" applyAlignment="1">
      <alignment horizontal="center"/>
    </xf>
    <xf numFmtId="0" fontId="1" fillId="2" borderId="5" xfId="3" applyFont="1" applyFill="1" applyBorder="1" applyAlignment="1">
      <alignment horizontal="left"/>
    </xf>
    <xf numFmtId="0" fontId="24" fillId="0" borderId="27" xfId="3" applyNumberFormat="1" applyFont="1" applyFill="1" applyBorder="1" applyAlignment="1">
      <alignment horizontal="left"/>
    </xf>
    <xf numFmtId="49" fontId="3" fillId="0" borderId="58" xfId="3" applyNumberFormat="1" applyFont="1" applyFill="1" applyBorder="1" applyAlignment="1">
      <alignment horizontal="center"/>
    </xf>
    <xf numFmtId="0" fontId="24" fillId="0" borderId="51" xfId="3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left"/>
    </xf>
    <xf numFmtId="3" fontId="3" fillId="2" borderId="25" xfId="3" applyNumberFormat="1" applyFont="1" applyFill="1" applyBorder="1"/>
    <xf numFmtId="3" fontId="14" fillId="2" borderId="25" xfId="3" applyNumberFormat="1" applyFont="1" applyFill="1" applyBorder="1"/>
    <xf numFmtId="3" fontId="14" fillId="2" borderId="50" xfId="3" applyNumberFormat="1" applyFont="1" applyFill="1" applyBorder="1"/>
    <xf numFmtId="0" fontId="3" fillId="0" borderId="21" xfId="3" applyNumberFormat="1" applyFont="1" applyFill="1" applyBorder="1" applyAlignment="1">
      <alignment horizontal="left"/>
    </xf>
    <xf numFmtId="3" fontId="14" fillId="0" borderId="25" xfId="3" applyNumberFormat="1" applyFont="1" applyFill="1" applyBorder="1"/>
    <xf numFmtId="0" fontId="23" fillId="0" borderId="20" xfId="3" applyFont="1" applyFill="1" applyBorder="1"/>
    <xf numFmtId="0" fontId="8" fillId="0" borderId="61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24" fillId="0" borderId="25" xfId="3" applyNumberFormat="1" applyFont="1" applyFill="1" applyBorder="1" applyAlignment="1">
      <alignment horizontal="left"/>
    </xf>
    <xf numFmtId="49" fontId="3" fillId="0" borderId="12" xfId="3" applyNumberFormat="1" applyFont="1" applyFill="1" applyBorder="1" applyAlignment="1" applyProtection="1">
      <alignment horizontal="center"/>
      <protection locked="0"/>
    </xf>
    <xf numFmtId="3" fontId="1" fillId="2" borderId="25" xfId="0" applyNumberFormat="1" applyFont="1" applyFill="1" applyBorder="1" applyAlignment="1">
      <alignment horizontal="right"/>
    </xf>
    <xf numFmtId="3" fontId="24" fillId="2" borderId="25" xfId="0" applyNumberFormat="1" applyFont="1" applyFill="1" applyBorder="1" applyAlignment="1">
      <alignment horizontal="right"/>
    </xf>
    <xf numFmtId="3" fontId="1" fillId="2" borderId="20" xfId="0" applyNumberFormat="1" applyFont="1" applyFill="1" applyBorder="1" applyAlignment="1">
      <alignment horizontal="right"/>
    </xf>
    <xf numFmtId="49" fontId="3" fillId="0" borderId="25" xfId="3" applyNumberFormat="1" applyFont="1" applyFill="1" applyBorder="1" applyAlignment="1" applyProtection="1">
      <alignment horizontal="center"/>
      <protection locked="0"/>
    </xf>
    <xf numFmtId="0" fontId="14" fillId="0" borderId="27" xfId="3" applyNumberFormat="1" applyFont="1" applyFill="1" applyBorder="1" applyAlignment="1">
      <alignment horizontal="left"/>
    </xf>
    <xf numFmtId="0" fontId="21" fillId="0" borderId="0" xfId="3" applyFont="1" applyFill="1" applyBorder="1"/>
    <xf numFmtId="0" fontId="9" fillId="0" borderId="4" xfId="3" applyFont="1" applyFill="1" applyBorder="1" applyAlignment="1">
      <alignment horizontal="center"/>
    </xf>
    <xf numFmtId="0" fontId="21" fillId="0" borderId="5" xfId="3" applyNumberFormat="1" applyFont="1" applyFill="1" applyBorder="1" applyAlignment="1">
      <alignment horizontal="left"/>
    </xf>
    <xf numFmtId="0" fontId="12" fillId="0" borderId="17" xfId="0" applyFont="1" applyFill="1" applyBorder="1"/>
    <xf numFmtId="3" fontId="21" fillId="0" borderId="5" xfId="0" applyNumberFormat="1" applyFont="1" applyFill="1" applyBorder="1"/>
    <xf numFmtId="0" fontId="12" fillId="0" borderId="20" xfId="0" applyFont="1" applyFill="1" applyBorder="1"/>
    <xf numFmtId="3" fontId="9" fillId="0" borderId="21" xfId="3" applyNumberFormat="1" applyFont="1" applyFill="1" applyBorder="1"/>
    <xf numFmtId="49" fontId="9" fillId="0" borderId="62" xfId="3" applyNumberFormat="1" applyFont="1" applyFill="1" applyBorder="1" applyAlignment="1">
      <alignment horizontal="center"/>
    </xf>
    <xf numFmtId="0" fontId="12" fillId="0" borderId="25" xfId="0" applyFont="1" applyBorder="1"/>
    <xf numFmtId="49" fontId="8" fillId="0" borderId="62" xfId="3" applyNumberFormat="1" applyFont="1" applyFill="1" applyBorder="1" applyAlignment="1">
      <alignment horizontal="center"/>
    </xf>
    <xf numFmtId="164" fontId="12" fillId="2" borderId="25" xfId="3" applyNumberFormat="1" applyFont="1" applyFill="1" applyBorder="1"/>
    <xf numFmtId="49" fontId="8" fillId="0" borderId="25" xfId="3" applyNumberFormat="1" applyFont="1" applyFill="1" applyBorder="1" applyAlignment="1" applyProtection="1">
      <alignment horizontal="center"/>
      <protection locked="0"/>
    </xf>
    <xf numFmtId="49" fontId="3" fillId="0" borderId="25" xfId="3" applyNumberFormat="1" applyFont="1" applyFill="1" applyBorder="1" applyAlignment="1">
      <alignment horizontal="left" wrapText="1"/>
    </xf>
    <xf numFmtId="0" fontId="28" fillId="2" borderId="25" xfId="0" applyFont="1" applyFill="1" applyBorder="1"/>
    <xf numFmtId="0" fontId="4" fillId="0" borderId="27" xfId="3" applyFont="1" applyFill="1" applyBorder="1" applyAlignment="1">
      <alignment horizontal="left" vertical="center"/>
    </xf>
    <xf numFmtId="0" fontId="30" fillId="2" borderId="16" xfId="0" applyFont="1" applyFill="1" applyBorder="1" applyAlignment="1">
      <alignment horizontal="left" vertical="center" wrapText="1"/>
    </xf>
    <xf numFmtId="0" fontId="12" fillId="0" borderId="28" xfId="3" applyFont="1" applyFill="1" applyBorder="1"/>
    <xf numFmtId="0" fontId="1" fillId="0" borderId="25" xfId="0" applyFont="1" applyFill="1" applyBorder="1" applyAlignment="1">
      <alignment horizontal="left" wrapText="1"/>
    </xf>
    <xf numFmtId="49" fontId="12" fillId="0" borderId="11" xfId="3" applyNumberFormat="1" applyFont="1" applyFill="1" applyBorder="1" applyAlignment="1" applyProtection="1">
      <alignment horizontal="center"/>
      <protection locked="0"/>
    </xf>
    <xf numFmtId="0" fontId="22" fillId="0" borderId="21" xfId="0" applyFont="1" applyFill="1" applyBorder="1"/>
    <xf numFmtId="0" fontId="0" fillId="0" borderId="21" xfId="0" applyFill="1" applyBorder="1"/>
    <xf numFmtId="0" fontId="23" fillId="0" borderId="14" xfId="1" applyFont="1" applyFill="1" applyBorder="1" applyAlignment="1">
      <alignment horizontal="center"/>
    </xf>
    <xf numFmtId="49" fontId="14" fillId="0" borderId="25" xfId="3" applyNumberFormat="1" applyFont="1" applyFill="1" applyBorder="1" applyAlignment="1">
      <alignment horizontal="center"/>
    </xf>
    <xf numFmtId="0" fontId="26" fillId="0" borderId="0" xfId="0" applyFont="1" applyFill="1"/>
    <xf numFmtId="0" fontId="26" fillId="0" borderId="0" xfId="0" applyFont="1"/>
    <xf numFmtId="0" fontId="3" fillId="0" borderId="25" xfId="3" applyFont="1" applyFill="1" applyBorder="1"/>
    <xf numFmtId="0" fontId="3" fillId="0" borderId="17" xfId="3" applyFont="1" applyFill="1" applyBorder="1"/>
    <xf numFmtId="4" fontId="9" fillId="2" borderId="21" xfId="0" applyNumberFormat="1" applyFont="1" applyFill="1" applyBorder="1"/>
    <xf numFmtId="4" fontId="9" fillId="2" borderId="55" xfId="0" applyNumberFormat="1" applyFont="1" applyFill="1" applyBorder="1"/>
    <xf numFmtId="3" fontId="8" fillId="2" borderId="25" xfId="3" applyNumberFormat="1" applyFont="1" applyFill="1" applyBorder="1" applyAlignment="1">
      <alignment horizontal="right"/>
    </xf>
    <xf numFmtId="4" fontId="3" fillId="2" borderId="20" xfId="3" applyNumberFormat="1" applyFont="1" applyFill="1" applyBorder="1"/>
    <xf numFmtId="4" fontId="24" fillId="2" borderId="25" xfId="3" applyNumberFormat="1" applyFont="1" applyFill="1" applyBorder="1"/>
    <xf numFmtId="4" fontId="3" fillId="2" borderId="25" xfId="3" applyNumberFormat="1" applyFont="1" applyFill="1" applyBorder="1"/>
    <xf numFmtId="4" fontId="14" fillId="2" borderId="25" xfId="3" applyNumberFormat="1" applyFont="1" applyFill="1" applyBorder="1"/>
    <xf numFmtId="4" fontId="14" fillId="2" borderId="50" xfId="3" applyNumberFormat="1" applyFont="1" applyFill="1" applyBorder="1"/>
    <xf numFmtId="4" fontId="14" fillId="0" borderId="25" xfId="3" applyNumberFormat="1" applyFont="1" applyFill="1" applyBorder="1"/>
    <xf numFmtId="4" fontId="9" fillId="0" borderId="21" xfId="3" applyNumberFormat="1" applyFont="1" applyFill="1" applyBorder="1"/>
    <xf numFmtId="4" fontId="1" fillId="2" borderId="25" xfId="0" applyNumberFormat="1" applyFont="1" applyFill="1" applyBorder="1" applyAlignment="1">
      <alignment horizontal="right"/>
    </xf>
    <xf numFmtId="4" fontId="24" fillId="2" borderId="25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164" fontId="0" fillId="0" borderId="0" xfId="0" applyNumberFormat="1" applyFill="1"/>
    <xf numFmtId="164" fontId="21" fillId="0" borderId="8" xfId="0" applyNumberFormat="1" applyFont="1" applyFill="1" applyBorder="1" applyAlignment="1">
      <alignment horizontal="center"/>
    </xf>
    <xf numFmtId="164" fontId="14" fillId="0" borderId="25" xfId="3" applyNumberFormat="1" applyFont="1" applyFill="1" applyBorder="1"/>
    <xf numFmtId="164" fontId="9" fillId="0" borderId="21" xfId="3" applyNumberFormat="1" applyFont="1" applyFill="1" applyBorder="1"/>
    <xf numFmtId="165" fontId="9" fillId="0" borderId="25" xfId="0" applyNumberFormat="1" applyFont="1" applyBorder="1"/>
    <xf numFmtId="165" fontId="1" fillId="0" borderId="25" xfId="0" applyNumberFormat="1" applyFont="1" applyBorder="1"/>
    <xf numFmtId="3" fontId="12" fillId="2" borderId="20" xfId="0" applyNumberFormat="1" applyFont="1" applyFill="1" applyBorder="1"/>
    <xf numFmtId="3" fontId="1" fillId="0" borderId="25" xfId="3" applyNumberFormat="1" applyFont="1" applyBorder="1"/>
    <xf numFmtId="0" fontId="22" fillId="0" borderId="20" xfId="0" applyFont="1" applyBorder="1" applyAlignment="1"/>
    <xf numFmtId="1" fontId="9" fillId="0" borderId="25" xfId="3" applyNumberFormat="1" applyFont="1" applyFill="1" applyBorder="1"/>
    <xf numFmtId="1" fontId="19" fillId="0" borderId="24" xfId="0" applyNumberFormat="1" applyFont="1" applyBorder="1"/>
    <xf numFmtId="0" fontId="24" fillId="0" borderId="27" xfId="3" applyFont="1" applyFill="1" applyBorder="1"/>
    <xf numFmtId="1" fontId="25" fillId="0" borderId="24" xfId="0" applyNumberFormat="1" applyFont="1" applyBorder="1"/>
    <xf numFmtId="0" fontId="0" fillId="2" borderId="0" xfId="0" applyFill="1"/>
    <xf numFmtId="0" fontId="21" fillId="0" borderId="2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35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4" fontId="1" fillId="2" borderId="26" xfId="0" applyNumberFormat="1" applyFont="1" applyFill="1" applyBorder="1"/>
    <xf numFmtId="3" fontId="22" fillId="2" borderId="25" xfId="0" applyNumberFormat="1" applyFont="1" applyFill="1" applyBorder="1"/>
    <xf numFmtId="4" fontId="1" fillId="2" borderId="25" xfId="0" applyNumberFormat="1" applyFont="1" applyFill="1" applyBorder="1"/>
    <xf numFmtId="0" fontId="22" fillId="2" borderId="25" xfId="0" applyFont="1" applyFill="1" applyBorder="1"/>
    <xf numFmtId="4" fontId="1" fillId="2" borderId="21" xfId="0" applyNumberFormat="1" applyFont="1" applyFill="1" applyBorder="1"/>
    <xf numFmtId="4" fontId="1" fillId="2" borderId="55" xfId="0" applyNumberFormat="1" applyFont="1" applyFill="1" applyBorder="1"/>
    <xf numFmtId="0" fontId="32" fillId="0" borderId="0" xfId="0" applyFont="1"/>
    <xf numFmtId="0" fontId="0" fillId="0" borderId="0" xfId="0"/>
    <xf numFmtId="0" fontId="3" fillId="0" borderId="63" xfId="3" applyFont="1" applyFill="1" applyBorder="1" applyAlignment="1">
      <alignment horizontal="center"/>
    </xf>
    <xf numFmtId="49" fontId="3" fillId="0" borderId="58" xfId="3" applyNumberFormat="1" applyFont="1" applyFill="1" applyBorder="1" applyAlignment="1" applyProtection="1">
      <alignment horizontal="center"/>
      <protection locked="0"/>
    </xf>
    <xf numFmtId="3" fontId="24" fillId="2" borderId="50" xfId="0" applyNumberFormat="1" applyFont="1" applyFill="1" applyBorder="1" applyAlignment="1">
      <alignment horizontal="right"/>
    </xf>
    <xf numFmtId="4" fontId="24" fillId="2" borderId="50" xfId="0" applyNumberFormat="1" applyFont="1" applyFill="1" applyBorder="1" applyAlignment="1">
      <alignment horizontal="right"/>
    </xf>
    <xf numFmtId="0" fontId="3" fillId="0" borderId="0" xfId="3" applyFont="1" applyFill="1" applyBorder="1" applyAlignment="1">
      <alignment horizontal="center"/>
    </xf>
    <xf numFmtId="49" fontId="3" fillId="0" borderId="0" xfId="3" applyNumberFormat="1" applyFont="1" applyFill="1" applyBorder="1" applyAlignment="1" applyProtection="1">
      <alignment horizontal="center"/>
      <protection locked="0"/>
    </xf>
    <xf numFmtId="3" fontId="24" fillId="2" borderId="0" xfId="0" applyNumberFormat="1" applyFont="1" applyFill="1" applyBorder="1" applyAlignment="1">
      <alignment horizontal="right"/>
    </xf>
    <xf numFmtId="164" fontId="24" fillId="2" borderId="0" xfId="0" applyNumberFormat="1" applyFont="1" applyFill="1" applyBorder="1" applyAlignment="1">
      <alignment horizontal="right"/>
    </xf>
    <xf numFmtId="4" fontId="24" fillId="2" borderId="0" xfId="0" applyNumberFormat="1" applyFont="1" applyFill="1" applyBorder="1" applyAlignment="1">
      <alignment horizontal="right"/>
    </xf>
    <xf numFmtId="4" fontId="1" fillId="2" borderId="0" xfId="0" applyNumberFormat="1" applyFont="1" applyFill="1" applyBorder="1" applyAlignment="1">
      <alignment horizontal="right"/>
    </xf>
    <xf numFmtId="0" fontId="8" fillId="0" borderId="22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left"/>
    </xf>
    <xf numFmtId="0" fontId="8" fillId="0" borderId="42" xfId="1" applyFont="1" applyFill="1" applyBorder="1" applyAlignment="1">
      <alignment horizontal="center"/>
    </xf>
    <xf numFmtId="0" fontId="8" fillId="0" borderId="65" xfId="3" applyFont="1" applyFill="1" applyBorder="1" applyAlignment="1">
      <alignment horizontal="left"/>
    </xf>
    <xf numFmtId="49" fontId="8" fillId="0" borderId="43" xfId="1" applyNumberFormat="1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164" fontId="21" fillId="0" borderId="43" xfId="0" applyNumberFormat="1" applyFont="1" applyFill="1" applyBorder="1" applyAlignment="1">
      <alignment horizontal="center"/>
    </xf>
    <xf numFmtId="49" fontId="21" fillId="0" borderId="42" xfId="1" applyNumberFormat="1" applyFont="1" applyFill="1" applyBorder="1" applyAlignment="1">
      <alignment horizontal="center"/>
    </xf>
    <xf numFmtId="4" fontId="9" fillId="0" borderId="43" xfId="1" applyNumberFormat="1" applyFont="1" applyFill="1" applyBorder="1" applyAlignment="1">
      <alignment horizontal="center"/>
    </xf>
    <xf numFmtId="0" fontId="0" fillId="0" borderId="5" xfId="0" applyFill="1" applyBorder="1"/>
    <xf numFmtId="0" fontId="0" fillId="0" borderId="43" xfId="0" applyFill="1" applyBorder="1"/>
    <xf numFmtId="0" fontId="17" fillId="0" borderId="41" xfId="0" applyFont="1" applyFill="1" applyBorder="1"/>
    <xf numFmtId="49" fontId="21" fillId="0" borderId="42" xfId="0" applyNumberFormat="1" applyFont="1" applyFill="1" applyBorder="1"/>
    <xf numFmtId="0" fontId="8" fillId="0" borderId="21" xfId="3" applyFont="1" applyFill="1" applyBorder="1" applyAlignment="1">
      <alignment horizontal="right"/>
    </xf>
    <xf numFmtId="0" fontId="8" fillId="0" borderId="24" xfId="3" applyFont="1" applyFill="1" applyBorder="1" applyAlignment="1">
      <alignment horizontal="right"/>
    </xf>
    <xf numFmtId="0" fontId="4" fillId="0" borderId="47" xfId="3" applyFont="1" applyFill="1" applyBorder="1"/>
    <xf numFmtId="49" fontId="8" fillId="2" borderId="42" xfId="3" applyNumberFormat="1" applyFont="1" applyFill="1" applyBorder="1"/>
    <xf numFmtId="0" fontId="8" fillId="2" borderId="21" xfId="3" applyFont="1" applyFill="1" applyBorder="1" applyAlignment="1">
      <alignment horizontal="right"/>
    </xf>
    <xf numFmtId="0" fontId="8" fillId="2" borderId="24" xfId="3" applyFont="1" applyFill="1" applyBorder="1" applyAlignment="1">
      <alignment horizontal="right"/>
    </xf>
    <xf numFmtId="0" fontId="4" fillId="2" borderId="47" xfId="3" applyFont="1" applyFill="1" applyBorder="1"/>
    <xf numFmtId="0" fontId="16" fillId="2" borderId="47" xfId="3" applyFont="1" applyFill="1" applyBorder="1"/>
    <xf numFmtId="49" fontId="8" fillId="2" borderId="23" xfId="3" applyNumberFormat="1" applyFont="1" applyFill="1" applyBorder="1" applyAlignment="1">
      <alignment horizontal="left"/>
    </xf>
    <xf numFmtId="0" fontId="17" fillId="0" borderId="65" xfId="0" applyFont="1" applyFill="1" applyBorder="1" applyAlignment="1">
      <alignment horizontal="center"/>
    </xf>
    <xf numFmtId="49" fontId="3" fillId="2" borderId="50" xfId="3" applyNumberFormat="1" applyFont="1" applyFill="1" applyBorder="1" applyAlignment="1">
      <alignment horizontal="left"/>
    </xf>
    <xf numFmtId="49" fontId="4" fillId="0" borderId="24" xfId="3" applyNumberFormat="1" applyFont="1" applyFill="1" applyBorder="1"/>
    <xf numFmtId="0" fontId="15" fillId="0" borderId="24" xfId="3" applyFont="1" applyFill="1" applyBorder="1"/>
    <xf numFmtId="0" fontId="3" fillId="0" borderId="27" xfId="3" applyFont="1" applyFill="1" applyBorder="1" applyAlignment="1">
      <alignment horizontal="left"/>
    </xf>
    <xf numFmtId="0" fontId="14" fillId="0" borderId="24" xfId="3" applyFont="1" applyFill="1" applyBorder="1"/>
    <xf numFmtId="49" fontId="8" fillId="0" borderId="42" xfId="3" applyNumberFormat="1" applyFont="1" applyFill="1" applyBorder="1"/>
    <xf numFmtId="49" fontId="8" fillId="0" borderId="24" xfId="3" applyNumberFormat="1" applyFont="1" applyFill="1" applyBorder="1"/>
    <xf numFmtId="0" fontId="3" fillId="0" borderId="42" xfId="1" applyFont="1" applyFill="1" applyBorder="1" applyAlignment="1"/>
    <xf numFmtId="0" fontId="3" fillId="0" borderId="65" xfId="1" applyFont="1" applyFill="1" applyBorder="1" applyAlignment="1"/>
    <xf numFmtId="0" fontId="3" fillId="0" borderId="41" xfId="1" applyFont="1" applyFill="1" applyBorder="1" applyAlignment="1"/>
    <xf numFmtId="0" fontId="8" fillId="0" borderId="24" xfId="3" applyFont="1" applyFill="1" applyBorder="1"/>
    <xf numFmtId="49" fontId="8" fillId="2" borderId="24" xfId="3" applyNumberFormat="1" applyFont="1" applyFill="1" applyBorder="1"/>
    <xf numFmtId="49" fontId="1" fillId="0" borderId="24" xfId="3" applyNumberFormat="1" applyFont="1" applyFill="1" applyBorder="1"/>
    <xf numFmtId="49" fontId="4" fillId="2" borderId="42" xfId="3" applyNumberFormat="1" applyFont="1" applyFill="1" applyBorder="1"/>
    <xf numFmtId="0" fontId="4" fillId="2" borderId="49" xfId="3" applyFont="1" applyFill="1" applyBorder="1"/>
    <xf numFmtId="0" fontId="1" fillId="0" borderId="41" xfId="1" applyFill="1" applyBorder="1" applyAlignment="1"/>
    <xf numFmtId="0" fontId="9" fillId="0" borderId="24" xfId="3" applyFont="1" applyFill="1" applyBorder="1"/>
    <xf numFmtId="0" fontId="1" fillId="2" borderId="46" xfId="3" applyFill="1" applyBorder="1"/>
    <xf numFmtId="3" fontId="1" fillId="0" borderId="23" xfId="3" applyNumberFormat="1" applyFill="1" applyBorder="1"/>
    <xf numFmtId="4" fontId="3" fillId="2" borderId="26" xfId="3" applyNumberFormat="1" applyFont="1" applyFill="1" applyBorder="1"/>
    <xf numFmtId="4" fontId="24" fillId="2" borderId="26" xfId="3" applyNumberFormat="1" applyFont="1" applyFill="1" applyBorder="1"/>
    <xf numFmtId="4" fontId="14" fillId="2" borderId="26" xfId="3" applyNumberFormat="1" applyFont="1" applyFill="1" applyBorder="1"/>
    <xf numFmtId="4" fontId="9" fillId="0" borderId="13" xfId="1" applyNumberFormat="1" applyFont="1" applyFill="1" applyBorder="1" applyAlignment="1">
      <alignment horizontal="center"/>
    </xf>
    <xf numFmtId="4" fontId="3" fillId="2" borderId="55" xfId="3" applyNumberFormat="1" applyFont="1" applyFill="1" applyBorder="1"/>
    <xf numFmtId="4" fontId="14" fillId="0" borderId="26" xfId="3" applyNumberFormat="1" applyFont="1" applyFill="1" applyBorder="1"/>
    <xf numFmtId="4" fontId="9" fillId="0" borderId="55" xfId="3" applyNumberFormat="1" applyFont="1" applyFill="1" applyBorder="1"/>
    <xf numFmtId="4" fontId="1" fillId="2" borderId="26" xfId="0" applyNumberFormat="1" applyFont="1" applyFill="1" applyBorder="1" applyAlignment="1">
      <alignment horizontal="right"/>
    </xf>
    <xf numFmtId="4" fontId="24" fillId="2" borderId="26" xfId="0" applyNumberFormat="1" applyFont="1" applyFill="1" applyBorder="1" applyAlignment="1">
      <alignment horizontal="right"/>
    </xf>
    <xf numFmtId="4" fontId="24" fillId="2" borderId="52" xfId="0" applyNumberFormat="1" applyFont="1" applyFill="1" applyBorder="1" applyAlignment="1">
      <alignment horizontal="right"/>
    </xf>
    <xf numFmtId="0" fontId="1" fillId="0" borderId="65" xfId="1" applyFont="1" applyBorder="1" applyAlignment="1"/>
    <xf numFmtId="0" fontId="1" fillId="0" borderId="43" xfId="1" applyFont="1" applyBorder="1" applyAlignment="1"/>
    <xf numFmtId="0" fontId="12" fillId="0" borderId="65" xfId="1" applyFont="1" applyBorder="1" applyAlignment="1"/>
    <xf numFmtId="0" fontId="1" fillId="0" borderId="13" xfId="1" applyFont="1" applyBorder="1" applyAlignment="1"/>
    <xf numFmtId="4" fontId="1" fillId="2" borderId="55" xfId="0" applyNumberFormat="1" applyFont="1" applyFill="1" applyBorder="1" applyAlignment="1">
      <alignment horizontal="right"/>
    </xf>
    <xf numFmtId="49" fontId="8" fillId="0" borderId="17" xfId="3" applyNumberFormat="1" applyFont="1" applyFill="1" applyBorder="1" applyAlignment="1" applyProtection="1">
      <alignment horizontal="center"/>
      <protection locked="0"/>
    </xf>
    <xf numFmtId="49" fontId="3" fillId="0" borderId="17" xfId="3" applyNumberFormat="1" applyFont="1" applyFill="1" applyBorder="1" applyAlignment="1">
      <alignment horizontal="left" wrapText="1"/>
    </xf>
    <xf numFmtId="0" fontId="12" fillId="0" borderId="17" xfId="0" applyFont="1" applyBorder="1"/>
    <xf numFmtId="165" fontId="1" fillId="0" borderId="17" xfId="0" applyNumberFormat="1" applyFont="1" applyBorder="1"/>
    <xf numFmtId="0" fontId="22" fillId="2" borderId="17" xfId="0" applyFont="1" applyFill="1" applyBorder="1"/>
    <xf numFmtId="4" fontId="1" fillId="0" borderId="44" xfId="0" applyNumberFormat="1" applyFont="1" applyFill="1" applyBorder="1"/>
    <xf numFmtId="164" fontId="3" fillId="0" borderId="20" xfId="3" applyNumberFormat="1" applyFont="1" applyFill="1" applyBorder="1"/>
    <xf numFmtId="3" fontId="3" fillId="0" borderId="20" xfId="3" applyNumberFormat="1" applyFont="1" applyFill="1" applyBorder="1"/>
    <xf numFmtId="164" fontId="24" fillId="0" borderId="25" xfId="3" applyNumberFormat="1" applyFont="1" applyFill="1" applyBorder="1"/>
    <xf numFmtId="3" fontId="24" fillId="0" borderId="25" xfId="3" applyNumberFormat="1" applyFont="1" applyFill="1" applyBorder="1"/>
    <xf numFmtId="164" fontId="3" fillId="0" borderId="25" xfId="3" applyNumberFormat="1" applyFont="1" applyFill="1" applyBorder="1"/>
    <xf numFmtId="3" fontId="3" fillId="0" borderId="25" xfId="3" applyNumberFormat="1" applyFont="1" applyFill="1" applyBorder="1"/>
    <xf numFmtId="164" fontId="14" fillId="0" borderId="50" xfId="3" applyNumberFormat="1" applyFont="1" applyFill="1" applyBorder="1"/>
    <xf numFmtId="3" fontId="14" fillId="0" borderId="50" xfId="3" applyNumberFormat="1" applyFont="1" applyFill="1" applyBorder="1"/>
    <xf numFmtId="164" fontId="1" fillId="0" borderId="25" xfId="0" applyNumberFormat="1" applyFont="1" applyFill="1" applyBorder="1" applyAlignment="1">
      <alignment horizontal="right"/>
    </xf>
    <xf numFmtId="3" fontId="1" fillId="0" borderId="25" xfId="0" applyNumberFormat="1" applyFont="1" applyFill="1" applyBorder="1" applyAlignment="1">
      <alignment horizontal="right"/>
    </xf>
    <xf numFmtId="164" fontId="24" fillId="0" borderId="25" xfId="0" applyNumberFormat="1" applyFont="1" applyFill="1" applyBorder="1" applyAlignment="1">
      <alignment horizontal="right"/>
    </xf>
    <xf numFmtId="3" fontId="24" fillId="0" borderId="25" xfId="0" applyNumberFormat="1" applyFont="1" applyFill="1" applyBorder="1" applyAlignment="1">
      <alignment horizontal="right"/>
    </xf>
    <xf numFmtId="164" fontId="24" fillId="0" borderId="50" xfId="0" applyNumberFormat="1" applyFont="1" applyFill="1" applyBorder="1" applyAlignment="1">
      <alignment horizontal="right"/>
    </xf>
    <xf numFmtId="3" fontId="24" fillId="0" borderId="50" xfId="0" applyNumberFormat="1" applyFont="1" applyFill="1" applyBorder="1" applyAlignment="1">
      <alignment horizontal="right"/>
    </xf>
    <xf numFmtId="164" fontId="1" fillId="0" borderId="20" xfId="0" applyNumberFormat="1" applyFont="1" applyFill="1" applyBorder="1" applyAlignment="1">
      <alignment horizontal="right"/>
    </xf>
    <xf numFmtId="3" fontId="1" fillId="0" borderId="20" xfId="0" applyNumberFormat="1" applyFont="1" applyFill="1" applyBorder="1" applyAlignment="1">
      <alignment horizontal="right"/>
    </xf>
    <xf numFmtId="0" fontId="21" fillId="0" borderId="5" xfId="3" applyFont="1" applyFill="1" applyBorder="1"/>
    <xf numFmtId="0" fontId="15" fillId="0" borderId="0" xfId="3" applyFont="1" applyFill="1" applyBorder="1"/>
    <xf numFmtId="0" fontId="21" fillId="0" borderId="4" xfId="3" applyFont="1" applyFill="1" applyBorder="1" applyAlignment="1">
      <alignment horizontal="center"/>
    </xf>
    <xf numFmtId="3" fontId="28" fillId="0" borderId="27" xfId="0" applyNumberFormat="1" applyFont="1" applyFill="1" applyBorder="1"/>
    <xf numFmtId="164" fontId="28" fillId="2" borderId="27" xfId="0" applyNumberFormat="1" applyFont="1" applyFill="1" applyBorder="1"/>
    <xf numFmtId="4" fontId="21" fillId="0" borderId="15" xfId="0" applyNumberFormat="1" applyFont="1" applyFill="1" applyBorder="1"/>
    <xf numFmtId="4" fontId="21" fillId="0" borderId="44" xfId="0" applyNumberFormat="1" applyFont="1" applyFill="1" applyBorder="1"/>
    <xf numFmtId="0" fontId="15" fillId="2" borderId="5" xfId="3" applyFont="1" applyFill="1" applyBorder="1"/>
    <xf numFmtId="3" fontId="22" fillId="0" borderId="25" xfId="0" applyNumberFormat="1" applyFont="1" applyFill="1" applyBorder="1"/>
    <xf numFmtId="1" fontId="22" fillId="0" borderId="21" xfId="0" applyNumberFormat="1" applyFont="1" applyFill="1" applyBorder="1"/>
    <xf numFmtId="4" fontId="12" fillId="0" borderId="15" xfId="0" applyNumberFormat="1" applyFont="1" applyFill="1" applyBorder="1"/>
    <xf numFmtId="4" fontId="12" fillId="0" borderId="44" xfId="0" applyNumberFormat="1" applyFont="1" applyFill="1" applyBorder="1"/>
    <xf numFmtId="0" fontId="15" fillId="2" borderId="20" xfId="3" applyFont="1" applyFill="1" applyBorder="1"/>
    <xf numFmtId="3" fontId="12" fillId="0" borderId="20" xfId="0" applyNumberFormat="1" applyFont="1" applyFill="1" applyBorder="1" applyAlignment="1">
      <alignment horizontal="right" vertical="center"/>
    </xf>
    <xf numFmtId="1" fontId="22" fillId="0" borderId="20" xfId="0" applyNumberFormat="1" applyFont="1" applyFill="1" applyBorder="1"/>
    <xf numFmtId="0" fontId="15" fillId="2" borderId="0" xfId="3" applyFont="1" applyFill="1" applyBorder="1"/>
    <xf numFmtId="164" fontId="21" fillId="0" borderId="25" xfId="3" applyNumberFormat="1" applyFont="1" applyFill="1" applyBorder="1"/>
    <xf numFmtId="49" fontId="1" fillId="0" borderId="20" xfId="0" applyNumberFormat="1" applyFont="1" applyFill="1" applyBorder="1" applyAlignment="1">
      <alignment horizontal="center"/>
    </xf>
    <xf numFmtId="0" fontId="12" fillId="0" borderId="22" xfId="3" applyFont="1" applyFill="1" applyBorder="1"/>
    <xf numFmtId="3" fontId="1" fillId="2" borderId="23" xfId="0" applyNumberFormat="1" applyFont="1" applyFill="1" applyBorder="1" applyAlignment="1">
      <alignment horizontal="right" wrapText="1"/>
    </xf>
    <xf numFmtId="49" fontId="1" fillId="0" borderId="2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left" wrapText="1"/>
    </xf>
    <xf numFmtId="3" fontId="1" fillId="0" borderId="11" xfId="0" applyNumberFormat="1" applyFont="1" applyFill="1" applyBorder="1" applyAlignment="1">
      <alignment horizontal="right" wrapText="1"/>
    </xf>
    <xf numFmtId="0" fontId="1" fillId="0" borderId="20" xfId="0" applyFont="1" applyFill="1" applyBorder="1" applyAlignment="1">
      <alignment horizontal="justify" wrapText="1"/>
    </xf>
    <xf numFmtId="3" fontId="1" fillId="0" borderId="23" xfId="0" applyNumberFormat="1" applyFont="1" applyFill="1" applyBorder="1" applyAlignment="1">
      <alignment horizontal="right" wrapText="1"/>
    </xf>
    <xf numFmtId="3" fontId="1" fillId="0" borderId="25" xfId="0" applyNumberFormat="1" applyFont="1" applyFill="1" applyBorder="1" applyAlignment="1">
      <alignment horizontal="right" wrapText="1"/>
    </xf>
    <xf numFmtId="0" fontId="24" fillId="0" borderId="11" xfId="3" applyFont="1" applyFill="1" applyBorder="1"/>
    <xf numFmtId="164" fontId="1" fillId="0" borderId="25" xfId="3" applyNumberFormat="1" applyFill="1" applyBorder="1"/>
    <xf numFmtId="3" fontId="0" fillId="0" borderId="0" xfId="0" applyNumberFormat="1"/>
    <xf numFmtId="3" fontId="12" fillId="0" borderId="25" xfId="0" applyNumberFormat="1" applyFont="1" applyFill="1" applyBorder="1"/>
    <xf numFmtId="164" fontId="1" fillId="0" borderId="25" xfId="3" applyNumberFormat="1" applyFont="1" applyFill="1" applyBorder="1"/>
    <xf numFmtId="0" fontId="1" fillId="2" borderId="25" xfId="3" applyFont="1" applyFill="1" applyBorder="1" applyAlignment="1">
      <alignment horizontal="left"/>
    </xf>
    <xf numFmtId="0" fontId="3" fillId="0" borderId="5" xfId="3" applyFont="1" applyFill="1" applyBorder="1" applyAlignment="1">
      <alignment horizontal="left" vertical="center"/>
    </xf>
    <xf numFmtId="3" fontId="22" fillId="2" borderId="0" xfId="0" applyNumberFormat="1" applyFont="1" applyFill="1"/>
    <xf numFmtId="4" fontId="0" fillId="2" borderId="0" xfId="0" applyNumberFormat="1" applyFill="1"/>
    <xf numFmtId="0" fontId="8" fillId="2" borderId="3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/>
    </xf>
    <xf numFmtId="4" fontId="9" fillId="2" borderId="2" xfId="0" applyNumberFormat="1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4" fontId="9" fillId="2" borderId="5" xfId="0" applyNumberFormat="1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4" fontId="0" fillId="2" borderId="8" xfId="0" applyNumberFormat="1" applyFill="1" applyBorder="1"/>
    <xf numFmtId="0" fontId="4" fillId="2" borderId="41" xfId="0" applyFont="1" applyFill="1" applyBorder="1" applyAlignment="1">
      <alignment horizontal="center"/>
    </xf>
    <xf numFmtId="49" fontId="4" fillId="2" borderId="42" xfId="0" applyNumberFormat="1" applyFont="1" applyFill="1" applyBorder="1"/>
    <xf numFmtId="0" fontId="9" fillId="2" borderId="24" xfId="0" applyFont="1" applyFill="1" applyBorder="1"/>
    <xf numFmtId="4" fontId="9" fillId="2" borderId="26" xfId="0" applyNumberFormat="1" applyFont="1" applyFill="1" applyBorder="1"/>
    <xf numFmtId="0" fontId="1" fillId="2" borderId="25" xfId="0" applyFont="1" applyFill="1" applyBorder="1"/>
    <xf numFmtId="0" fontId="24" fillId="2" borderId="24" xfId="0" applyFont="1" applyFill="1" applyBorder="1"/>
    <xf numFmtId="0" fontId="9" fillId="2" borderId="25" xfId="0" applyFont="1" applyFill="1" applyBorder="1"/>
    <xf numFmtId="0" fontId="24" fillId="2" borderId="25" xfId="0" applyFont="1" applyFill="1" applyBorder="1"/>
    <xf numFmtId="164" fontId="9" fillId="2" borderId="25" xfId="0" applyNumberFormat="1" applyFont="1" applyFill="1" applyBorder="1"/>
    <xf numFmtId="3" fontId="9" fillId="2" borderId="25" xfId="0" applyNumberFormat="1" applyFont="1" applyFill="1" applyBorder="1"/>
    <xf numFmtId="0" fontId="24" fillId="2" borderId="27" xfId="0" applyFont="1" applyFill="1" applyBorder="1"/>
    <xf numFmtId="3" fontId="1" fillId="2" borderId="25" xfId="0" applyNumberFormat="1" applyFont="1" applyFill="1" applyBorder="1"/>
    <xf numFmtId="0" fontId="24" fillId="2" borderId="24" xfId="0" applyFont="1" applyFill="1" applyBorder="1" applyAlignment="1">
      <alignment horizontal="left"/>
    </xf>
    <xf numFmtId="0" fontId="9" fillId="2" borderId="25" xfId="0" applyFont="1" applyFill="1" applyBorder="1" applyAlignment="1">
      <alignment horizontal="left"/>
    </xf>
    <xf numFmtId="0" fontId="24" fillId="2" borderId="25" xfId="0" applyFont="1" applyFill="1" applyBorder="1" applyAlignment="1">
      <alignment horizontal="left"/>
    </xf>
    <xf numFmtId="0" fontId="1" fillId="2" borderId="25" xfId="0" applyFont="1" applyFill="1" applyBorder="1" applyAlignment="1">
      <alignment wrapText="1"/>
    </xf>
    <xf numFmtId="49" fontId="24" fillId="2" borderId="25" xfId="0" applyNumberFormat="1" applyFont="1" applyFill="1" applyBorder="1"/>
    <xf numFmtId="0" fontId="9" fillId="2" borderId="20" xfId="0" applyFont="1" applyFill="1" applyBorder="1"/>
    <xf numFmtId="0" fontId="7" fillId="2" borderId="0" xfId="0" applyFont="1" applyFill="1" applyAlignment="1">
      <alignment horizontal="right"/>
    </xf>
    <xf numFmtId="164" fontId="8" fillId="2" borderId="2" xfId="0" applyNumberFormat="1" applyFont="1" applyFill="1" applyBorder="1" applyAlignment="1">
      <alignment horizontal="center"/>
    </xf>
    <xf numFmtId="3" fontId="21" fillId="2" borderId="35" xfId="0" applyNumberFormat="1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164" fontId="9" fillId="2" borderId="5" xfId="0" applyNumberFormat="1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3" fontId="22" fillId="2" borderId="39" xfId="0" applyNumberFormat="1" applyFont="1" applyFill="1" applyBorder="1"/>
    <xf numFmtId="0" fontId="0" fillId="2" borderId="33" xfId="0" applyFill="1" applyBorder="1"/>
    <xf numFmtId="0" fontId="4" fillId="2" borderId="10" xfId="0" applyFont="1" applyFill="1" applyBorder="1"/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164" fontId="0" fillId="2" borderId="20" xfId="0" applyNumberFormat="1" applyFill="1" applyBorder="1"/>
    <xf numFmtId="3" fontId="22" fillId="2" borderId="20" xfId="0" applyNumberFormat="1" applyFont="1" applyFill="1" applyBorder="1"/>
    <xf numFmtId="4" fontId="0" fillId="2" borderId="20" xfId="0" applyNumberFormat="1" applyFill="1" applyBorder="1"/>
    <xf numFmtId="0" fontId="1" fillId="2" borderId="12" xfId="3" applyFont="1" applyFill="1" applyBorder="1" applyAlignment="1">
      <alignment horizontal="left" vertical="center"/>
    </xf>
    <xf numFmtId="0" fontId="4" fillId="2" borderId="25" xfId="3" applyFont="1" applyFill="1" applyBorder="1" applyAlignment="1">
      <alignment horizontal="left" vertical="center"/>
    </xf>
    <xf numFmtId="49" fontId="1" fillId="2" borderId="20" xfId="3" applyNumberFormat="1" applyFont="1" applyFill="1" applyBorder="1"/>
    <xf numFmtId="164" fontId="3" fillId="2" borderId="20" xfId="3" applyNumberFormat="1" applyFont="1" applyFill="1" applyBorder="1"/>
    <xf numFmtId="0" fontId="22" fillId="2" borderId="23" xfId="0" applyFont="1" applyFill="1" applyBorder="1"/>
    <xf numFmtId="0" fontId="4" fillId="2" borderId="39" xfId="3" applyFont="1" applyFill="1" applyBorder="1"/>
    <xf numFmtId="164" fontId="4" fillId="2" borderId="47" xfId="3" applyNumberFormat="1" applyFont="1" applyFill="1" applyBorder="1"/>
    <xf numFmtId="4" fontId="2" fillId="2" borderId="46" xfId="0" applyNumberFormat="1" applyFont="1" applyFill="1" applyBorder="1"/>
    <xf numFmtId="3" fontId="2" fillId="2" borderId="32" xfId="3" applyNumberFormat="1" applyFont="1" applyFill="1" applyBorder="1" applyAlignment="1">
      <alignment horizontal="right" vertical="center"/>
    </xf>
    <xf numFmtId="164" fontId="2" fillId="2" borderId="32" xfId="3" applyNumberFormat="1" applyFont="1" applyFill="1" applyBorder="1" applyAlignment="1">
      <alignment horizontal="right" vertical="center"/>
    </xf>
    <xf numFmtId="0" fontId="0" fillId="2" borderId="0" xfId="0" applyFill="1" applyBorder="1" applyAlignment="1"/>
    <xf numFmtId="0" fontId="6" fillId="2" borderId="0" xfId="0" applyFont="1" applyFill="1" applyAlignment="1">
      <alignment horizontal="right"/>
    </xf>
    <xf numFmtId="0" fontId="8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0" fillId="2" borderId="8" xfId="0" applyFill="1" applyBorder="1"/>
    <xf numFmtId="49" fontId="8" fillId="2" borderId="10" xfId="0" applyNumberFormat="1" applyFont="1" applyFill="1" applyBorder="1" applyAlignment="1">
      <alignment horizontal="center"/>
    </xf>
    <xf numFmtId="49" fontId="4" fillId="2" borderId="24" xfId="0" applyNumberFormat="1" applyFont="1" applyFill="1" applyBorder="1"/>
    <xf numFmtId="0" fontId="8" fillId="2" borderId="15" xfId="0" applyFont="1" applyFill="1" applyBorder="1" applyAlignment="1"/>
    <xf numFmtId="0" fontId="8" fillId="2" borderId="25" xfId="0" applyFont="1" applyFill="1" applyBorder="1" applyAlignment="1"/>
    <xf numFmtId="49" fontId="8" fillId="2" borderId="14" xfId="0" applyNumberFormat="1" applyFont="1" applyFill="1" applyBorder="1" applyAlignment="1">
      <alignment horizontal="center"/>
    </xf>
    <xf numFmtId="0" fontId="3" fillId="2" borderId="25" xfId="0" applyFont="1" applyFill="1" applyBorder="1"/>
    <xf numFmtId="49" fontId="8" fillId="2" borderId="4" xfId="0" applyNumberFormat="1" applyFont="1" applyFill="1" applyBorder="1" applyAlignment="1">
      <alignment horizontal="center"/>
    </xf>
    <xf numFmtId="0" fontId="3" fillId="2" borderId="17" xfId="0" applyFont="1" applyFill="1" applyBorder="1"/>
    <xf numFmtId="49" fontId="8" fillId="2" borderId="19" xfId="0" applyNumberFormat="1" applyFont="1" applyFill="1" applyBorder="1" applyAlignment="1">
      <alignment horizontal="center"/>
    </xf>
    <xf numFmtId="49" fontId="8" fillId="2" borderId="17" xfId="0" applyNumberFormat="1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1" fillId="2" borderId="28" xfId="0" applyFont="1" applyFill="1" applyBorder="1"/>
    <xf numFmtId="0" fontId="24" fillId="2" borderId="20" xfId="0" applyFont="1" applyFill="1" applyBorder="1"/>
    <xf numFmtId="0" fontId="3" fillId="2" borderId="28" xfId="0" applyFont="1" applyFill="1" applyBorder="1"/>
    <xf numFmtId="49" fontId="8" fillId="2" borderId="25" xfId="0" applyNumberFormat="1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0" fontId="3" fillId="2" borderId="19" xfId="0" applyFont="1" applyFill="1" applyBorder="1"/>
    <xf numFmtId="0" fontId="24" fillId="2" borderId="25" xfId="0" applyFont="1" applyFill="1" applyBorder="1" applyAlignment="1">
      <alignment vertical="center"/>
    </xf>
    <xf numFmtId="0" fontId="14" fillId="2" borderId="27" xfId="0" applyFont="1" applyFill="1" applyBorder="1"/>
    <xf numFmtId="0" fontId="24" fillId="2" borderId="20" xfId="0" applyFont="1" applyFill="1" applyBorder="1" applyAlignment="1">
      <alignment vertical="center"/>
    </xf>
    <xf numFmtId="0" fontId="14" fillId="2" borderId="25" xfId="0" applyFont="1" applyFill="1" applyBorder="1"/>
    <xf numFmtId="0" fontId="12" fillId="2" borderId="25" xfId="0" applyFont="1" applyFill="1" applyBorder="1" applyAlignment="1">
      <alignment horizontal="center"/>
    </xf>
    <xf numFmtId="0" fontId="12" fillId="2" borderId="24" xfId="0" applyFont="1" applyFill="1" applyBorder="1"/>
    <xf numFmtId="0" fontId="12" fillId="2" borderId="25" xfId="0" applyFont="1" applyFill="1" applyBorder="1"/>
    <xf numFmtId="0" fontId="12" fillId="2" borderId="17" xfId="0" applyFont="1" applyFill="1" applyBorder="1" applyAlignment="1">
      <alignment horizontal="center"/>
    </xf>
    <xf numFmtId="0" fontId="12" fillId="2" borderId="17" xfId="0" applyFont="1" applyFill="1" applyBorder="1"/>
    <xf numFmtId="0" fontId="4" fillId="2" borderId="0" xfId="0" applyFont="1" applyFill="1" applyBorder="1"/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3" fontId="17" fillId="2" borderId="0" xfId="0" applyNumberFormat="1" applyFont="1" applyFill="1" applyBorder="1"/>
    <xf numFmtId="0" fontId="4" fillId="2" borderId="11" xfId="3" applyFont="1" applyFill="1" applyBorder="1" applyAlignment="1">
      <alignment horizontal="center"/>
    </xf>
    <xf numFmtId="0" fontId="1" fillId="2" borderId="5" xfId="3" applyFill="1" applyBorder="1"/>
    <xf numFmtId="0" fontId="0" fillId="2" borderId="12" xfId="0" applyFill="1" applyBorder="1"/>
    <xf numFmtId="0" fontId="8" fillId="2" borderId="24" xfId="0" applyFont="1" applyFill="1" applyBorder="1"/>
    <xf numFmtId="0" fontId="1" fillId="2" borderId="15" xfId="0" applyFont="1" applyFill="1" applyBorder="1" applyAlignment="1">
      <alignment horizontal="center"/>
    </xf>
    <xf numFmtId="164" fontId="1" fillId="2" borderId="23" xfId="0" applyNumberFormat="1" applyFont="1" applyFill="1" applyBorder="1"/>
    <xf numFmtId="3" fontId="12" fillId="2" borderId="25" xfId="0" applyNumberFormat="1" applyFont="1" applyFill="1" applyBorder="1"/>
    <xf numFmtId="0" fontId="3" fillId="2" borderId="17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0" fontId="12" fillId="2" borderId="39" xfId="0" applyFont="1" applyFill="1" applyBorder="1"/>
    <xf numFmtId="0" fontId="12" fillId="2" borderId="8" xfId="0" applyFont="1" applyFill="1" applyBorder="1"/>
    <xf numFmtId="0" fontId="12" fillId="2" borderId="33" xfId="0" applyFont="1" applyFill="1" applyBorder="1"/>
    <xf numFmtId="0" fontId="4" fillId="2" borderId="6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" fillId="2" borderId="25" xfId="0" applyFont="1" applyFill="1" applyBorder="1" applyAlignment="1">
      <alignment vertical="center"/>
    </xf>
    <xf numFmtId="164" fontId="1" fillId="2" borderId="25" xfId="0" applyNumberFormat="1" applyFont="1" applyFill="1" applyBorder="1"/>
    <xf numFmtId="3" fontId="12" fillId="2" borderId="8" xfId="0" applyNumberFormat="1" applyFont="1" applyFill="1" applyBorder="1"/>
    <xf numFmtId="0" fontId="24" fillId="2" borderId="0" xfId="0" applyFont="1" applyFill="1" applyBorder="1"/>
    <xf numFmtId="4" fontId="1" fillId="2" borderId="27" xfId="0" applyNumberFormat="1" applyFont="1" applyFill="1" applyBorder="1"/>
    <xf numFmtId="3" fontId="1" fillId="2" borderId="50" xfId="0" applyNumberFormat="1" applyFont="1" applyFill="1" applyBorder="1"/>
    <xf numFmtId="164" fontId="1" fillId="2" borderId="50" xfId="0" applyNumberFormat="1" applyFont="1" applyFill="1" applyBorder="1"/>
    <xf numFmtId="0" fontId="24" fillId="2" borderId="50" xfId="0" applyFont="1" applyFill="1" applyBorder="1"/>
    <xf numFmtId="0" fontId="3" fillId="2" borderId="5" xfId="0" applyFont="1" applyFill="1" applyBorder="1"/>
    <xf numFmtId="0" fontId="8" fillId="2" borderId="18" xfId="0" applyFont="1" applyFill="1" applyBorder="1" applyAlignment="1">
      <alignment horizontal="center"/>
    </xf>
    <xf numFmtId="3" fontId="1" fillId="2" borderId="0" xfId="0" applyNumberFormat="1" applyFont="1" applyFill="1" applyBorder="1"/>
    <xf numFmtId="164" fontId="1" fillId="2" borderId="0" xfId="0" applyNumberFormat="1" applyFont="1" applyFill="1" applyBorder="1"/>
    <xf numFmtId="49" fontId="1" fillId="2" borderId="39" xfId="0" applyNumberFormat="1" applyFont="1" applyFill="1" applyBorder="1" applyAlignment="1">
      <alignment horizontal="center"/>
    </xf>
    <xf numFmtId="0" fontId="24" fillId="2" borderId="39" xfId="0" applyFont="1" applyFill="1" applyBorder="1"/>
    <xf numFmtId="0" fontId="1" fillId="2" borderId="39" xfId="0" applyFont="1" applyFill="1" applyBorder="1"/>
    <xf numFmtId="3" fontId="1" fillId="2" borderId="39" xfId="0" applyNumberFormat="1" applyFont="1" applyFill="1" applyBorder="1"/>
    <xf numFmtId="164" fontId="1" fillId="2" borderId="39" xfId="0" applyNumberFormat="1" applyFont="1" applyFill="1" applyBorder="1"/>
    <xf numFmtId="4" fontId="1" fillId="2" borderId="39" xfId="0" applyNumberFormat="1" applyFont="1" applyFill="1" applyBorder="1"/>
    <xf numFmtId="0" fontId="12" fillId="2" borderId="39" xfId="0" applyFont="1" applyFill="1" applyBorder="1" applyAlignment="1">
      <alignment horizontal="right"/>
    </xf>
    <xf numFmtId="4" fontId="9" fillId="2" borderId="25" xfId="0" applyNumberFormat="1" applyFont="1" applyFill="1" applyBorder="1"/>
    <xf numFmtId="164" fontId="12" fillId="2" borderId="39" xfId="0" applyNumberFormat="1" applyFont="1" applyFill="1" applyBorder="1"/>
    <xf numFmtId="0" fontId="7" fillId="2" borderId="39" xfId="0" applyFont="1" applyFill="1" applyBorder="1" applyAlignment="1">
      <alignment horizontal="right"/>
    </xf>
    <xf numFmtId="0" fontId="30" fillId="2" borderId="0" xfId="0" applyFont="1" applyFill="1" applyBorder="1" applyAlignment="1">
      <alignment horizontal="left" vertical="center" wrapText="1"/>
    </xf>
    <xf numFmtId="3" fontId="12" fillId="2" borderId="0" xfId="3" applyNumberFormat="1" applyFont="1" applyFill="1" applyBorder="1"/>
    <xf numFmtId="0" fontId="4" fillId="2" borderId="40" xfId="0" applyFont="1" applyFill="1" applyBorder="1" applyAlignment="1">
      <alignment horizontal="left"/>
    </xf>
    <xf numFmtId="0" fontId="22" fillId="2" borderId="42" xfId="0" applyFont="1" applyFill="1" applyBorder="1"/>
    <xf numFmtId="0" fontId="3" fillId="2" borderId="63" xfId="0" applyFont="1" applyFill="1" applyBorder="1"/>
    <xf numFmtId="0" fontId="32" fillId="0" borderId="0" xfId="0" applyFont="1" applyBorder="1"/>
    <xf numFmtId="4" fontId="14" fillId="2" borderId="52" xfId="3" applyNumberFormat="1" applyFont="1" applyFill="1" applyBorder="1"/>
    <xf numFmtId="1" fontId="28" fillId="2" borderId="25" xfId="0" applyNumberFormat="1" applyFont="1" applyFill="1" applyBorder="1"/>
    <xf numFmtId="164" fontId="12" fillId="2" borderId="21" xfId="3" applyNumberFormat="1" applyFont="1" applyFill="1" applyBorder="1"/>
    <xf numFmtId="0" fontId="30" fillId="2" borderId="27" xfId="0" applyFont="1" applyFill="1" applyBorder="1" applyAlignment="1">
      <alignment horizontal="left" vertical="center" wrapText="1"/>
    </xf>
    <xf numFmtId="164" fontId="1" fillId="2" borderId="45" xfId="3" applyNumberFormat="1" applyFill="1" applyBorder="1"/>
    <xf numFmtId="3" fontId="12" fillId="2" borderId="45" xfId="3" applyNumberFormat="1" applyFont="1" applyFill="1" applyBorder="1"/>
    <xf numFmtId="4" fontId="1" fillId="0" borderId="45" xfId="0" applyNumberFormat="1" applyFont="1" applyFill="1" applyBorder="1"/>
    <xf numFmtId="49" fontId="8" fillId="0" borderId="20" xfId="3" applyNumberFormat="1" applyFont="1" applyFill="1" applyBorder="1"/>
    <xf numFmtId="0" fontId="1" fillId="0" borderId="21" xfId="3" applyBorder="1"/>
    <xf numFmtId="0" fontId="0" fillId="0" borderId="21" xfId="0" applyBorder="1"/>
    <xf numFmtId="0" fontId="0" fillId="0" borderId="20" xfId="0" applyBorder="1"/>
    <xf numFmtId="0" fontId="0" fillId="0" borderId="69" xfId="0" applyBorder="1"/>
    <xf numFmtId="49" fontId="1" fillId="0" borderId="17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justify" wrapText="1"/>
    </xf>
    <xf numFmtId="3" fontId="1" fillId="0" borderId="17" xfId="0" applyNumberFormat="1" applyFont="1" applyFill="1" applyBorder="1" applyAlignment="1">
      <alignment horizontal="right" wrapText="1"/>
    </xf>
    <xf numFmtId="164" fontId="1" fillId="2" borderId="15" xfId="3" applyNumberFormat="1" applyFont="1" applyFill="1" applyBorder="1"/>
    <xf numFmtId="3" fontId="12" fillId="2" borderId="17" xfId="1" applyNumberFormat="1" applyFont="1" applyFill="1" applyBorder="1"/>
    <xf numFmtId="4" fontId="1" fillId="0" borderId="15" xfId="0" applyNumberFormat="1" applyFont="1" applyFill="1" applyBorder="1"/>
    <xf numFmtId="164" fontId="1" fillId="2" borderId="50" xfId="3" applyNumberFormat="1" applyFont="1" applyFill="1" applyBorder="1"/>
    <xf numFmtId="0" fontId="3" fillId="0" borderId="0" xfId="3" applyFont="1" applyFill="1" applyBorder="1" applyAlignment="1"/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 wrapText="1"/>
    </xf>
    <xf numFmtId="3" fontId="1" fillId="0" borderId="0" xfId="0" applyNumberFormat="1" applyFont="1" applyFill="1" applyBorder="1" applyAlignment="1">
      <alignment horizontal="right" wrapText="1"/>
    </xf>
    <xf numFmtId="164" fontId="1" fillId="2" borderId="0" xfId="3" applyNumberFormat="1" applyFont="1" applyFill="1" applyBorder="1"/>
    <xf numFmtId="3" fontId="12" fillId="2" borderId="0" xfId="1" applyNumberFormat="1" applyFont="1" applyFill="1" applyBorder="1"/>
    <xf numFmtId="0" fontId="24" fillId="0" borderId="25" xfId="3" applyFont="1" applyBorder="1"/>
    <xf numFmtId="164" fontId="24" fillId="0" borderId="25" xfId="3" applyNumberFormat="1" applyFont="1" applyBorder="1"/>
    <xf numFmtId="4" fontId="24" fillId="0" borderId="21" xfId="0" applyNumberFormat="1" applyFont="1" applyFill="1" applyBorder="1"/>
    <xf numFmtId="4" fontId="24" fillId="0" borderId="55" xfId="0" applyNumberFormat="1" applyFont="1" applyFill="1" applyBorder="1"/>
    <xf numFmtId="0" fontId="26" fillId="0" borderId="25" xfId="0" applyFont="1" applyBorder="1"/>
    <xf numFmtId="0" fontId="26" fillId="0" borderId="26" xfId="0" applyFont="1" applyBorder="1"/>
    <xf numFmtId="2" fontId="26" fillId="0" borderId="25" xfId="0" applyNumberFormat="1" applyFont="1" applyBorder="1"/>
    <xf numFmtId="0" fontId="0" fillId="0" borderId="25" xfId="0" applyBorder="1"/>
    <xf numFmtId="0" fontId="0" fillId="0" borderId="26" xfId="0" applyBorder="1"/>
    <xf numFmtId="0" fontId="12" fillId="0" borderId="24" xfId="3" applyFont="1" applyFill="1" applyBorder="1"/>
    <xf numFmtId="0" fontId="30" fillId="2" borderId="25" xfId="0" applyFont="1" applyFill="1" applyBorder="1" applyAlignment="1">
      <alignment horizontal="left" vertical="center" wrapText="1"/>
    </xf>
    <xf numFmtId="0" fontId="4" fillId="0" borderId="60" xfId="3" applyFont="1" applyFill="1" applyBorder="1" applyAlignment="1">
      <alignment horizontal="left" vertical="center"/>
    </xf>
    <xf numFmtId="0" fontId="0" fillId="0" borderId="20" xfId="0" applyBorder="1" applyAlignment="1"/>
    <xf numFmtId="0" fontId="4" fillId="2" borderId="11" xfId="3" applyFont="1" applyFill="1" applyBorder="1" applyAlignment="1">
      <alignment horizontal="left" vertical="center"/>
    </xf>
    <xf numFmtId="164" fontId="36" fillId="0" borderId="20" xfId="0" applyNumberFormat="1" applyFont="1" applyBorder="1" applyAlignment="1"/>
    <xf numFmtId="0" fontId="37" fillId="0" borderId="21" xfId="0" applyFont="1" applyBorder="1"/>
    <xf numFmtId="0" fontId="37" fillId="0" borderId="55" xfId="0" applyFont="1" applyBorder="1"/>
    <xf numFmtId="49" fontId="1" fillId="0" borderId="25" xfId="3" applyNumberFormat="1" applyFont="1" applyFill="1" applyBorder="1"/>
    <xf numFmtId="3" fontId="8" fillId="0" borderId="25" xfId="3" applyNumberFormat="1" applyFont="1" applyBorder="1"/>
    <xf numFmtId="0" fontId="4" fillId="0" borderId="14" xfId="3" applyFont="1" applyFill="1" applyBorder="1" applyAlignment="1">
      <alignment horizontal="left" vertical="center"/>
    </xf>
    <xf numFmtId="164" fontId="8" fillId="0" borderId="25" xfId="3" applyNumberFormat="1" applyFont="1" applyBorder="1"/>
    <xf numFmtId="0" fontId="28" fillId="0" borderId="25" xfId="0" applyFont="1" applyBorder="1"/>
    <xf numFmtId="0" fontId="1" fillId="0" borderId="27" xfId="3" applyFont="1" applyFill="1" applyBorder="1" applyAlignment="1">
      <alignment horizontal="left" vertical="center"/>
    </xf>
    <xf numFmtId="3" fontId="3" fillId="0" borderId="25" xfId="3" applyNumberFormat="1" applyFont="1" applyBorder="1"/>
    <xf numFmtId="164" fontId="3" fillId="0" borderId="25" xfId="3" applyNumberFormat="1" applyFont="1" applyBorder="1"/>
    <xf numFmtId="49" fontId="8" fillId="0" borderId="60" xfId="3" applyNumberFormat="1" applyFont="1" applyFill="1" applyBorder="1" applyAlignment="1">
      <alignment horizontal="center"/>
    </xf>
    <xf numFmtId="0" fontId="4" fillId="0" borderId="59" xfId="3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3" fontId="3" fillId="0" borderId="27" xfId="3" applyNumberFormat="1" applyFont="1" applyBorder="1"/>
    <xf numFmtId="164" fontId="3" fillId="0" borderId="27" xfId="3" applyNumberFormat="1" applyFont="1" applyBorder="1"/>
    <xf numFmtId="0" fontId="22" fillId="0" borderId="27" xfId="0" applyFont="1" applyBorder="1"/>
    <xf numFmtId="0" fontId="1" fillId="0" borderId="5" xfId="0" applyFont="1" applyFill="1" applyBorder="1" applyAlignment="1">
      <alignment horizontal="left" vertical="center"/>
    </xf>
    <xf numFmtId="0" fontId="3" fillId="0" borderId="29" xfId="3" applyFont="1" applyFill="1" applyBorder="1"/>
    <xf numFmtId="0" fontId="4" fillId="0" borderId="62" xfId="3" applyFont="1" applyFill="1" applyBorder="1" applyAlignment="1">
      <alignment horizontal="left" vertical="center"/>
    </xf>
    <xf numFmtId="0" fontId="4" fillId="0" borderId="17" xfId="3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3" fontId="3" fillId="0" borderId="15" xfId="3" applyNumberFormat="1" applyFont="1" applyBorder="1"/>
    <xf numFmtId="164" fontId="3" fillId="0" borderId="15" xfId="3" applyNumberFormat="1" applyFont="1" applyBorder="1"/>
    <xf numFmtId="0" fontId="22" fillId="0" borderId="17" xfId="0" applyFont="1" applyBorder="1"/>
    <xf numFmtId="0" fontId="1" fillId="0" borderId="20" xfId="0" applyFont="1" applyFill="1" applyBorder="1" applyAlignment="1">
      <alignment horizontal="left" vertical="center"/>
    </xf>
    <xf numFmtId="0" fontId="22" fillId="0" borderId="25" xfId="0" applyFont="1" applyBorder="1" applyAlignment="1"/>
    <xf numFmtId="0" fontId="3" fillId="0" borderId="51" xfId="3" applyFont="1" applyFill="1" applyBorder="1"/>
    <xf numFmtId="3" fontId="3" fillId="0" borderId="51" xfId="3" applyNumberFormat="1" applyFont="1" applyBorder="1"/>
    <xf numFmtId="164" fontId="3" fillId="0" borderId="51" xfId="3" applyNumberFormat="1" applyFont="1" applyBorder="1"/>
    <xf numFmtId="0" fontId="22" fillId="0" borderId="50" xfId="0" applyFont="1" applyBorder="1"/>
    <xf numFmtId="49" fontId="8" fillId="2" borderId="27" xfId="3" applyNumberFormat="1" applyFont="1" applyFill="1" applyBorder="1" applyAlignment="1">
      <alignment horizontal="left"/>
    </xf>
    <xf numFmtId="0" fontId="38" fillId="0" borderId="0" xfId="0" applyFont="1"/>
    <xf numFmtId="0" fontId="39" fillId="0" borderId="0" xfId="0" applyFont="1" applyAlignment="1">
      <alignment horizontal="left" vertical="center"/>
    </xf>
    <xf numFmtId="0" fontId="40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/>
    <xf numFmtId="0" fontId="41" fillId="0" borderId="0" xfId="0" applyFont="1" applyBorder="1" applyAlignment="1">
      <alignment horizontal="right"/>
    </xf>
    <xf numFmtId="0" fontId="41" fillId="0" borderId="0" xfId="0" applyFont="1" applyBorder="1" applyAlignment="1"/>
    <xf numFmtId="0" fontId="19" fillId="0" borderId="0" xfId="0" applyFont="1" applyBorder="1"/>
    <xf numFmtId="0" fontId="12" fillId="0" borderId="0" xfId="0" applyFont="1" applyBorder="1"/>
    <xf numFmtId="0" fontId="17" fillId="0" borderId="0" xfId="0" applyFont="1" applyBorder="1"/>
    <xf numFmtId="0" fontId="42" fillId="0" borderId="0" xfId="0" applyFont="1"/>
    <xf numFmtId="0" fontId="21" fillId="0" borderId="1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9" fillId="0" borderId="9" xfId="0" applyFont="1" applyBorder="1"/>
    <xf numFmtId="0" fontId="17" fillId="0" borderId="61" xfId="0" applyFont="1" applyFill="1" applyBorder="1" applyAlignment="1">
      <alignment horizontal="left"/>
    </xf>
    <xf numFmtId="3" fontId="19" fillId="0" borderId="2" xfId="0" applyNumberFormat="1" applyFont="1" applyBorder="1"/>
    <xf numFmtId="0" fontId="19" fillId="0" borderId="2" xfId="0" applyFont="1" applyBorder="1"/>
    <xf numFmtId="0" fontId="22" fillId="0" borderId="2" xfId="0" applyFont="1" applyBorder="1"/>
    <xf numFmtId="0" fontId="3" fillId="2" borderId="15" xfId="3" applyFont="1" applyFill="1" applyBorder="1" applyAlignment="1">
      <alignment horizontal="left"/>
    </xf>
    <xf numFmtId="0" fontId="9" fillId="2" borderId="24" xfId="3" applyFont="1" applyFill="1" applyBorder="1" applyAlignment="1">
      <alignment horizontal="left"/>
    </xf>
    <xf numFmtId="0" fontId="2" fillId="2" borderId="10" xfId="3" applyFont="1" applyFill="1" applyBorder="1" applyAlignment="1">
      <alignment horizontal="left"/>
    </xf>
    <xf numFmtId="0" fontId="2" fillId="2" borderId="11" xfId="3" applyFont="1" applyFill="1" applyBorder="1" applyAlignment="1">
      <alignment horizontal="center"/>
    </xf>
    <xf numFmtId="164" fontId="1" fillId="0" borderId="27" xfId="3" applyNumberFormat="1" applyFill="1" applyBorder="1"/>
    <xf numFmtId="0" fontId="22" fillId="0" borderId="25" xfId="0" applyFont="1" applyFill="1" applyBorder="1"/>
    <xf numFmtId="0" fontId="1" fillId="2" borderId="25" xfId="3" applyFont="1" applyFill="1" applyBorder="1"/>
    <xf numFmtId="0" fontId="1" fillId="2" borderId="22" xfId="3" applyFont="1" applyFill="1" applyBorder="1"/>
    <xf numFmtId="3" fontId="9" fillId="2" borderId="27" xfId="3" applyNumberFormat="1" applyFont="1" applyFill="1" applyBorder="1" applyAlignment="1">
      <alignment horizontal="right"/>
    </xf>
    <xf numFmtId="164" fontId="9" fillId="2" borderId="27" xfId="3" applyNumberFormat="1" applyFont="1" applyFill="1" applyBorder="1" applyAlignment="1">
      <alignment horizontal="right"/>
    </xf>
    <xf numFmtId="0" fontId="1" fillId="2" borderId="14" xfId="3" applyFont="1" applyFill="1" applyBorder="1"/>
    <xf numFmtId="0" fontId="1" fillId="2" borderId="24" xfId="3" applyFont="1" applyFill="1" applyBorder="1"/>
    <xf numFmtId="49" fontId="1" fillId="2" borderId="14" xfId="3" applyNumberFormat="1" applyFont="1" applyFill="1" applyBorder="1" applyAlignment="1">
      <alignment horizontal="center"/>
    </xf>
    <xf numFmtId="164" fontId="43" fillId="2" borderId="27" xfId="3" applyNumberFormat="1" applyFont="1" applyFill="1" applyBorder="1"/>
    <xf numFmtId="0" fontId="44" fillId="2" borderId="25" xfId="0" applyFont="1" applyFill="1" applyBorder="1"/>
    <xf numFmtId="4" fontId="43" fillId="2" borderId="21" xfId="0" applyNumberFormat="1" applyFont="1" applyFill="1" applyBorder="1"/>
    <xf numFmtId="4" fontId="43" fillId="2" borderId="55" xfId="0" applyNumberFormat="1" applyFont="1" applyFill="1" applyBorder="1"/>
    <xf numFmtId="0" fontId="1" fillId="2" borderId="24" xfId="3" applyFont="1" applyFill="1" applyBorder="1" applyAlignment="1">
      <alignment horizontal="center"/>
    </xf>
    <xf numFmtId="0" fontId="9" fillId="2" borderId="25" xfId="3" applyFont="1" applyFill="1" applyBorder="1"/>
    <xf numFmtId="3" fontId="9" fillId="2" borderId="15" xfId="3" applyNumberFormat="1" applyFont="1" applyFill="1" applyBorder="1"/>
    <xf numFmtId="164" fontId="9" fillId="2" borderId="15" xfId="3" applyNumberFormat="1" applyFont="1" applyFill="1" applyBorder="1"/>
    <xf numFmtId="4" fontId="9" fillId="2" borderId="29" xfId="0" applyNumberFormat="1" applyFont="1" applyFill="1" applyBorder="1"/>
    <xf numFmtId="49" fontId="2" fillId="2" borderId="30" xfId="3" applyNumberFormat="1" applyFont="1" applyFill="1" applyBorder="1" applyAlignment="1">
      <alignment horizontal="left"/>
    </xf>
    <xf numFmtId="0" fontId="2" fillId="2" borderId="31" xfId="3" applyFont="1" applyFill="1" applyBorder="1"/>
    <xf numFmtId="0" fontId="2" fillId="2" borderId="48" xfId="3" applyFont="1" applyFill="1" applyBorder="1"/>
    <xf numFmtId="0" fontId="2" fillId="2" borderId="47" xfId="3" applyFont="1" applyFill="1" applyBorder="1"/>
    <xf numFmtId="164" fontId="1" fillId="0" borderId="17" xfId="3" applyNumberFormat="1" applyFill="1" applyBorder="1"/>
    <xf numFmtId="3" fontId="22" fillId="0" borderId="17" xfId="0" applyNumberFormat="1" applyFont="1" applyFill="1" applyBorder="1"/>
    <xf numFmtId="4" fontId="12" fillId="0" borderId="27" xfId="0" applyNumberFormat="1" applyFont="1" applyFill="1" applyBorder="1"/>
    <xf numFmtId="4" fontId="12" fillId="0" borderId="26" xfId="0" applyNumberFormat="1" applyFont="1" applyFill="1" applyBorder="1"/>
    <xf numFmtId="3" fontId="12" fillId="0" borderId="25" xfId="3" applyNumberFormat="1" applyFont="1" applyFill="1" applyBorder="1"/>
    <xf numFmtId="0" fontId="1" fillId="2" borderId="17" xfId="3" applyFill="1" applyBorder="1"/>
    <xf numFmtId="164" fontId="1" fillId="0" borderId="17" xfId="3" applyNumberFormat="1" applyFont="1" applyFill="1" applyBorder="1"/>
    <xf numFmtId="164" fontId="1" fillId="0" borderId="5" xfId="3" applyNumberFormat="1" applyFont="1" applyFill="1" applyBorder="1"/>
    <xf numFmtId="3" fontId="1" fillId="0" borderId="5" xfId="3" applyNumberFormat="1" applyFill="1" applyBorder="1"/>
    <xf numFmtId="164" fontId="1" fillId="0" borderId="5" xfId="3" applyNumberFormat="1" applyFill="1" applyBorder="1"/>
    <xf numFmtId="49" fontId="8" fillId="2" borderId="4" xfId="3" applyNumberFormat="1" applyFont="1" applyFill="1" applyBorder="1" applyAlignment="1">
      <alignment horizontal="center"/>
    </xf>
    <xf numFmtId="3" fontId="28" fillId="0" borderId="25" xfId="0" applyNumberFormat="1" applyFont="1" applyFill="1" applyBorder="1"/>
    <xf numFmtId="0" fontId="8" fillId="2" borderId="25" xfId="3" applyFont="1" applyFill="1" applyBorder="1" applyAlignment="1">
      <alignment horizontal="left"/>
    </xf>
    <xf numFmtId="0" fontId="1" fillId="2" borderId="21" xfId="3" applyFont="1" applyFill="1" applyBorder="1" applyAlignment="1"/>
    <xf numFmtId="3" fontId="4" fillId="2" borderId="8" xfId="3" applyNumberFormat="1" applyFont="1" applyFill="1" applyBorder="1"/>
    <xf numFmtId="4" fontId="2" fillId="2" borderId="45" xfId="0" applyNumberFormat="1" applyFont="1" applyFill="1" applyBorder="1"/>
    <xf numFmtId="0" fontId="1" fillId="2" borderId="37" xfId="3" applyFill="1" applyBorder="1"/>
    <xf numFmtId="0" fontId="0" fillId="2" borderId="18" xfId="0" applyFill="1" applyBorder="1"/>
    <xf numFmtId="49" fontId="3" fillId="2" borderId="23" xfId="3" applyNumberFormat="1" applyFont="1" applyFill="1" applyBorder="1" applyAlignment="1"/>
    <xf numFmtId="49" fontId="3" fillId="2" borderId="37" xfId="3" applyNumberFormat="1" applyFont="1" applyFill="1" applyBorder="1" applyAlignment="1">
      <alignment horizontal="center"/>
    </xf>
    <xf numFmtId="0" fontId="12" fillId="0" borderId="17" xfId="0" applyFont="1" applyBorder="1" applyAlignment="1">
      <alignment wrapText="1"/>
    </xf>
    <xf numFmtId="0" fontId="28" fillId="0" borderId="25" xfId="0" applyFont="1" applyFill="1" applyBorder="1"/>
    <xf numFmtId="49" fontId="3" fillId="2" borderId="63" xfId="3" applyNumberFormat="1" applyFont="1" applyFill="1" applyBorder="1" applyAlignment="1">
      <alignment horizontal="center"/>
    </xf>
    <xf numFmtId="0" fontId="4" fillId="2" borderId="0" xfId="3" applyFont="1" applyFill="1" applyBorder="1" applyAlignment="1"/>
    <xf numFmtId="0" fontId="4" fillId="2" borderId="60" xfId="3" applyFont="1" applyFill="1" applyBorder="1" applyAlignment="1">
      <alignment horizontal="left" vertical="center"/>
    </xf>
    <xf numFmtId="0" fontId="8" fillId="2" borderId="27" xfId="0" applyFont="1" applyFill="1" applyBorder="1" applyAlignment="1"/>
    <xf numFmtId="0" fontId="8" fillId="2" borderId="11" xfId="0" applyFont="1" applyFill="1" applyBorder="1" applyAlignment="1"/>
    <xf numFmtId="0" fontId="4" fillId="2" borderId="0" xfId="0" applyFont="1" applyFill="1" applyBorder="1" applyAlignment="1"/>
    <xf numFmtId="0" fontId="17" fillId="0" borderId="0" xfId="0" applyFont="1" applyBorder="1" applyAlignment="1"/>
    <xf numFmtId="49" fontId="17" fillId="0" borderId="61" xfId="0" applyNumberFormat="1" applyFont="1" applyFill="1" applyBorder="1" applyAlignment="1">
      <alignment horizontal="left"/>
    </xf>
    <xf numFmtId="0" fontId="19" fillId="0" borderId="41" xfId="0" applyFont="1" applyBorder="1"/>
    <xf numFmtId="49" fontId="4" fillId="0" borderId="12" xfId="3" applyNumberFormat="1" applyFont="1" applyFill="1" applyBorder="1"/>
    <xf numFmtId="3" fontId="8" fillId="0" borderId="20" xfId="3" applyNumberFormat="1" applyFont="1" applyFill="1" applyBorder="1"/>
    <xf numFmtId="164" fontId="8" fillId="2" borderId="20" xfId="3" applyNumberFormat="1" applyFont="1" applyFill="1" applyBorder="1"/>
    <xf numFmtId="49" fontId="4" fillId="2" borderId="14" xfId="3" applyNumberFormat="1" applyFont="1" applyFill="1" applyBorder="1" applyAlignment="1">
      <alignment horizontal="left"/>
    </xf>
    <xf numFmtId="0" fontId="4" fillId="2" borderId="25" xfId="3" applyFont="1" applyFill="1" applyBorder="1" applyAlignment="1">
      <alignment horizontal="center"/>
    </xf>
    <xf numFmtId="0" fontId="3" fillId="2" borderId="20" xfId="3" applyFont="1" applyFill="1" applyBorder="1"/>
    <xf numFmtId="3" fontId="22" fillId="0" borderId="24" xfId="0" applyNumberFormat="1" applyFont="1" applyFill="1" applyBorder="1"/>
    <xf numFmtId="3" fontId="1" fillId="2" borderId="20" xfId="3" applyNumberFormat="1" applyFill="1" applyBorder="1"/>
    <xf numFmtId="164" fontId="1" fillId="0" borderId="20" xfId="3" applyNumberFormat="1" applyFill="1" applyBorder="1"/>
    <xf numFmtId="0" fontId="22" fillId="0" borderId="24" xfId="0" applyFont="1" applyFill="1" applyBorder="1"/>
    <xf numFmtId="49" fontId="4" fillId="2" borderId="10" xfId="3" applyNumberFormat="1" applyFont="1" applyFill="1" applyBorder="1" applyAlignment="1">
      <alignment horizontal="left"/>
    </xf>
    <xf numFmtId="0" fontId="4" fillId="2" borderId="20" xfId="3" applyFont="1" applyFill="1" applyBorder="1" applyAlignment="1">
      <alignment horizontal="center"/>
    </xf>
    <xf numFmtId="0" fontId="3" fillId="2" borderId="12" xfId="3" applyFont="1" applyFill="1" applyBorder="1"/>
    <xf numFmtId="0" fontId="8" fillId="2" borderId="25" xfId="3" applyFont="1" applyFill="1" applyBorder="1"/>
    <xf numFmtId="1" fontId="8" fillId="2" borderId="25" xfId="3" applyNumberFormat="1" applyFont="1" applyFill="1" applyBorder="1"/>
    <xf numFmtId="1" fontId="21" fillId="2" borderId="25" xfId="3" applyNumberFormat="1" applyFont="1" applyFill="1" applyBorder="1"/>
    <xf numFmtId="0" fontId="18" fillId="2" borderId="0" xfId="0" applyFont="1" applyFill="1"/>
    <xf numFmtId="49" fontId="3" fillId="2" borderId="38" xfId="3" applyNumberFormat="1" applyFont="1" applyFill="1" applyBorder="1" applyAlignment="1">
      <alignment horizontal="center"/>
    </xf>
    <xf numFmtId="49" fontId="3" fillId="2" borderId="8" xfId="3" applyNumberFormat="1" applyFont="1" applyFill="1" applyBorder="1" applyAlignment="1">
      <alignment horizontal="left"/>
    </xf>
    <xf numFmtId="0" fontId="3" fillId="2" borderId="8" xfId="3" applyFont="1" applyFill="1" applyBorder="1" applyAlignment="1">
      <alignment horizontal="left"/>
    </xf>
    <xf numFmtId="0" fontId="3" fillId="2" borderId="8" xfId="3" applyFont="1" applyFill="1" applyBorder="1"/>
    <xf numFmtId="0" fontId="1" fillId="2" borderId="50" xfId="3" applyFill="1" applyBorder="1"/>
    <xf numFmtId="164" fontId="1" fillId="2" borderId="50" xfId="3" applyNumberFormat="1" applyFill="1" applyBorder="1"/>
    <xf numFmtId="0" fontId="22" fillId="2" borderId="58" xfId="0" applyFont="1" applyFill="1" applyBorder="1"/>
    <xf numFmtId="3" fontId="21" fillId="0" borderId="0" xfId="3" applyNumberFormat="1" applyFont="1" applyFill="1" applyBorder="1"/>
    <xf numFmtId="0" fontId="8" fillId="0" borderId="2" xfId="3" applyFont="1" applyFill="1" applyBorder="1" applyAlignment="1">
      <alignment horizontal="center"/>
    </xf>
    <xf numFmtId="0" fontId="8" fillId="2" borderId="5" xfId="3" applyFont="1" applyFill="1" applyBorder="1" applyAlignment="1">
      <alignment horizontal="center"/>
    </xf>
    <xf numFmtId="0" fontId="19" fillId="2" borderId="5" xfId="0" applyFont="1" applyFill="1" applyBorder="1"/>
    <xf numFmtId="0" fontId="19" fillId="2" borderId="18" xfId="0" applyFont="1" applyFill="1" applyBorder="1"/>
    <xf numFmtId="49" fontId="4" fillId="2" borderId="61" xfId="3" applyNumberFormat="1" applyFont="1" applyFill="1" applyBorder="1" applyAlignment="1">
      <alignment horizontal="left"/>
    </xf>
    <xf numFmtId="0" fontId="4" fillId="2" borderId="43" xfId="3" applyFont="1" applyFill="1" applyBorder="1" applyAlignment="1">
      <alignment horizontal="center"/>
    </xf>
    <xf numFmtId="0" fontId="4" fillId="2" borderId="41" xfId="3" applyFont="1" applyFill="1" applyBorder="1" applyAlignment="1">
      <alignment horizontal="center"/>
    </xf>
    <xf numFmtId="0" fontId="1" fillId="2" borderId="41" xfId="3" applyFill="1" applyBorder="1"/>
    <xf numFmtId="49" fontId="8" fillId="2" borderId="37" xfId="3" applyNumberFormat="1" applyFont="1" applyFill="1" applyBorder="1" applyAlignment="1">
      <alignment horizontal="center"/>
    </xf>
    <xf numFmtId="49" fontId="4" fillId="2" borderId="24" xfId="3" applyNumberFormat="1" applyFont="1" applyFill="1" applyBorder="1"/>
    <xf numFmtId="3" fontId="8" fillId="2" borderId="12" xfId="3" applyNumberFormat="1" applyFont="1" applyFill="1" applyBorder="1"/>
    <xf numFmtId="3" fontId="21" fillId="2" borderId="20" xfId="3" applyNumberFormat="1" applyFont="1" applyFill="1" applyBorder="1"/>
    <xf numFmtId="0" fontId="30" fillId="0" borderId="27" xfId="0" applyFont="1" applyFill="1" applyBorder="1" applyAlignment="1"/>
    <xf numFmtId="3" fontId="1" fillId="0" borderId="27" xfId="0" applyNumberFormat="1" applyFont="1" applyFill="1" applyBorder="1" applyAlignment="1">
      <alignment wrapText="1"/>
    </xf>
    <xf numFmtId="164" fontId="1" fillId="0" borderId="15" xfId="3" applyNumberFormat="1" applyFill="1" applyBorder="1"/>
    <xf numFmtId="49" fontId="4" fillId="2" borderId="59" xfId="3" applyNumberFormat="1" applyFont="1" applyFill="1" applyBorder="1" applyAlignment="1">
      <alignment horizontal="left"/>
    </xf>
    <xf numFmtId="0" fontId="30" fillId="0" borderId="21" xfId="0" applyFont="1" applyFill="1" applyBorder="1" applyAlignment="1"/>
    <xf numFmtId="49" fontId="1" fillId="0" borderId="21" xfId="3" applyNumberFormat="1" applyFont="1" applyFill="1" applyBorder="1"/>
    <xf numFmtId="49" fontId="4" fillId="2" borderId="60" xfId="3" applyNumberFormat="1" applyFont="1" applyFill="1" applyBorder="1" applyAlignment="1">
      <alignment horizontal="left"/>
    </xf>
    <xf numFmtId="4" fontId="12" fillId="2" borderId="21" xfId="0" applyNumberFormat="1" applyFont="1" applyFill="1" applyBorder="1"/>
    <xf numFmtId="4" fontId="12" fillId="2" borderId="55" xfId="0" applyNumberFormat="1" applyFont="1" applyFill="1" applyBorder="1"/>
    <xf numFmtId="0" fontId="29" fillId="0" borderId="27" xfId="0" applyFont="1" applyFill="1" applyBorder="1" applyAlignment="1"/>
    <xf numFmtId="49" fontId="4" fillId="2" borderId="37" xfId="3" applyNumberFormat="1" applyFont="1" applyFill="1" applyBorder="1" applyAlignment="1">
      <alignment horizontal="left"/>
    </xf>
    <xf numFmtId="0" fontId="4" fillId="2" borderId="5" xfId="3" applyFont="1" applyFill="1" applyBorder="1" applyAlignment="1">
      <alignment horizontal="center"/>
    </xf>
    <xf numFmtId="0" fontId="12" fillId="0" borderId="25" xfId="0" applyFont="1" applyFill="1" applyBorder="1" applyAlignment="1"/>
    <xf numFmtId="3" fontId="1" fillId="0" borderId="21" xfId="0" applyNumberFormat="1" applyFont="1" applyFill="1" applyBorder="1" applyAlignment="1">
      <alignment wrapText="1"/>
    </xf>
    <xf numFmtId="0" fontId="1" fillId="0" borderId="25" xfId="0" applyFont="1" applyFill="1" applyBorder="1" applyAlignment="1">
      <alignment horizontal="justify"/>
    </xf>
    <xf numFmtId="3" fontId="1" fillId="2" borderId="21" xfId="0" applyNumberFormat="1" applyFont="1" applyFill="1" applyBorder="1" applyAlignment="1">
      <alignment horizontal="right" wrapText="1"/>
    </xf>
    <xf numFmtId="0" fontId="30" fillId="0" borderId="25" xfId="0" applyFont="1" applyFill="1" applyBorder="1" applyAlignment="1"/>
    <xf numFmtId="3" fontId="1" fillId="2" borderId="27" xfId="0" applyNumberFormat="1" applyFont="1" applyFill="1" applyBorder="1" applyAlignment="1">
      <alignment horizontal="right" wrapText="1"/>
    </xf>
    <xf numFmtId="3" fontId="1" fillId="0" borderId="27" xfId="0" applyNumberFormat="1" applyFont="1" applyFill="1" applyBorder="1" applyAlignment="1">
      <alignment horizontal="right" wrapText="1"/>
    </xf>
    <xf numFmtId="49" fontId="4" fillId="2" borderId="19" xfId="3" applyNumberFormat="1" applyFont="1" applyFill="1" applyBorder="1" applyAlignment="1">
      <alignment horizontal="left"/>
    </xf>
    <xf numFmtId="0" fontId="4" fillId="2" borderId="17" xfId="3" applyFont="1" applyFill="1" applyBorder="1" applyAlignment="1">
      <alignment horizontal="center"/>
    </xf>
    <xf numFmtId="3" fontId="4" fillId="2" borderId="49" xfId="3" applyNumberFormat="1" applyFont="1" applyFill="1" applyBorder="1"/>
    <xf numFmtId="3" fontId="17" fillId="2" borderId="8" xfId="3" applyNumberFormat="1" applyFont="1" applyFill="1" applyBorder="1"/>
    <xf numFmtId="4" fontId="17" fillId="2" borderId="8" xfId="0" applyNumberFormat="1" applyFont="1" applyFill="1" applyBorder="1"/>
    <xf numFmtId="0" fontId="2" fillId="2" borderId="46" xfId="3" applyFont="1" applyFill="1" applyBorder="1" applyAlignment="1"/>
    <xf numFmtId="0" fontId="16" fillId="2" borderId="46" xfId="3" applyFont="1" applyFill="1" applyBorder="1" applyAlignment="1"/>
    <xf numFmtId="0" fontId="16" fillId="2" borderId="47" xfId="3" applyFont="1" applyFill="1" applyBorder="1" applyAlignment="1"/>
    <xf numFmtId="3" fontId="2" fillId="2" borderId="32" xfId="3" applyNumberFormat="1" applyFont="1" applyFill="1" applyBorder="1" applyAlignment="1"/>
    <xf numFmtId="164" fontId="2" fillId="2" borderId="32" xfId="3" applyNumberFormat="1" applyFont="1" applyFill="1" applyBorder="1" applyAlignment="1"/>
    <xf numFmtId="3" fontId="17" fillId="2" borderId="32" xfId="3" applyNumberFormat="1" applyFont="1" applyFill="1" applyBorder="1" applyAlignment="1"/>
    <xf numFmtId="4" fontId="17" fillId="2" borderId="32" xfId="0" applyNumberFormat="1" applyFont="1" applyFill="1" applyBorder="1" applyAlignment="1"/>
    <xf numFmtId="4" fontId="2" fillId="2" borderId="53" xfId="0" applyNumberFormat="1" applyFont="1" applyFill="1" applyBorder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 applyAlignment="1">
      <alignment horizontal="right"/>
    </xf>
    <xf numFmtId="3" fontId="21" fillId="2" borderId="35" xfId="0" applyNumberFormat="1" applyFont="1" applyFill="1" applyBorder="1" applyAlignment="1">
      <alignment horizontal="center" wrapText="1"/>
    </xf>
    <xf numFmtId="4" fontId="8" fillId="2" borderId="36" xfId="0" applyNumberFormat="1" applyFont="1" applyFill="1" applyBorder="1" applyAlignment="1">
      <alignment horizontal="center"/>
    </xf>
    <xf numFmtId="4" fontId="9" fillId="2" borderId="18" xfId="0" applyNumberFormat="1" applyFont="1" applyFill="1" applyBorder="1" applyAlignment="1">
      <alignment horizontal="center"/>
    </xf>
    <xf numFmtId="3" fontId="22" fillId="2" borderId="39" xfId="0" applyNumberFormat="1" applyFont="1" applyFill="1" applyBorder="1" applyAlignment="1">
      <alignment wrapText="1"/>
    </xf>
    <xf numFmtId="4" fontId="0" fillId="2" borderId="33" xfId="0" applyNumberFormat="1" applyFill="1" applyBorder="1"/>
    <xf numFmtId="0" fontId="4" fillId="2" borderId="60" xfId="0" applyFont="1" applyFill="1" applyBorder="1"/>
    <xf numFmtId="3" fontId="22" fillId="2" borderId="43" xfId="0" applyNumberFormat="1" applyFont="1" applyFill="1" applyBorder="1"/>
    <xf numFmtId="4" fontId="0" fillId="2" borderId="43" xfId="0" applyNumberFormat="1" applyFill="1" applyBorder="1"/>
    <xf numFmtId="4" fontId="0" fillId="2" borderId="13" xfId="0" applyNumberFormat="1" applyFill="1" applyBorder="1"/>
    <xf numFmtId="0" fontId="1" fillId="2" borderId="21" xfId="3" applyFont="1" applyFill="1" applyBorder="1"/>
    <xf numFmtId="4" fontId="9" fillId="2" borderId="25" xfId="3" applyNumberFormat="1" applyFont="1" applyFill="1" applyBorder="1"/>
    <xf numFmtId="4" fontId="9" fillId="2" borderId="26" xfId="3" applyNumberFormat="1" applyFont="1" applyFill="1" applyBorder="1"/>
    <xf numFmtId="49" fontId="9" fillId="2" borderId="12" xfId="3" applyNumberFormat="1" applyFont="1" applyFill="1" applyBorder="1" applyAlignment="1">
      <alignment horizontal="left"/>
    </xf>
    <xf numFmtId="0" fontId="1" fillId="2" borderId="22" xfId="0" applyFont="1" applyFill="1" applyBorder="1"/>
    <xf numFmtId="3" fontId="9" fillId="2" borderId="24" xfId="0" applyNumberFormat="1" applyFont="1" applyFill="1" applyBorder="1"/>
    <xf numFmtId="164" fontId="9" fillId="2" borderId="24" xfId="0" applyNumberFormat="1" applyFont="1" applyFill="1" applyBorder="1"/>
    <xf numFmtId="0" fontId="34" fillId="2" borderId="24" xfId="0" applyFont="1" applyFill="1" applyBorder="1"/>
    <xf numFmtId="164" fontId="34" fillId="2" borderId="24" xfId="0" applyNumberFormat="1" applyFont="1" applyFill="1" applyBorder="1"/>
    <xf numFmtId="4" fontId="1" fillId="2" borderId="25" xfId="3" applyNumberFormat="1" applyFont="1" applyFill="1" applyBorder="1"/>
    <xf numFmtId="4" fontId="34" fillId="2" borderId="26" xfId="0" applyNumberFormat="1" applyFont="1" applyFill="1" applyBorder="1"/>
    <xf numFmtId="49" fontId="24" fillId="2" borderId="24" xfId="0" applyNumberFormat="1" applyFont="1" applyFill="1" applyBorder="1"/>
    <xf numFmtId="3" fontId="34" fillId="2" borderId="24" xfId="0" applyNumberFormat="1" applyFont="1" applyFill="1" applyBorder="1"/>
    <xf numFmtId="0" fontId="9" fillId="2" borderId="27" xfId="3" applyFont="1" applyFill="1" applyBorder="1"/>
    <xf numFmtId="0" fontId="24" fillId="2" borderId="23" xfId="0" applyFont="1" applyFill="1" applyBorder="1"/>
    <xf numFmtId="0" fontId="24" fillId="2" borderId="27" xfId="3" applyFont="1" applyFill="1" applyBorder="1"/>
    <xf numFmtId="4" fontId="1" fillId="2" borderId="26" xfId="3" applyNumberFormat="1" applyFont="1" applyFill="1" applyBorder="1"/>
    <xf numFmtId="0" fontId="9" fillId="2" borderId="23" xfId="0" applyFont="1" applyFill="1" applyBorder="1"/>
    <xf numFmtId="164" fontId="1" fillId="2" borderId="24" xfId="0" applyNumberFormat="1" applyFont="1" applyFill="1" applyBorder="1"/>
    <xf numFmtId="3" fontId="1" fillId="2" borderId="24" xfId="0" applyNumberFormat="1" applyFont="1" applyFill="1" applyBorder="1"/>
    <xf numFmtId="0" fontId="24" fillId="2" borderId="23" xfId="0" applyFont="1" applyFill="1" applyBorder="1" applyAlignment="1">
      <alignment horizontal="left"/>
    </xf>
    <xf numFmtId="0" fontId="9" fillId="2" borderId="24" xfId="0" applyFont="1" applyFill="1" applyBorder="1" applyAlignment="1">
      <alignment horizontal="left"/>
    </xf>
    <xf numFmtId="4" fontId="33" fillId="2" borderId="26" xfId="3" applyNumberFormat="1" applyFont="1" applyFill="1" applyBorder="1"/>
    <xf numFmtId="0" fontId="1" fillId="2" borderId="24" xfId="0" applyFont="1" applyFill="1" applyBorder="1"/>
    <xf numFmtId="49" fontId="1" fillId="2" borderId="24" xfId="3" applyNumberFormat="1" applyFont="1" applyFill="1" applyBorder="1" applyAlignment="1">
      <alignment horizontal="center"/>
    </xf>
    <xf numFmtId="49" fontId="1" fillId="2" borderId="12" xfId="3" applyNumberFormat="1" applyFont="1" applyFill="1" applyBorder="1" applyAlignment="1">
      <alignment horizontal="center"/>
    </xf>
    <xf numFmtId="49" fontId="9" fillId="2" borderId="12" xfId="3" applyNumberFormat="1" applyFont="1" applyFill="1" applyBorder="1" applyAlignment="1">
      <alignment horizontal="center"/>
    </xf>
    <xf numFmtId="49" fontId="24" fillId="2" borderId="20" xfId="0" applyNumberFormat="1" applyFont="1" applyFill="1" applyBorder="1"/>
    <xf numFmtId="4" fontId="1" fillId="2" borderId="17" xfId="3" applyNumberFormat="1" applyFont="1" applyFill="1" applyBorder="1"/>
    <xf numFmtId="4" fontId="1" fillId="2" borderId="44" xfId="3" applyNumberFormat="1" applyFont="1" applyFill="1" applyBorder="1"/>
    <xf numFmtId="49" fontId="9" fillId="2" borderId="25" xfId="3" applyNumberFormat="1" applyFont="1" applyFill="1" applyBorder="1" applyAlignment="1">
      <alignment horizontal="center"/>
    </xf>
    <xf numFmtId="0" fontId="34" fillId="2" borderId="28" xfId="0" applyFont="1" applyFill="1" applyBorder="1"/>
    <xf numFmtId="164" fontId="34" fillId="2" borderId="28" xfId="0" applyNumberFormat="1" applyFont="1" applyFill="1" applyBorder="1"/>
    <xf numFmtId="3" fontId="9" fillId="2" borderId="28" xfId="0" applyNumberFormat="1" applyFont="1" applyFill="1" applyBorder="1"/>
    <xf numFmtId="49" fontId="9" fillId="2" borderId="4" xfId="3" applyNumberFormat="1" applyFont="1" applyFill="1" applyBorder="1" applyAlignment="1">
      <alignment horizontal="center"/>
    </xf>
    <xf numFmtId="49" fontId="9" fillId="2" borderId="22" xfId="3" applyNumberFormat="1" applyFont="1" applyFill="1" applyBorder="1" applyAlignment="1">
      <alignment horizontal="left"/>
    </xf>
    <xf numFmtId="49" fontId="24" fillId="2" borderId="5" xfId="0" applyNumberFormat="1" applyFont="1" applyFill="1" applyBorder="1"/>
    <xf numFmtId="0" fontId="24" fillId="2" borderId="5" xfId="0" applyFont="1" applyFill="1" applyBorder="1"/>
    <xf numFmtId="3" fontId="2" fillId="2" borderId="67" xfId="3" applyNumberFormat="1" applyFont="1" applyFill="1" applyBorder="1"/>
    <xf numFmtId="164" fontId="2" fillId="2" borderId="67" xfId="3" applyNumberFormat="1" applyFont="1" applyFill="1" applyBorder="1"/>
    <xf numFmtId="4" fontId="2" fillId="2" borderId="67" xfId="3" applyNumberFormat="1" applyFont="1" applyFill="1" applyBorder="1"/>
    <xf numFmtId="4" fontId="2" fillId="2" borderId="68" xfId="3" applyNumberFormat="1" applyFont="1" applyFill="1" applyBorder="1"/>
    <xf numFmtId="0" fontId="1" fillId="2" borderId="27" xfId="3" applyFont="1" applyFill="1" applyBorder="1" applyAlignment="1">
      <alignment horizontal="center"/>
    </xf>
    <xf numFmtId="0" fontId="19" fillId="2" borderId="25" xfId="0" applyFont="1" applyFill="1" applyBorder="1" applyAlignment="1"/>
    <xf numFmtId="0" fontId="21" fillId="2" borderId="17" xfId="3" applyFont="1" applyFill="1" applyBorder="1"/>
    <xf numFmtId="49" fontId="12" fillId="2" borderId="25" xfId="3" applyNumberFormat="1" applyFont="1" applyFill="1" applyBorder="1" applyAlignment="1">
      <alignment horizontal="center"/>
    </xf>
    <xf numFmtId="0" fontId="12" fillId="2" borderId="17" xfId="3" applyFont="1" applyFill="1" applyBorder="1"/>
    <xf numFmtId="0" fontId="15" fillId="2" borderId="15" xfId="3" applyFont="1" applyFill="1" applyBorder="1"/>
    <xf numFmtId="3" fontId="1" fillId="2" borderId="25" xfId="6" applyNumberFormat="1" applyFont="1" applyFill="1" applyBorder="1" applyAlignment="1">
      <alignment horizontal="right" wrapText="1"/>
    </xf>
    <xf numFmtId="164" fontId="1" fillId="2" borderId="23" xfId="3" applyNumberFormat="1" applyFill="1" applyBorder="1"/>
    <xf numFmtId="0" fontId="12" fillId="2" borderId="27" xfId="3" applyFont="1" applyFill="1" applyBorder="1" applyAlignment="1">
      <alignment horizontal="center"/>
    </xf>
    <xf numFmtId="0" fontId="1" fillId="2" borderId="25" xfId="4" applyFont="1" applyFill="1" applyBorder="1" applyAlignment="1">
      <alignment horizontal="justify" wrapText="1"/>
    </xf>
    <xf numFmtId="0" fontId="15" fillId="2" borderId="27" xfId="3" applyFont="1" applyFill="1" applyBorder="1"/>
    <xf numFmtId="3" fontId="1" fillId="2" borderId="25" xfId="7" applyNumberFormat="1" applyFont="1" applyFill="1" applyBorder="1" applyAlignment="1">
      <alignment horizontal="right" wrapText="1"/>
    </xf>
    <xf numFmtId="0" fontId="12" fillId="2" borderId="25" xfId="3" applyFont="1" applyFill="1" applyBorder="1" applyAlignment="1">
      <alignment horizontal="center"/>
    </xf>
    <xf numFmtId="0" fontId="3" fillId="2" borderId="25" xfId="3" applyFont="1" applyFill="1" applyBorder="1" applyAlignment="1"/>
    <xf numFmtId="0" fontId="1" fillId="2" borderId="25" xfId="3" applyFont="1" applyFill="1" applyBorder="1" applyAlignment="1">
      <alignment horizontal="center"/>
    </xf>
    <xf numFmtId="0" fontId="15" fillId="2" borderId="25" xfId="3" applyFont="1" applyFill="1" applyBorder="1"/>
    <xf numFmtId="49" fontId="8" fillId="2" borderId="25" xfId="3" applyNumberFormat="1" applyFont="1" applyFill="1" applyBorder="1" applyAlignment="1">
      <alignment horizontal="left"/>
    </xf>
    <xf numFmtId="0" fontId="24" fillId="2" borderId="25" xfId="3" applyFont="1" applyFill="1" applyBorder="1" applyAlignment="1">
      <alignment horizontal="left"/>
    </xf>
    <xf numFmtId="0" fontId="3" fillId="2" borderId="25" xfId="3" applyFont="1" applyFill="1" applyBorder="1" applyAlignment="1">
      <alignment horizontal="left"/>
    </xf>
    <xf numFmtId="165" fontId="0" fillId="2" borderId="25" xfId="0" applyNumberFormat="1" applyFill="1" applyBorder="1" applyAlignment="1"/>
    <xf numFmtId="0" fontId="0" fillId="2" borderId="25" xfId="0" applyFill="1" applyBorder="1" applyAlignment="1"/>
    <xf numFmtId="165" fontId="1" fillId="2" borderId="25" xfId="3" applyNumberFormat="1" applyFont="1" applyFill="1" applyBorder="1"/>
    <xf numFmtId="3" fontId="9" fillId="2" borderId="17" xfId="3" applyNumberFormat="1" applyFont="1" applyFill="1" applyBorder="1"/>
    <xf numFmtId="164" fontId="9" fillId="2" borderId="17" xfId="3" applyNumberFormat="1" applyFont="1" applyFill="1" applyBorder="1"/>
    <xf numFmtId="0" fontId="24" fillId="2" borderId="8" xfId="3" applyFont="1" applyFill="1" applyBorder="1"/>
    <xf numFmtId="3" fontId="1" fillId="2" borderId="50" xfId="3" applyNumberFormat="1" applyFill="1" applyBorder="1"/>
    <xf numFmtId="0" fontId="3" fillId="2" borderId="28" xfId="3" applyFont="1" applyFill="1" applyBorder="1"/>
    <xf numFmtId="0" fontId="4" fillId="2" borderId="10" xfId="1" applyFont="1" applyFill="1" applyBorder="1" applyAlignment="1">
      <alignment horizontal="left"/>
    </xf>
    <xf numFmtId="0" fontId="3" fillId="2" borderId="25" xfId="1" applyFont="1" applyFill="1" applyBorder="1" applyAlignment="1">
      <alignment horizontal="center"/>
    </xf>
    <xf numFmtId="0" fontId="3" fillId="2" borderId="25" xfId="1" applyFont="1" applyFill="1" applyBorder="1" applyAlignment="1"/>
    <xf numFmtId="0" fontId="9" fillId="2" borderId="28" xfId="3" applyFont="1" applyFill="1" applyBorder="1"/>
    <xf numFmtId="3" fontId="9" fillId="2" borderId="25" xfId="1" applyNumberFormat="1" applyFont="1" applyFill="1" applyBorder="1" applyAlignment="1"/>
    <xf numFmtId="164" fontId="9" fillId="2" borderId="25" xfId="1" applyNumberFormat="1" applyFont="1" applyFill="1" applyBorder="1" applyAlignment="1"/>
    <xf numFmtId="0" fontId="24" fillId="2" borderId="28" xfId="3" applyFont="1" applyFill="1" applyBorder="1"/>
    <xf numFmtId="3" fontId="1" fillId="2" borderId="20" xfId="1" applyNumberFormat="1" applyFont="1" applyFill="1" applyBorder="1" applyAlignment="1"/>
    <xf numFmtId="164" fontId="1" fillId="2" borderId="20" xfId="1" applyNumberFormat="1" applyFont="1" applyFill="1" applyBorder="1" applyAlignment="1"/>
    <xf numFmtId="0" fontId="24" fillId="2" borderId="28" xfId="0" applyFont="1" applyFill="1" applyBorder="1"/>
    <xf numFmtId="0" fontId="24" fillId="2" borderId="28" xfId="0" applyFont="1" applyFill="1" applyBorder="1" applyAlignment="1">
      <alignment horizontal="left"/>
    </xf>
    <xf numFmtId="49" fontId="24" fillId="2" borderId="28" xfId="0" applyNumberFormat="1" applyFont="1" applyFill="1" applyBorder="1"/>
    <xf numFmtId="3" fontId="2" fillId="2" borderId="67" xfId="0" applyNumberFormat="1" applyFont="1" applyFill="1" applyBorder="1"/>
    <xf numFmtId="4" fontId="2" fillId="2" borderId="67" xfId="0" applyNumberFormat="1" applyFont="1" applyFill="1" applyBorder="1"/>
    <xf numFmtId="164" fontId="2" fillId="2" borderId="67" xfId="0" applyNumberFormat="1" applyFont="1" applyFill="1" applyBorder="1"/>
    <xf numFmtId="0" fontId="1" fillId="2" borderId="25" xfId="0" applyFont="1" applyFill="1" applyBorder="1" applyAlignment="1"/>
    <xf numFmtId="0" fontId="1" fillId="2" borderId="38" xfId="0" applyFont="1" applyFill="1" applyBorder="1" applyAlignment="1"/>
    <xf numFmtId="0" fontId="1" fillId="2" borderId="39" xfId="0" applyFont="1" applyFill="1" applyBorder="1" applyAlignment="1"/>
    <xf numFmtId="0" fontId="1" fillId="2" borderId="49" xfId="0" applyFont="1" applyFill="1" applyBorder="1"/>
    <xf numFmtId="3" fontId="3" fillId="2" borderId="8" xfId="0" applyNumberFormat="1" applyFont="1" applyFill="1" applyBorder="1"/>
    <xf numFmtId="164" fontId="3" fillId="2" borderId="8" xfId="0" applyNumberFormat="1" applyFont="1" applyFill="1" applyBorder="1"/>
    <xf numFmtId="0" fontId="3" fillId="2" borderId="14" xfId="0" applyFont="1" applyFill="1" applyBorder="1"/>
    <xf numFmtId="0" fontId="3" fillId="2" borderId="25" xfId="0" applyFont="1" applyFill="1" applyBorder="1" applyAlignment="1">
      <alignment horizontal="center"/>
    </xf>
    <xf numFmtId="0" fontId="0" fillId="2" borderId="23" xfId="0" applyFill="1" applyBorder="1"/>
    <xf numFmtId="0" fontId="2" fillId="2" borderId="68" xfId="3" applyFont="1" applyFill="1" applyBorder="1"/>
    <xf numFmtId="0" fontId="8" fillId="0" borderId="20" xfId="3" applyFont="1" applyFill="1" applyBorder="1" applyAlignment="1">
      <alignment horizontal="left" vertical="center"/>
    </xf>
    <xf numFmtId="49" fontId="4" fillId="2" borderId="12" xfId="3" applyNumberFormat="1" applyFont="1" applyFill="1" applyBorder="1"/>
    <xf numFmtId="0" fontId="8" fillId="2" borderId="65" xfId="0" applyFont="1" applyFill="1" applyBorder="1" applyAlignment="1">
      <alignment horizontal="left"/>
    </xf>
    <xf numFmtId="0" fontId="8" fillId="2" borderId="41" xfId="0" applyFont="1" applyFill="1" applyBorder="1" applyAlignment="1">
      <alignment horizontal="left"/>
    </xf>
    <xf numFmtId="0" fontId="8" fillId="2" borderId="42" xfId="0" applyFont="1" applyFill="1" applyBorder="1" applyAlignment="1">
      <alignment horizontal="left"/>
    </xf>
    <xf numFmtId="0" fontId="21" fillId="2" borderId="43" xfId="0" applyFont="1" applyFill="1" applyBorder="1" applyAlignment="1">
      <alignment horizontal="center"/>
    </xf>
    <xf numFmtId="0" fontId="21" fillId="2" borderId="42" xfId="0" applyFont="1" applyFill="1" applyBorder="1" applyAlignment="1">
      <alignment horizontal="center"/>
    </xf>
    <xf numFmtId="0" fontId="22" fillId="2" borderId="41" xfId="0" applyFont="1" applyFill="1" applyBorder="1"/>
    <xf numFmtId="0" fontId="0" fillId="2" borderId="57" xfId="0" applyFill="1" applyBorder="1"/>
    <xf numFmtId="0" fontId="12" fillId="2" borderId="50" xfId="0" applyFont="1" applyFill="1" applyBorder="1" applyAlignment="1">
      <alignment horizontal="center"/>
    </xf>
    <xf numFmtId="0" fontId="12" fillId="2" borderId="50" xfId="0" applyFont="1" applyFill="1" applyBorder="1"/>
    <xf numFmtId="4" fontId="2" fillId="2" borderId="68" xfId="0" applyNumberFormat="1" applyFont="1" applyFill="1" applyBorder="1"/>
    <xf numFmtId="0" fontId="2" fillId="2" borderId="39" xfId="3" applyFont="1" applyFill="1" applyBorder="1"/>
    <xf numFmtId="164" fontId="9" fillId="2" borderId="28" xfId="0" applyNumberFormat="1" applyFont="1" applyFill="1" applyBorder="1"/>
    <xf numFmtId="165" fontId="9" fillId="2" borderId="25" xfId="0" applyNumberFormat="1" applyFont="1" applyFill="1" applyBorder="1"/>
    <xf numFmtId="4" fontId="9" fillId="2" borderId="17" xfId="3" applyNumberFormat="1" applyFont="1" applyFill="1" applyBorder="1"/>
    <xf numFmtId="4" fontId="9" fillId="2" borderId="44" xfId="3" applyNumberFormat="1" applyFont="1" applyFill="1" applyBorder="1"/>
    <xf numFmtId="0" fontId="4" fillId="2" borderId="11" xfId="0" applyFont="1" applyFill="1" applyBorder="1" applyAlignment="1">
      <alignment horizontal="center"/>
    </xf>
    <xf numFmtId="4" fontId="0" fillId="2" borderId="55" xfId="0" applyNumberFormat="1" applyFill="1" applyBorder="1"/>
    <xf numFmtId="0" fontId="4" fillId="2" borderId="25" xfId="0" applyFont="1" applyFill="1" applyBorder="1" applyAlignment="1">
      <alignment horizontal="center"/>
    </xf>
    <xf numFmtId="49" fontId="4" fillId="2" borderId="25" xfId="0" applyNumberFormat="1" applyFont="1" applyFill="1" applyBorder="1"/>
    <xf numFmtId="0" fontId="45" fillId="2" borderId="24" xfId="0" applyFont="1" applyFill="1" applyBorder="1"/>
    <xf numFmtId="164" fontId="45" fillId="2" borderId="24" xfId="0" applyNumberFormat="1" applyFont="1" applyFill="1" applyBorder="1"/>
    <xf numFmtId="3" fontId="28" fillId="2" borderId="20" xfId="0" applyNumberFormat="1" applyFont="1" applyFill="1" applyBorder="1"/>
    <xf numFmtId="4" fontId="45" fillId="2" borderId="26" xfId="0" applyNumberFormat="1" applyFont="1" applyFill="1" applyBorder="1"/>
    <xf numFmtId="0" fontId="4" fillId="0" borderId="30" xfId="3" applyFont="1" applyFill="1" applyBorder="1" applyAlignment="1"/>
    <xf numFmtId="0" fontId="4" fillId="0" borderId="46" xfId="3" applyFont="1" applyFill="1" applyBorder="1" applyAlignment="1"/>
    <xf numFmtId="0" fontId="4" fillId="0" borderId="60" xfId="3" applyFont="1" applyFill="1" applyBorder="1" applyAlignment="1">
      <alignment horizontal="left" vertical="center"/>
    </xf>
    <xf numFmtId="0" fontId="4" fillId="0" borderId="11" xfId="3" applyFont="1" applyFill="1" applyBorder="1" applyAlignment="1">
      <alignment horizontal="left" vertical="center"/>
    </xf>
    <xf numFmtId="0" fontId="4" fillId="0" borderId="0" xfId="1" applyFont="1" applyBorder="1" applyAlignment="1"/>
    <xf numFmtId="0" fontId="12" fillId="2" borderId="0" xfId="0" applyFont="1" applyFill="1"/>
    <xf numFmtId="0" fontId="3" fillId="2" borderId="2" xfId="0" applyFont="1" applyFill="1" applyBorder="1"/>
    <xf numFmtId="0" fontId="4" fillId="2" borderId="61" xfId="0" applyFont="1" applyFill="1" applyBorder="1"/>
    <xf numFmtId="49" fontId="13" fillId="2" borderId="42" xfId="0" applyNumberFormat="1" applyFont="1" applyFill="1" applyBorder="1"/>
    <xf numFmtId="0" fontId="12" fillId="2" borderId="65" xfId="0" applyFont="1" applyFill="1" applyBorder="1"/>
    <xf numFmtId="0" fontId="12" fillId="2" borderId="43" xfId="0" applyFont="1" applyFill="1" applyBorder="1"/>
    <xf numFmtId="0" fontId="12" fillId="2" borderId="13" xfId="0" applyFont="1" applyFill="1" applyBorder="1"/>
    <xf numFmtId="49" fontId="9" fillId="2" borderId="14" xfId="0" applyNumberFormat="1" applyFont="1" applyFill="1" applyBorder="1" applyAlignment="1">
      <alignment horizontal="center"/>
    </xf>
    <xf numFmtId="0" fontId="9" fillId="2" borderId="25" xfId="0" applyFont="1" applyFill="1" applyBorder="1" applyAlignment="1"/>
    <xf numFmtId="0" fontId="9" fillId="2" borderId="24" xfId="0" applyFont="1" applyFill="1" applyBorder="1" applyAlignment="1"/>
    <xf numFmtId="0" fontId="9" fillId="2" borderId="27" xfId="0" applyFont="1" applyFill="1" applyBorder="1"/>
    <xf numFmtId="3" fontId="21" fillId="2" borderId="25" xfId="0" applyNumberFormat="1" applyFont="1" applyFill="1" applyBorder="1"/>
    <xf numFmtId="3" fontId="22" fillId="2" borderId="24" xfId="0" applyNumberFormat="1" applyFont="1" applyFill="1" applyBorder="1"/>
    <xf numFmtId="49" fontId="1" fillId="2" borderId="24" xfId="0" applyNumberFormat="1" applyFont="1" applyFill="1" applyBorder="1" applyAlignment="1">
      <alignment horizontal="left"/>
    </xf>
    <xf numFmtId="49" fontId="1" fillId="2" borderId="24" xfId="0" applyNumberFormat="1" applyFont="1" applyFill="1" applyBorder="1" applyAlignment="1">
      <alignment horizontal="center"/>
    </xf>
    <xf numFmtId="49" fontId="9" fillId="2" borderId="24" xfId="0" applyNumberFormat="1" applyFont="1" applyFill="1" applyBorder="1" applyAlignment="1">
      <alignment horizontal="left"/>
    </xf>
    <xf numFmtId="3" fontId="12" fillId="2" borderId="24" xfId="0" applyNumberFormat="1" applyFont="1" applyFill="1" applyBorder="1"/>
    <xf numFmtId="49" fontId="1" fillId="2" borderId="14" xfId="0" applyNumberFormat="1" applyFont="1" applyFill="1" applyBorder="1" applyAlignment="1">
      <alignment horizontal="center"/>
    </xf>
    <xf numFmtId="0" fontId="24" fillId="2" borderId="17" xfId="0" applyFont="1" applyFill="1" applyBorder="1" applyAlignment="1">
      <alignment horizontal="left"/>
    </xf>
    <xf numFmtId="0" fontId="24" fillId="2" borderId="15" xfId="0" applyFont="1" applyFill="1" applyBorder="1"/>
    <xf numFmtId="49" fontId="1" fillId="2" borderId="19" xfId="0" applyNumberFormat="1" applyFont="1" applyFill="1" applyBorder="1" applyAlignment="1">
      <alignment horizontal="center"/>
    </xf>
    <xf numFmtId="49" fontId="1" fillId="2" borderId="28" xfId="0" applyNumberFormat="1" applyFont="1" applyFill="1" applyBorder="1" applyAlignment="1">
      <alignment horizontal="left"/>
    </xf>
    <xf numFmtId="3" fontId="1" fillId="2" borderId="17" xfId="0" applyNumberFormat="1" applyFont="1" applyFill="1" applyBorder="1"/>
    <xf numFmtId="0" fontId="24" fillId="2" borderId="17" xfId="0" applyFont="1" applyFill="1" applyBorder="1"/>
    <xf numFmtId="49" fontId="1" fillId="2" borderId="17" xfId="0" applyNumberFormat="1" applyFont="1" applyFill="1" applyBorder="1" applyAlignment="1">
      <alignment horizontal="left"/>
    </xf>
    <xf numFmtId="3" fontId="22" fillId="2" borderId="17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left"/>
    </xf>
    <xf numFmtId="3" fontId="1" fillId="2" borderId="20" xfId="0" applyNumberFormat="1" applyFont="1" applyFill="1" applyBorder="1"/>
    <xf numFmtId="164" fontId="1" fillId="2" borderId="20" xfId="0" applyNumberFormat="1" applyFont="1" applyFill="1" applyBorder="1"/>
    <xf numFmtId="3" fontId="22" fillId="2" borderId="12" xfId="0" applyNumberFormat="1" applyFont="1" applyFill="1" applyBorder="1"/>
    <xf numFmtId="4" fontId="9" fillId="2" borderId="27" xfId="0" applyNumberFormat="1" applyFont="1" applyFill="1" applyBorder="1"/>
    <xf numFmtId="49" fontId="1" fillId="2" borderId="25" xfId="0" applyNumberFormat="1" applyFont="1" applyFill="1" applyBorder="1" applyAlignment="1">
      <alignment horizontal="center"/>
    </xf>
    <xf numFmtId="49" fontId="1" fillId="2" borderId="63" xfId="0" applyNumberFormat="1" applyFont="1" applyFill="1" applyBorder="1" applyAlignment="1">
      <alignment horizontal="center"/>
    </xf>
    <xf numFmtId="49" fontId="1" fillId="2" borderId="45" xfId="0" applyNumberFormat="1" applyFont="1" applyFill="1" applyBorder="1" applyAlignment="1">
      <alignment horizontal="center"/>
    </xf>
    <xf numFmtId="0" fontId="24" fillId="2" borderId="8" xfId="0" applyFont="1" applyFill="1" applyBorder="1"/>
    <xf numFmtId="0" fontId="24" fillId="2" borderId="45" xfId="0" applyFont="1" applyFill="1" applyBorder="1"/>
    <xf numFmtId="3" fontId="1" fillId="2" borderId="8" xfId="0" applyNumberFormat="1" applyFont="1" applyFill="1" applyBorder="1"/>
    <xf numFmtId="164" fontId="1" fillId="2" borderId="8" xfId="0" applyNumberFormat="1" applyFont="1" applyFill="1" applyBorder="1"/>
    <xf numFmtId="3" fontId="22" fillId="2" borderId="49" xfId="0" applyNumberFormat="1" applyFont="1" applyFill="1" applyBorder="1"/>
    <xf numFmtId="4" fontId="1" fillId="2" borderId="8" xfId="0" applyNumberFormat="1" applyFont="1" applyFill="1" applyBorder="1"/>
    <xf numFmtId="3" fontId="21" fillId="2" borderId="5" xfId="0" applyNumberFormat="1" applyFont="1" applyFill="1" applyBorder="1" applyAlignment="1">
      <alignment horizontal="right"/>
    </xf>
    <xf numFmtId="164" fontId="21" fillId="2" borderId="5" xfId="0" applyNumberFormat="1" applyFont="1" applyFill="1" applyBorder="1" applyAlignment="1">
      <alignment horizontal="right"/>
    </xf>
    <xf numFmtId="0" fontId="24" fillId="2" borderId="27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left"/>
    </xf>
    <xf numFmtId="0" fontId="9" fillId="2" borderId="24" xfId="0" applyFont="1" applyFill="1" applyBorder="1" applyAlignment="1">
      <alignment horizontal="center"/>
    </xf>
    <xf numFmtId="0" fontId="9" fillId="2" borderId="12" xfId="0" applyFont="1" applyFill="1" applyBorder="1"/>
    <xf numFmtId="0" fontId="24" fillId="2" borderId="24" xfId="0" applyFont="1" applyFill="1" applyBorder="1" applyAlignment="1">
      <alignment horizontal="center"/>
    </xf>
    <xf numFmtId="49" fontId="24" fillId="2" borderId="25" xfId="0" applyNumberFormat="1" applyFont="1" applyFill="1" applyBorder="1" applyAlignment="1">
      <alignment horizontal="center"/>
    </xf>
    <xf numFmtId="0" fontId="24" fillId="2" borderId="21" xfId="0" applyFont="1" applyFill="1" applyBorder="1"/>
    <xf numFmtId="49" fontId="24" fillId="2" borderId="24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left"/>
    </xf>
    <xf numFmtId="49" fontId="9" fillId="2" borderId="10" xfId="0" applyNumberFormat="1" applyFont="1" applyFill="1" applyBorder="1" applyAlignment="1">
      <alignment horizontal="center"/>
    </xf>
    <xf numFmtId="0" fontId="8" fillId="2" borderId="21" xfId="0" applyFont="1" applyFill="1" applyBorder="1"/>
    <xf numFmtId="3" fontId="8" fillId="2" borderId="20" xfId="0" applyNumberFormat="1" applyFont="1" applyFill="1" applyBorder="1"/>
    <xf numFmtId="164" fontId="8" fillId="2" borderId="20" xfId="0" applyNumberFormat="1" applyFont="1" applyFill="1" applyBorder="1"/>
    <xf numFmtId="3" fontId="21" fillId="2" borderId="11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49" fontId="3" fillId="2" borderId="25" xfId="0" applyNumberFormat="1" applyFont="1" applyFill="1" applyBorder="1" applyAlignment="1">
      <alignment horizontal="left"/>
    </xf>
    <xf numFmtId="0" fontId="14" fillId="2" borderId="20" xfId="0" applyFont="1" applyFill="1" applyBorder="1"/>
    <xf numFmtId="0" fontId="24" fillId="2" borderId="27" xfId="0" applyFont="1" applyFill="1" applyBorder="1" applyAlignment="1"/>
    <xf numFmtId="49" fontId="3" fillId="2" borderId="19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left"/>
    </xf>
    <xf numFmtId="0" fontId="14" fillId="2" borderId="17" xfId="0" applyFont="1" applyFill="1" applyBorder="1"/>
    <xf numFmtId="0" fontId="4" fillId="2" borderId="47" xfId="0" applyFont="1" applyFill="1" applyBorder="1"/>
    <xf numFmtId="3" fontId="4" fillId="2" borderId="32" xfId="0" applyNumberFormat="1" applyFont="1" applyFill="1" applyBorder="1"/>
    <xf numFmtId="164" fontId="4" fillId="2" borderId="32" xfId="0" applyNumberFormat="1" applyFont="1" applyFill="1" applyBorder="1"/>
    <xf numFmtId="0" fontId="8" fillId="2" borderId="39" xfId="0" applyFont="1" applyFill="1" applyBorder="1" applyAlignment="1">
      <alignment horizontal="center"/>
    </xf>
    <xf numFmtId="14" fontId="21" fillId="2" borderId="39" xfId="0" applyNumberFormat="1" applyFont="1" applyFill="1" applyBorder="1"/>
    <xf numFmtId="0" fontId="4" fillId="2" borderId="5" xfId="0" applyFont="1" applyFill="1" applyBorder="1" applyAlignment="1">
      <alignment horizontal="center"/>
    </xf>
    <xf numFmtId="49" fontId="4" fillId="2" borderId="0" xfId="0" applyNumberFormat="1" applyFont="1" applyFill="1" applyBorder="1"/>
    <xf numFmtId="3" fontId="12" fillId="2" borderId="29" xfId="0" applyNumberFormat="1" applyFont="1" applyFill="1" applyBorder="1"/>
    <xf numFmtId="164" fontId="12" fillId="2" borderId="20" xfId="0" applyNumberFormat="1" applyFont="1" applyFill="1" applyBorder="1"/>
    <xf numFmtId="0" fontId="12" fillId="2" borderId="20" xfId="0" applyFont="1" applyFill="1" applyBorder="1"/>
    <xf numFmtId="0" fontId="12" fillId="2" borderId="55" xfId="0" applyFont="1" applyFill="1" applyBorder="1"/>
    <xf numFmtId="4" fontId="9" fillId="2" borderId="11" xfId="0" applyNumberFormat="1" applyFont="1" applyFill="1" applyBorder="1"/>
    <xf numFmtId="0" fontId="33" fillId="2" borderId="27" xfId="0" applyFont="1" applyFill="1" applyBorder="1"/>
    <xf numFmtId="0" fontId="12" fillId="2" borderId="24" xfId="0" applyFont="1" applyFill="1" applyBorder="1" applyAlignment="1">
      <alignment horizontal="center"/>
    </xf>
    <xf numFmtId="0" fontId="12" fillId="2" borderId="25" xfId="0" applyFont="1" applyFill="1" applyBorder="1" applyAlignment="1">
      <alignment wrapText="1"/>
    </xf>
    <xf numFmtId="0" fontId="33" fillId="2" borderId="25" xfId="0" applyFont="1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justify" wrapText="1"/>
    </xf>
    <xf numFmtId="3" fontId="29" fillId="2" borderId="25" xfId="0" applyNumberFormat="1" applyFont="1" applyFill="1" applyBorder="1" applyAlignment="1">
      <alignment horizontal="right" wrapText="1"/>
    </xf>
    <xf numFmtId="0" fontId="1" fillId="2" borderId="25" xfId="0" applyFont="1" applyFill="1" applyBorder="1" applyAlignment="1">
      <alignment vertical="center" wrapText="1"/>
    </xf>
    <xf numFmtId="49" fontId="1" fillId="2" borderId="17" xfId="0" applyNumberFormat="1" applyFont="1" applyFill="1" applyBorder="1" applyAlignment="1">
      <alignment horizontal="center"/>
    </xf>
    <xf numFmtId="49" fontId="1" fillId="2" borderId="28" xfId="0" applyNumberFormat="1" applyFont="1" applyFill="1" applyBorder="1" applyAlignment="1">
      <alignment horizontal="center"/>
    </xf>
    <xf numFmtId="3" fontId="46" fillId="2" borderId="25" xfId="0" applyNumberFormat="1" applyFont="1" applyFill="1" applyBorder="1" applyAlignment="1">
      <alignment horizontal="right" wrapText="1"/>
    </xf>
    <xf numFmtId="164" fontId="46" fillId="2" borderId="25" xfId="0" applyNumberFormat="1" applyFont="1" applyFill="1" applyBorder="1" applyAlignment="1">
      <alignment horizontal="right" wrapText="1"/>
    </xf>
    <xf numFmtId="0" fontId="30" fillId="2" borderId="25" xfId="0" applyFont="1" applyFill="1" applyBorder="1" applyAlignment="1">
      <alignment horizontal="left" wrapText="1"/>
    </xf>
    <xf numFmtId="0" fontId="1" fillId="2" borderId="28" xfId="0" applyFont="1" applyFill="1" applyBorder="1" applyAlignment="1">
      <alignment horizontal="center"/>
    </xf>
    <xf numFmtId="0" fontId="1" fillId="2" borderId="17" xfId="0" applyFont="1" applyFill="1" applyBorder="1" applyAlignment="1">
      <alignment wrapText="1"/>
    </xf>
    <xf numFmtId="0" fontId="1" fillId="2" borderId="17" xfId="0" applyFont="1" applyFill="1" applyBorder="1"/>
    <xf numFmtId="164" fontId="1" fillId="2" borderId="16" xfId="0" applyNumberFormat="1" applyFont="1" applyFill="1" applyBorder="1"/>
    <xf numFmtId="49" fontId="2" fillId="2" borderId="30" xfId="0" applyNumberFormat="1" applyFont="1" applyFill="1" applyBorder="1" applyAlignment="1">
      <alignment horizontal="left"/>
    </xf>
    <xf numFmtId="49" fontId="2" fillId="2" borderId="46" xfId="0" applyNumberFormat="1" applyFont="1" applyFill="1" applyBorder="1" applyAlignment="1">
      <alignment horizontal="left"/>
    </xf>
    <xf numFmtId="0" fontId="2" fillId="2" borderId="47" xfId="0" applyFont="1" applyFill="1" applyBorder="1" applyAlignment="1">
      <alignment horizontal="left"/>
    </xf>
    <xf numFmtId="0" fontId="2" fillId="2" borderId="48" xfId="0" applyFont="1" applyFill="1" applyBorder="1"/>
    <xf numFmtId="3" fontId="2" fillId="2" borderId="32" xfId="0" applyNumberFormat="1" applyFont="1" applyFill="1" applyBorder="1"/>
    <xf numFmtId="164" fontId="2" fillId="2" borderId="32" xfId="0" applyNumberFormat="1" applyFont="1" applyFill="1" applyBorder="1"/>
    <xf numFmtId="4" fontId="1" fillId="2" borderId="0" xfId="3" applyNumberFormat="1" applyFill="1"/>
    <xf numFmtId="0" fontId="2" fillId="2" borderId="32" xfId="3" applyFont="1" applyFill="1" applyBorder="1"/>
    <xf numFmtId="0" fontId="4" fillId="2" borderId="0" xfId="3" applyFont="1" applyFill="1" applyBorder="1" applyAlignment="1"/>
    <xf numFmtId="0" fontId="8" fillId="2" borderId="27" xfId="3" applyFont="1" applyFill="1" applyBorder="1" applyAlignment="1">
      <alignment horizontal="left"/>
    </xf>
    <xf numFmtId="0" fontId="3" fillId="0" borderId="20" xfId="3" applyFont="1" applyFill="1" applyBorder="1" applyAlignment="1">
      <alignment horizontal="right"/>
    </xf>
    <xf numFmtId="0" fontId="36" fillId="0" borderId="20" xfId="0" applyFont="1" applyBorder="1" applyAlignment="1"/>
    <xf numFmtId="0" fontId="4" fillId="2" borderId="60" xfId="3" applyFont="1" applyFill="1" applyBorder="1" applyAlignment="1">
      <alignment horizontal="left" vertical="center"/>
    </xf>
    <xf numFmtId="164" fontId="24" fillId="0" borderId="17" xfId="0" applyNumberFormat="1" applyFont="1" applyFill="1" applyBorder="1" applyAlignment="1">
      <alignment horizontal="right"/>
    </xf>
    <xf numFmtId="3" fontId="24" fillId="0" borderId="17" xfId="0" applyNumberFormat="1" applyFont="1" applyFill="1" applyBorder="1" applyAlignment="1">
      <alignment horizontal="right"/>
    </xf>
    <xf numFmtId="3" fontId="24" fillId="2" borderId="51" xfId="0" applyNumberFormat="1" applyFont="1" applyFill="1" applyBorder="1" applyAlignment="1">
      <alignment horizontal="right"/>
    </xf>
    <xf numFmtId="4" fontId="24" fillId="2" borderId="58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0" fontId="30" fillId="2" borderId="8" xfId="0" applyFont="1" applyFill="1" applyBorder="1" applyAlignment="1">
      <alignment horizontal="left" vertical="center" wrapText="1"/>
    </xf>
    <xf numFmtId="0" fontId="4" fillId="2" borderId="27" xfId="3" applyFont="1" applyFill="1" applyBorder="1" applyAlignment="1">
      <alignment horizontal="left" vertical="center"/>
    </xf>
    <xf numFmtId="49" fontId="8" fillId="2" borderId="12" xfId="3" applyNumberFormat="1" applyFont="1" applyFill="1" applyBorder="1"/>
    <xf numFmtId="3" fontId="21" fillId="2" borderId="11" xfId="3" applyNumberFormat="1" applyFont="1" applyFill="1" applyBorder="1"/>
    <xf numFmtId="3" fontId="9" fillId="2" borderId="20" xfId="3" applyNumberFormat="1" applyFont="1" applyFill="1" applyBorder="1"/>
    <xf numFmtId="164" fontId="9" fillId="2" borderId="11" xfId="3" applyNumberFormat="1" applyFont="1" applyFill="1" applyBorder="1"/>
    <xf numFmtId="3" fontId="21" fillId="2" borderId="25" xfId="3" applyNumberFormat="1" applyFont="1" applyFill="1" applyBorder="1"/>
    <xf numFmtId="49" fontId="9" fillId="2" borderId="20" xfId="3" applyNumberFormat="1" applyFont="1" applyFill="1" applyBorder="1"/>
    <xf numFmtId="164" fontId="3" fillId="2" borderId="11" xfId="3" applyNumberFormat="1" applyFont="1" applyFill="1" applyBorder="1"/>
    <xf numFmtId="3" fontId="8" fillId="2" borderId="20" xfId="3" applyNumberFormat="1" applyFont="1" applyFill="1" applyBorder="1"/>
    <xf numFmtId="164" fontId="8" fillId="2" borderId="11" xfId="3" applyNumberFormat="1" applyFont="1" applyFill="1" applyBorder="1"/>
    <xf numFmtId="0" fontId="8" fillId="2" borderId="27" xfId="3" applyFont="1" applyFill="1" applyBorder="1" applyAlignment="1">
      <alignment horizontal="left" vertical="center"/>
    </xf>
    <xf numFmtId="3" fontId="8" fillId="2" borderId="21" xfId="3" applyNumberFormat="1" applyFont="1" applyFill="1" applyBorder="1"/>
    <xf numFmtId="164" fontId="8" fillId="2" borderId="21" xfId="3" applyNumberFormat="1" applyFont="1" applyFill="1" applyBorder="1"/>
    <xf numFmtId="3" fontId="3" fillId="2" borderId="21" xfId="3" applyNumberFormat="1" applyFont="1" applyFill="1" applyBorder="1"/>
    <xf numFmtId="164" fontId="3" fillId="2" borderId="21" xfId="3" applyNumberFormat="1" applyFont="1" applyFill="1" applyBorder="1"/>
    <xf numFmtId="164" fontId="1" fillId="2" borderId="11" xfId="3" applyNumberFormat="1" applyFont="1" applyFill="1" applyBorder="1"/>
    <xf numFmtId="0" fontId="1" fillId="2" borderId="20" xfId="0" applyFont="1" applyFill="1" applyBorder="1" applyAlignment="1">
      <alignment wrapText="1"/>
    </xf>
    <xf numFmtId="0" fontId="9" fillId="2" borderId="12" xfId="0" applyFont="1" applyFill="1" applyBorder="1" applyAlignment="1">
      <alignment horizontal="left" wrapText="1"/>
    </xf>
    <xf numFmtId="3" fontId="9" fillId="2" borderId="12" xfId="0" applyNumberFormat="1" applyFont="1" applyFill="1" applyBorder="1"/>
    <xf numFmtId="164" fontId="9" fillId="2" borderId="12" xfId="0" applyNumberFormat="1" applyFont="1" applyFill="1" applyBorder="1"/>
    <xf numFmtId="4" fontId="9" fillId="2" borderId="20" xfId="3" applyNumberFormat="1" applyFont="1" applyFill="1" applyBorder="1"/>
    <xf numFmtId="4" fontId="9" fillId="2" borderId="55" xfId="3" applyNumberFormat="1" applyFont="1" applyFill="1" applyBorder="1"/>
    <xf numFmtId="49" fontId="9" fillId="2" borderId="0" xfId="3" applyNumberFormat="1" applyFont="1" applyFill="1" applyBorder="1" applyAlignment="1">
      <alignment horizontal="center"/>
    </xf>
    <xf numFmtId="49" fontId="9" fillId="2" borderId="0" xfId="3" applyNumberFormat="1" applyFont="1" applyFill="1" applyBorder="1" applyAlignment="1">
      <alignment horizontal="left"/>
    </xf>
    <xf numFmtId="4" fontId="1" fillId="2" borderId="0" xfId="3" applyNumberFormat="1" applyFont="1" applyFill="1" applyBorder="1"/>
    <xf numFmtId="49" fontId="9" fillId="2" borderId="63" xfId="3" applyNumberFormat="1" applyFont="1" applyFill="1" applyBorder="1" applyAlignment="1">
      <alignment horizontal="center"/>
    </xf>
    <xf numFmtId="49" fontId="9" fillId="2" borderId="58" xfId="3" applyNumberFormat="1" applyFont="1" applyFill="1" applyBorder="1" applyAlignment="1">
      <alignment horizontal="left"/>
    </xf>
    <xf numFmtId="0" fontId="1" fillId="2" borderId="50" xfId="0" applyFont="1" applyFill="1" applyBorder="1"/>
    <xf numFmtId="0" fontId="24" fillId="2" borderId="58" xfId="0" applyFont="1" applyFill="1" applyBorder="1"/>
    <xf numFmtId="0" fontId="1" fillId="2" borderId="58" xfId="0" applyFont="1" applyFill="1" applyBorder="1"/>
    <xf numFmtId="164" fontId="1" fillId="2" borderId="58" xfId="0" applyNumberFormat="1" applyFont="1" applyFill="1" applyBorder="1"/>
    <xf numFmtId="3" fontId="1" fillId="2" borderId="58" xfId="0" applyNumberFormat="1" applyFont="1" applyFill="1" applyBorder="1"/>
    <xf numFmtId="4" fontId="1" fillId="2" borderId="50" xfId="3" applyNumberFormat="1" applyFont="1" applyFill="1" applyBorder="1"/>
    <xf numFmtId="4" fontId="1" fillId="2" borderId="52" xfId="3" applyNumberFormat="1" applyFont="1" applyFill="1" applyBorder="1"/>
    <xf numFmtId="4" fontId="2" fillId="2" borderId="0" xfId="3" applyNumberFormat="1" applyFont="1" applyFill="1" applyBorder="1"/>
    <xf numFmtId="3" fontId="1" fillId="2" borderId="27" xfId="0" applyNumberFormat="1" applyFont="1" applyFill="1" applyBorder="1"/>
    <xf numFmtId="164" fontId="1" fillId="2" borderId="27" xfId="0" applyNumberFormat="1" applyFont="1" applyFill="1" applyBorder="1"/>
    <xf numFmtId="4" fontId="1" fillId="2" borderId="24" xfId="0" applyNumberFormat="1" applyFont="1" applyFill="1" applyBorder="1"/>
    <xf numFmtId="49" fontId="3" fillId="2" borderId="0" xfId="0" applyNumberFormat="1" applyFont="1" applyFill="1" applyBorder="1" applyAlignment="1">
      <alignment horizontal="center"/>
    </xf>
    <xf numFmtId="49" fontId="24" fillId="2" borderId="0" xfId="0" applyNumberFormat="1" applyFont="1" applyFill="1" applyBorder="1" applyAlignment="1">
      <alignment horizontal="center"/>
    </xf>
    <xf numFmtId="0" fontId="14" fillId="2" borderId="0" xfId="0" applyFont="1" applyFill="1" applyBorder="1"/>
    <xf numFmtId="49" fontId="3" fillId="2" borderId="63" xfId="0" applyNumberFormat="1" applyFont="1" applyFill="1" applyBorder="1" applyAlignment="1">
      <alignment horizontal="center"/>
    </xf>
    <xf numFmtId="49" fontId="24" fillId="2" borderId="50" xfId="0" applyNumberFormat="1" applyFont="1" applyFill="1" applyBorder="1" applyAlignment="1">
      <alignment horizontal="center"/>
    </xf>
    <xf numFmtId="0" fontId="14" fillId="2" borderId="50" xfId="0" applyFont="1" applyFill="1" applyBorder="1"/>
    <xf numFmtId="0" fontId="24" fillId="2" borderId="51" xfId="0" applyFont="1" applyFill="1" applyBorder="1"/>
    <xf numFmtId="164" fontId="1" fillId="2" borderId="70" xfId="0" applyNumberFormat="1" applyFont="1" applyFill="1" applyBorder="1"/>
    <xf numFmtId="3" fontId="22" fillId="2" borderId="50" xfId="0" applyNumberFormat="1" applyFont="1" applyFill="1" applyBorder="1"/>
    <xf numFmtId="0" fontId="1" fillId="2" borderId="51" xfId="3" applyFont="1" applyFill="1" applyBorder="1" applyAlignment="1"/>
    <xf numFmtId="3" fontId="1" fillId="0" borderId="50" xfId="3" applyNumberFormat="1" applyFill="1" applyBorder="1"/>
    <xf numFmtId="164" fontId="1" fillId="0" borderId="50" xfId="3" applyNumberFormat="1" applyFill="1" applyBorder="1"/>
    <xf numFmtId="3" fontId="22" fillId="0" borderId="50" xfId="0" applyNumberFormat="1" applyFont="1" applyFill="1" applyBorder="1"/>
    <xf numFmtId="4" fontId="1" fillId="2" borderId="50" xfId="0" applyNumberFormat="1" applyFont="1" applyFill="1" applyBorder="1"/>
    <xf numFmtId="4" fontId="1" fillId="2" borderId="52" xfId="0" applyNumberFormat="1" applyFont="1" applyFill="1" applyBorder="1"/>
    <xf numFmtId="49" fontId="3" fillId="2" borderId="19" xfId="3" applyNumberFormat="1" applyFont="1" applyFill="1" applyBorder="1" applyAlignment="1">
      <alignment horizontal="center"/>
    </xf>
    <xf numFmtId="3" fontId="1" fillId="2" borderId="50" xfId="3" applyNumberFormat="1" applyFont="1" applyFill="1" applyBorder="1"/>
    <xf numFmtId="4" fontId="9" fillId="2" borderId="45" xfId="0" applyNumberFormat="1" applyFont="1" applyFill="1" applyBorder="1"/>
    <xf numFmtId="4" fontId="9" fillId="2" borderId="9" xfId="0" applyNumberFormat="1" applyFont="1" applyFill="1" applyBorder="1"/>
    <xf numFmtId="164" fontId="2" fillId="0" borderId="32" xfId="3" applyNumberFormat="1" applyFont="1" applyFill="1" applyBorder="1"/>
    <xf numFmtId="3" fontId="1" fillId="2" borderId="45" xfId="3" applyNumberFormat="1" applyFill="1" applyBorder="1" applyAlignment="1"/>
    <xf numFmtId="3" fontId="1" fillId="0" borderId="50" xfId="0" applyNumberFormat="1" applyFont="1" applyFill="1" applyBorder="1" applyAlignment="1">
      <alignment vertical="center" wrapText="1"/>
    </xf>
    <xf numFmtId="0" fontId="3" fillId="0" borderId="63" xfId="3" applyFont="1" applyFill="1" applyBorder="1" applyAlignment="1">
      <alignment vertical="center"/>
    </xf>
    <xf numFmtId="49" fontId="1" fillId="0" borderId="50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justify" vertical="center" wrapText="1"/>
    </xf>
    <xf numFmtId="0" fontId="12" fillId="0" borderId="58" xfId="3" applyFont="1" applyFill="1" applyBorder="1" applyAlignment="1">
      <alignment vertical="center"/>
    </xf>
    <xf numFmtId="164" fontId="1" fillId="2" borderId="50" xfId="3" applyNumberFormat="1" applyFont="1" applyFill="1" applyBorder="1" applyAlignment="1">
      <alignment vertical="center"/>
    </xf>
    <xf numFmtId="3" fontId="12" fillId="2" borderId="50" xfId="1" applyNumberFormat="1" applyFont="1" applyFill="1" applyBorder="1" applyAlignment="1">
      <alignment vertical="center"/>
    </xf>
    <xf numFmtId="4" fontId="1" fillId="0" borderId="50" xfId="0" applyNumberFormat="1" applyFont="1" applyFill="1" applyBorder="1" applyAlignment="1">
      <alignment vertical="center"/>
    </xf>
    <xf numFmtId="4" fontId="1" fillId="0" borderId="52" xfId="0" applyNumberFormat="1" applyFont="1" applyFill="1" applyBorder="1" applyAlignment="1">
      <alignment vertical="center"/>
    </xf>
    <xf numFmtId="3" fontId="1" fillId="0" borderId="50" xfId="0" applyNumberFormat="1" applyFont="1" applyFill="1" applyBorder="1" applyAlignment="1">
      <alignment horizontal="right" vertical="center" wrapText="1"/>
    </xf>
    <xf numFmtId="49" fontId="9" fillId="2" borderId="14" xfId="3" applyNumberFormat="1" applyFont="1" applyFill="1" applyBorder="1" applyAlignment="1">
      <alignment horizontal="center" vertical="center"/>
    </xf>
    <xf numFmtId="49" fontId="8" fillId="2" borderId="24" xfId="3" applyNumberFormat="1" applyFont="1" applyFill="1" applyBorder="1" applyAlignment="1">
      <alignment horizontal="left" vertical="center"/>
    </xf>
    <xf numFmtId="0" fontId="9" fillId="0" borderId="25" xfId="3" applyFont="1" applyFill="1" applyBorder="1" applyAlignment="1">
      <alignment vertical="center"/>
    </xf>
    <xf numFmtId="0" fontId="1" fillId="0" borderId="25" xfId="3" applyFont="1" applyFill="1" applyBorder="1" applyAlignment="1">
      <alignment vertical="center"/>
    </xf>
    <xf numFmtId="3" fontId="1" fillId="2" borderId="23" xfId="3" applyNumberFormat="1" applyFont="1" applyFill="1" applyBorder="1" applyAlignment="1">
      <alignment vertical="center"/>
    </xf>
    <xf numFmtId="164" fontId="1" fillId="0" borderId="25" xfId="3" applyNumberFormat="1" applyFont="1" applyFill="1" applyBorder="1" applyAlignment="1">
      <alignment vertical="center"/>
    </xf>
    <xf numFmtId="3" fontId="1" fillId="0" borderId="25" xfId="3" applyNumberFormat="1" applyFont="1" applyFill="1" applyBorder="1" applyAlignment="1">
      <alignment vertical="center"/>
    </xf>
    <xf numFmtId="4" fontId="1" fillId="2" borderId="25" xfId="0" applyNumberFormat="1" applyFont="1" applyFill="1" applyBorder="1" applyAlignment="1">
      <alignment vertical="center"/>
    </xf>
    <xf numFmtId="4" fontId="1" fillId="2" borderId="55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49" fontId="4" fillId="2" borderId="63" xfId="3" applyNumberFormat="1" applyFont="1" applyFill="1" applyBorder="1" applyAlignment="1">
      <alignment horizontal="left" vertical="center"/>
    </xf>
    <xf numFmtId="0" fontId="4" fillId="2" borderId="50" xfId="3" applyFont="1" applyFill="1" applyBorder="1" applyAlignment="1">
      <alignment horizontal="center" vertical="center"/>
    </xf>
    <xf numFmtId="0" fontId="30" fillId="0" borderId="50" xfId="0" applyFont="1" applyFill="1" applyBorder="1" applyAlignment="1">
      <alignment vertical="center"/>
    </xf>
    <xf numFmtId="49" fontId="1" fillId="0" borderId="51" xfId="3" applyNumberFormat="1" applyFont="1" applyFill="1" applyBorder="1" applyAlignment="1">
      <alignment vertical="center"/>
    </xf>
    <xf numFmtId="3" fontId="1" fillId="0" borderId="51" xfId="0" applyNumberFormat="1" applyFont="1" applyFill="1" applyBorder="1" applyAlignment="1">
      <alignment horizontal="right" vertical="center" wrapText="1"/>
    </xf>
    <xf numFmtId="164" fontId="1" fillId="0" borderId="50" xfId="3" applyNumberFormat="1" applyFill="1" applyBorder="1" applyAlignment="1">
      <alignment vertical="center"/>
    </xf>
    <xf numFmtId="3" fontId="22" fillId="2" borderId="50" xfId="0" applyNumberFormat="1" applyFont="1" applyFill="1" applyBorder="1" applyAlignment="1">
      <alignment vertical="center"/>
    </xf>
    <xf numFmtId="4" fontId="1" fillId="2" borderId="50" xfId="0" applyNumberFormat="1" applyFont="1" applyFill="1" applyBorder="1" applyAlignment="1">
      <alignment vertical="center"/>
    </xf>
    <xf numFmtId="4" fontId="1" fillId="2" borderId="52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0" xfId="0" applyFont="1" applyAlignment="1">
      <alignment horizontal="left"/>
    </xf>
    <xf numFmtId="0" fontId="47" fillId="0" borderId="0" xfId="0" applyFont="1" applyBorder="1" applyAlignment="1">
      <alignment horizontal="left"/>
    </xf>
    <xf numFmtId="0" fontId="0" fillId="0" borderId="11" xfId="0" applyBorder="1"/>
    <xf numFmtId="0" fontId="9" fillId="2" borderId="23" xfId="3" applyFont="1" applyFill="1" applyBorder="1" applyAlignment="1">
      <alignment horizontal="left"/>
    </xf>
    <xf numFmtId="0" fontId="9" fillId="2" borderId="24" xfId="3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4" fillId="0" borderId="30" xfId="3" applyFont="1" applyFill="1" applyBorder="1" applyAlignment="1"/>
    <xf numFmtId="0" fontId="4" fillId="0" borderId="46" xfId="3" applyFont="1" applyFill="1" applyBorder="1" applyAlignment="1"/>
    <xf numFmtId="0" fontId="4" fillId="2" borderId="40" xfId="3" applyFont="1" applyFill="1" applyBorder="1" applyAlignment="1"/>
    <xf numFmtId="0" fontId="4" fillId="2" borderId="41" xfId="3" applyFont="1" applyFill="1" applyBorder="1" applyAlignment="1"/>
    <xf numFmtId="0" fontId="4" fillId="2" borderId="30" xfId="3" applyFont="1" applyFill="1" applyBorder="1" applyAlignment="1"/>
    <xf numFmtId="0" fontId="4" fillId="2" borderId="46" xfId="3" applyFont="1" applyFill="1" applyBorder="1" applyAlignment="1"/>
    <xf numFmtId="0" fontId="4" fillId="2" borderId="39" xfId="3" applyFont="1" applyFill="1" applyBorder="1" applyAlignment="1"/>
    <xf numFmtId="49" fontId="4" fillId="2" borderId="30" xfId="3" applyNumberFormat="1" applyFont="1" applyFill="1" applyBorder="1" applyAlignment="1">
      <alignment horizontal="left"/>
    </xf>
    <xf numFmtId="0" fontId="4" fillId="2" borderId="47" xfId="3" applyFont="1" applyFill="1" applyBorder="1" applyAlignment="1"/>
    <xf numFmtId="3" fontId="21" fillId="0" borderId="5" xfId="0" applyNumberFormat="1" applyFont="1" applyFill="1" applyBorder="1" applyAlignment="1">
      <alignment horizontal="right" vertical="center"/>
    </xf>
    <xf numFmtId="3" fontId="21" fillId="0" borderId="20" xfId="0" applyNumberFormat="1" applyFont="1" applyFill="1" applyBorder="1" applyAlignment="1">
      <alignment horizontal="right" vertical="center"/>
    </xf>
    <xf numFmtId="164" fontId="21" fillId="0" borderId="5" xfId="0" applyNumberFormat="1" applyFont="1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28" fillId="2" borderId="5" xfId="0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4" fontId="9" fillId="0" borderId="5" xfId="0" applyNumberFormat="1" applyFont="1" applyFill="1" applyBorder="1" applyAlignment="1">
      <alignment vertical="center"/>
    </xf>
    <xf numFmtId="0" fontId="0" fillId="0" borderId="20" xfId="0" applyBorder="1" applyAlignment="1">
      <alignment vertical="center"/>
    </xf>
    <xf numFmtId="4" fontId="9" fillId="0" borderId="6" xfId="0" applyNumberFormat="1" applyFont="1" applyFill="1" applyBorder="1" applyAlignment="1">
      <alignment vertical="center"/>
    </xf>
    <xf numFmtId="0" fontId="0" fillId="0" borderId="55" xfId="0" applyBorder="1" applyAlignment="1">
      <alignment vertical="center"/>
    </xf>
    <xf numFmtId="164" fontId="21" fillId="0" borderId="5" xfId="0" applyNumberFormat="1" applyFont="1" applyFill="1" applyBorder="1" applyAlignment="1">
      <alignment horizontal="right" vertical="center"/>
    </xf>
    <xf numFmtId="164" fontId="21" fillId="0" borderId="20" xfId="0" applyNumberFormat="1" applyFont="1" applyFill="1" applyBorder="1" applyAlignment="1">
      <alignment horizontal="right" vertical="center"/>
    </xf>
    <xf numFmtId="3" fontId="21" fillId="0" borderId="17" xfId="0" applyNumberFormat="1" applyFont="1" applyFill="1" applyBorder="1" applyAlignment="1">
      <alignment horizontal="right" vertical="center"/>
    </xf>
    <xf numFmtId="164" fontId="21" fillId="0" borderId="17" xfId="0" applyNumberFormat="1" applyFont="1" applyFill="1" applyBorder="1" applyAlignment="1">
      <alignment horizontal="right" vertical="center"/>
    </xf>
    <xf numFmtId="0" fontId="28" fillId="0" borderId="17" xfId="0" applyFont="1" applyFill="1" applyBorder="1" applyAlignment="1">
      <alignment horizontal="right" vertical="center"/>
    </xf>
    <xf numFmtId="0" fontId="28" fillId="0" borderId="20" xfId="0" applyFont="1" applyFill="1" applyBorder="1" applyAlignment="1">
      <alignment horizontal="right" vertical="center"/>
    </xf>
    <xf numFmtId="4" fontId="9" fillId="0" borderId="17" xfId="0" applyNumberFormat="1" applyFont="1" applyFill="1" applyBorder="1" applyAlignment="1">
      <alignment vertical="center"/>
    </xf>
    <xf numFmtId="4" fontId="9" fillId="0" borderId="44" xfId="0" applyNumberFormat="1" applyFont="1" applyFill="1" applyBorder="1" applyAlignment="1">
      <alignment vertical="center"/>
    </xf>
    <xf numFmtId="0" fontId="0" fillId="0" borderId="20" xfId="0" applyFill="1" applyBorder="1" applyAlignment="1">
      <alignment horizontal="right" vertical="center"/>
    </xf>
    <xf numFmtId="164" fontId="28" fillId="0" borderId="17" xfId="0" applyNumberFormat="1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3" fontId="12" fillId="0" borderId="17" xfId="0" applyNumberFormat="1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horizontal="center" vertical="center"/>
    </xf>
    <xf numFmtId="49" fontId="21" fillId="0" borderId="27" xfId="3" applyNumberFormat="1" applyFont="1" applyFill="1" applyBorder="1" applyAlignment="1" applyProtection="1">
      <alignment horizontal="left"/>
      <protection locked="0"/>
    </xf>
    <xf numFmtId="49" fontId="21" fillId="0" borderId="23" xfId="3" applyNumberFormat="1" applyFont="1" applyFill="1" applyBorder="1" applyAlignment="1" applyProtection="1">
      <alignment horizontal="left"/>
      <protection locked="0"/>
    </xf>
    <xf numFmtId="0" fontId="4" fillId="0" borderId="40" xfId="3" applyFont="1" applyFill="1" applyBorder="1" applyAlignment="1">
      <alignment horizontal="left" vertical="center"/>
    </xf>
    <xf numFmtId="0" fontId="4" fillId="0" borderId="41" xfId="3" applyFont="1" applyFill="1" applyBorder="1" applyAlignment="1">
      <alignment horizontal="left" vertical="center"/>
    </xf>
    <xf numFmtId="0" fontId="8" fillId="0" borderId="27" xfId="3" applyFont="1" applyFill="1" applyBorder="1" applyAlignment="1">
      <alignment horizontal="left"/>
    </xf>
    <xf numFmtId="0" fontId="0" fillId="0" borderId="23" xfId="0" applyBorder="1" applyAlignment="1"/>
    <xf numFmtId="0" fontId="4" fillId="0" borderId="60" xfId="3" applyFont="1" applyFill="1" applyBorder="1" applyAlignment="1">
      <alignment horizontal="left" vertical="center"/>
    </xf>
    <xf numFmtId="0" fontId="4" fillId="0" borderId="11" xfId="3" applyFont="1" applyFill="1" applyBorder="1" applyAlignment="1">
      <alignment horizontal="left" vertical="center"/>
    </xf>
    <xf numFmtId="49" fontId="9" fillId="0" borderId="27" xfId="3" applyNumberFormat="1" applyFont="1" applyFill="1" applyBorder="1" applyAlignment="1">
      <alignment horizontal="left"/>
    </xf>
    <xf numFmtId="0" fontId="0" fillId="0" borderId="24" xfId="0" applyBorder="1" applyAlignment="1"/>
    <xf numFmtId="49" fontId="9" fillId="2" borderId="12" xfId="3" applyNumberFormat="1" applyFont="1" applyFill="1" applyBorder="1" applyAlignment="1">
      <alignment horizontal="left"/>
    </xf>
    <xf numFmtId="0" fontId="9" fillId="2" borderId="20" xfId="3" applyFont="1" applyFill="1" applyBorder="1" applyAlignment="1">
      <alignment horizontal="left"/>
    </xf>
    <xf numFmtId="0" fontId="8" fillId="2" borderId="27" xfId="3" applyFont="1" applyFill="1" applyBorder="1" applyAlignment="1">
      <alignment horizontal="left"/>
    </xf>
    <xf numFmtId="0" fontId="0" fillId="2" borderId="23" xfId="0" applyFill="1" applyBorder="1" applyAlignment="1"/>
    <xf numFmtId="0" fontId="3" fillId="0" borderId="17" xfId="3" applyFont="1" applyFill="1" applyBorder="1" applyAlignment="1">
      <alignment horizontal="right"/>
    </xf>
    <xf numFmtId="0" fontId="3" fillId="0" borderId="20" xfId="3" applyFont="1" applyFill="1" applyBorder="1" applyAlignment="1">
      <alignment horizontal="right"/>
    </xf>
    <xf numFmtId="164" fontId="1" fillId="2" borderId="17" xfId="3" applyNumberFormat="1" applyFont="1" applyFill="1" applyBorder="1" applyAlignment="1"/>
    <xf numFmtId="0" fontId="36" fillId="0" borderId="20" xfId="0" applyFont="1" applyBorder="1" applyAlignment="1"/>
    <xf numFmtId="3" fontId="12" fillId="0" borderId="17" xfId="0" applyNumberFormat="1" applyFont="1" applyFill="1" applyBorder="1" applyAlignment="1"/>
    <xf numFmtId="4" fontId="1" fillId="0" borderId="17" xfId="0" applyNumberFormat="1" applyFont="1" applyFill="1" applyBorder="1" applyAlignment="1"/>
    <xf numFmtId="0" fontId="4" fillId="0" borderId="31" xfId="3" applyFont="1" applyFill="1" applyBorder="1" applyAlignment="1"/>
    <xf numFmtId="0" fontId="4" fillId="0" borderId="32" xfId="3" applyFont="1" applyFill="1" applyBorder="1" applyAlignment="1"/>
    <xf numFmtId="0" fontId="4" fillId="0" borderId="48" xfId="3" applyFont="1" applyFill="1" applyBorder="1" applyAlignment="1"/>
    <xf numFmtId="0" fontId="4" fillId="2" borderId="60" xfId="3" applyFont="1" applyFill="1" applyBorder="1" applyAlignment="1">
      <alignment horizontal="left" vertical="center"/>
    </xf>
    <xf numFmtId="0" fontId="4" fillId="2" borderId="11" xfId="3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/>
    </xf>
    <xf numFmtId="0" fontId="2" fillId="2" borderId="46" xfId="0" applyFont="1" applyFill="1" applyBorder="1" applyAlignment="1">
      <alignment horizontal="left"/>
    </xf>
    <xf numFmtId="0" fontId="17" fillId="0" borderId="0" xfId="0" applyFont="1" applyBorder="1" applyAlignment="1"/>
    <xf numFmtId="49" fontId="8" fillId="2" borderId="27" xfId="3" applyNumberFormat="1" applyFont="1" applyFill="1" applyBorder="1" applyAlignment="1">
      <alignment horizontal="left"/>
    </xf>
    <xf numFmtId="49" fontId="8" fillId="2" borderId="24" xfId="3" applyNumberFormat="1" applyFont="1" applyFill="1" applyBorder="1" applyAlignment="1">
      <alignment horizontal="left"/>
    </xf>
    <xf numFmtId="0" fontId="4" fillId="2" borderId="38" xfId="3" applyFont="1" applyFill="1" applyBorder="1" applyAlignment="1"/>
    <xf numFmtId="0" fontId="4" fillId="2" borderId="0" xfId="0" applyFont="1" applyFill="1" applyBorder="1" applyAlignment="1"/>
    <xf numFmtId="0" fontId="9" fillId="2" borderId="23" xfId="0" applyFont="1" applyFill="1" applyBorder="1" applyAlignment="1"/>
    <xf numFmtId="0" fontId="9" fillId="2" borderId="24" xfId="0" applyFont="1" applyFill="1" applyBorder="1" applyAlignment="1"/>
    <xf numFmtId="0" fontId="4" fillId="2" borderId="30" xfId="0" applyFont="1" applyFill="1" applyBorder="1" applyAlignment="1"/>
    <xf numFmtId="0" fontId="4" fillId="2" borderId="46" xfId="0" applyFont="1" applyFill="1" applyBorder="1" applyAlignment="1"/>
    <xf numFmtId="0" fontId="4" fillId="0" borderId="0" xfId="1" applyFont="1" applyBorder="1" applyAlignment="1"/>
    <xf numFmtId="0" fontId="1" fillId="0" borderId="0" xfId="1" applyBorder="1" applyAlignment="1"/>
    <xf numFmtId="49" fontId="9" fillId="0" borderId="20" xfId="3" applyNumberFormat="1" applyFont="1" applyFill="1" applyBorder="1" applyAlignment="1">
      <alignment horizontal="left"/>
    </xf>
    <xf numFmtId="0" fontId="9" fillId="0" borderId="21" xfId="3" applyFont="1" applyFill="1" applyBorder="1" applyAlignment="1">
      <alignment horizontal="left"/>
    </xf>
  </cellXfs>
  <cellStyles count="8">
    <cellStyle name="Normální" xfId="0" builtinId="0"/>
    <cellStyle name="normální 2" xfId="3"/>
    <cellStyle name="Normální 3" xfId="5"/>
    <cellStyle name="Normální 4" xfId="4"/>
    <cellStyle name="Normální 5" xfId="6"/>
    <cellStyle name="Normální 6" xfId="7"/>
    <cellStyle name="normální_Rozbory 2014" xfId="1"/>
    <cellStyle name="normální_Rozbory_1.Q.201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E3" sqref="E3"/>
    </sheetView>
  </sheetViews>
  <sheetFormatPr defaultRowHeight="15"/>
  <cols>
    <col min="1" max="1" width="9.140625" style="572"/>
    <col min="2" max="2" width="9.42578125" style="572" customWidth="1"/>
    <col min="3" max="3" width="55.5703125" style="572" customWidth="1"/>
    <col min="4" max="4" width="40.28515625" style="572" customWidth="1"/>
    <col min="5" max="5" width="13.85546875" style="572" customWidth="1"/>
    <col min="6" max="6" width="16.85546875" style="572" customWidth="1"/>
    <col min="7" max="7" width="11.7109375" style="572" customWidth="1"/>
    <col min="8" max="8" width="9.140625" style="572"/>
    <col min="9" max="9" width="9.28515625" style="572" customWidth="1"/>
    <col min="10" max="16384" width="9.140625" style="572"/>
  </cols>
  <sheetData>
    <row r="1" spans="1:9">
      <c r="F1" s="909"/>
      <c r="G1" s="909"/>
    </row>
    <row r="2" spans="1:9" ht="20.25">
      <c r="C2" s="910" t="s">
        <v>732</v>
      </c>
      <c r="G2" s="1404"/>
      <c r="H2" s="1404"/>
      <c r="I2" s="1404"/>
    </row>
    <row r="3" spans="1:9">
      <c r="E3" s="572" t="s">
        <v>897</v>
      </c>
      <c r="G3" s="1399"/>
      <c r="H3" s="1399"/>
      <c r="I3" s="1399"/>
    </row>
    <row r="4" spans="1:9" ht="15.75" customHeight="1">
      <c r="C4" s="910"/>
      <c r="D4" s="911"/>
      <c r="E4" s="1405" t="s">
        <v>895</v>
      </c>
      <c r="F4" s="1405"/>
      <c r="G4" s="1405"/>
      <c r="H4" s="1405"/>
      <c r="I4" s="1405"/>
    </row>
    <row r="5" spans="1:9" ht="15.75">
      <c r="C5" s="912" t="s">
        <v>733</v>
      </c>
      <c r="D5" s="913"/>
      <c r="E5" s="1401" t="s">
        <v>896</v>
      </c>
      <c r="F5" s="1401"/>
      <c r="I5" s="1400"/>
    </row>
    <row r="6" spans="1:9" ht="15.75">
      <c r="B6" s="914" t="s">
        <v>734</v>
      </c>
      <c r="D6" s="914"/>
    </row>
    <row r="7" spans="1:9" ht="15.75">
      <c r="A7" s="1"/>
      <c r="B7" s="915"/>
      <c r="C7" s="914" t="s">
        <v>735</v>
      </c>
      <c r="D7" s="916"/>
    </row>
    <row r="8" spans="1:9" ht="15.75">
      <c r="A8" s="1"/>
      <c r="B8" s="914"/>
      <c r="C8" s="917" t="s">
        <v>736</v>
      </c>
      <c r="D8" s="918"/>
    </row>
    <row r="9" spans="1:9" ht="15.75">
      <c r="A9" s="919"/>
      <c r="B9" s="920"/>
      <c r="C9" s="921"/>
      <c r="D9" s="59"/>
      <c r="E9" s="65"/>
      <c r="F9" s="65"/>
      <c r="G9" s="65"/>
      <c r="H9" s="65"/>
      <c r="I9" s="65"/>
    </row>
    <row r="10" spans="1:9" ht="18.75" thickBot="1">
      <c r="A10" s="66" t="s">
        <v>737</v>
      </c>
      <c r="B10" s="922"/>
      <c r="C10" s="65"/>
      <c r="D10" s="59"/>
      <c r="E10" s="67"/>
      <c r="F10" s="65"/>
      <c r="G10" s="65"/>
      <c r="H10" s="65"/>
      <c r="I10" s="3" t="s">
        <v>892</v>
      </c>
    </row>
    <row r="11" spans="1:9" ht="15" customHeight="1">
      <c r="A11" s="923" t="s">
        <v>0</v>
      </c>
      <c r="B11" s="560" t="s">
        <v>1</v>
      </c>
      <c r="C11" s="68"/>
      <c r="D11" s="69"/>
      <c r="E11" s="560" t="s">
        <v>3</v>
      </c>
      <c r="F11" s="560" t="s">
        <v>4</v>
      </c>
      <c r="G11" s="560" t="s">
        <v>5</v>
      </c>
      <c r="H11" s="560" t="s">
        <v>6</v>
      </c>
      <c r="I11" s="924" t="s">
        <v>6</v>
      </c>
    </row>
    <row r="12" spans="1:9">
      <c r="A12" s="925" t="s">
        <v>7</v>
      </c>
      <c r="B12" s="561" t="s">
        <v>8</v>
      </c>
      <c r="C12" s="70" t="s">
        <v>418</v>
      </c>
      <c r="D12" s="71" t="s">
        <v>10</v>
      </c>
      <c r="E12" s="561" t="s">
        <v>11</v>
      </c>
      <c r="F12" s="561" t="s">
        <v>12</v>
      </c>
      <c r="G12" s="561" t="s">
        <v>548</v>
      </c>
      <c r="H12" s="561" t="s">
        <v>13</v>
      </c>
      <c r="I12" s="926" t="s">
        <v>14</v>
      </c>
    </row>
    <row r="13" spans="1:9" ht="15.75" thickBot="1">
      <c r="A13" s="927" t="s">
        <v>15</v>
      </c>
      <c r="B13" s="562" t="s">
        <v>16</v>
      </c>
      <c r="C13" s="72"/>
      <c r="D13" s="73"/>
      <c r="E13" s="562" t="s">
        <v>339</v>
      </c>
      <c r="F13" s="562" t="s">
        <v>339</v>
      </c>
      <c r="G13" s="74"/>
      <c r="H13" s="74"/>
      <c r="I13" s="928"/>
    </row>
    <row r="14" spans="1:9" ht="15.75">
      <c r="A14" s="929" t="s">
        <v>17</v>
      </c>
      <c r="B14" s="425"/>
      <c r="C14" s="595"/>
      <c r="D14" s="426"/>
      <c r="E14" s="930"/>
      <c r="F14" s="931"/>
      <c r="G14" s="932"/>
      <c r="H14" s="82"/>
      <c r="I14" s="75"/>
    </row>
    <row r="15" spans="1:9" ht="15" customHeight="1">
      <c r="A15" s="267" t="s">
        <v>738</v>
      </c>
      <c r="B15" s="268" t="s">
        <v>261</v>
      </c>
      <c r="C15" s="933"/>
      <c r="D15" s="934"/>
      <c r="E15" s="270">
        <f>SUM(E17:E17)</f>
        <v>1500</v>
      </c>
      <c r="F15" s="271">
        <f>SUM(F17:F17)</f>
        <v>500</v>
      </c>
      <c r="G15" s="270">
        <f>SUM(G17:G17)</f>
        <v>301</v>
      </c>
      <c r="H15" s="533">
        <f t="shared" ref="H15" si="0">G15/E15*100</f>
        <v>20.066666666666666</v>
      </c>
      <c r="I15" s="534">
        <f t="shared" ref="I15" si="1">G15/F15*100</f>
        <v>60.199999999999996</v>
      </c>
    </row>
    <row r="16" spans="1:9" ht="15" customHeight="1">
      <c r="A16" s="272"/>
      <c r="B16" s="268"/>
      <c r="C16" s="273" t="s">
        <v>262</v>
      </c>
      <c r="D16" s="268"/>
      <c r="E16" s="270"/>
      <c r="F16" s="271"/>
      <c r="G16" s="568"/>
      <c r="H16" s="262"/>
      <c r="I16" s="263"/>
    </row>
    <row r="17" spans="1:10" ht="15" customHeight="1">
      <c r="A17" s="935"/>
      <c r="B17" s="936"/>
      <c r="C17" s="108" t="s">
        <v>739</v>
      </c>
      <c r="D17" s="108" t="s">
        <v>740</v>
      </c>
      <c r="E17" s="274">
        <v>1500</v>
      </c>
      <c r="F17" s="937">
        <v>500</v>
      </c>
      <c r="G17" s="938">
        <v>301</v>
      </c>
      <c r="H17" s="569">
        <f t="shared" ref="H17" si="2">G17/E17*100</f>
        <v>20.066666666666666</v>
      </c>
      <c r="I17" s="570">
        <f t="shared" ref="I17" si="3">G17/F17*100</f>
        <v>60.199999999999996</v>
      </c>
    </row>
    <row r="18" spans="1:10" ht="15" customHeight="1">
      <c r="A18" s="935"/>
      <c r="B18" s="936"/>
      <c r="C18" s="939"/>
      <c r="D18" s="940"/>
      <c r="E18" s="274"/>
      <c r="F18" s="261"/>
      <c r="G18" s="568"/>
      <c r="H18" s="262"/>
      <c r="I18" s="263"/>
    </row>
    <row r="19" spans="1:10" ht="15" customHeight="1">
      <c r="A19" s="275" t="s">
        <v>741</v>
      </c>
      <c r="B19" s="1402" t="s">
        <v>742</v>
      </c>
      <c r="C19" s="1402"/>
      <c r="D19" s="1403"/>
      <c r="E19" s="941">
        <f>SUM(E20:E23)</f>
        <v>1000</v>
      </c>
      <c r="F19" s="942">
        <f>SUM(F20:F23)</f>
        <v>1544.5</v>
      </c>
      <c r="G19" s="276">
        <f>SUM(G20:G23)</f>
        <v>1055</v>
      </c>
      <c r="H19" s="533">
        <f t="shared" ref="H19:H21" si="4">G19/E19*100</f>
        <v>105.5</v>
      </c>
      <c r="I19" s="534">
        <f t="shared" ref="I19:I22" si="5">G19/F19*100</f>
        <v>68.306895435415996</v>
      </c>
    </row>
    <row r="20" spans="1:10" s="559" customFormat="1" ht="15" customHeight="1">
      <c r="A20" s="943"/>
      <c r="B20" s="944"/>
      <c r="C20" s="939" t="s">
        <v>743</v>
      </c>
      <c r="D20" s="939" t="s">
        <v>740</v>
      </c>
      <c r="E20" s="274">
        <v>200</v>
      </c>
      <c r="F20" s="937">
        <v>200</v>
      </c>
      <c r="G20" s="938">
        <v>0</v>
      </c>
      <c r="H20" s="569">
        <f t="shared" si="4"/>
        <v>0</v>
      </c>
      <c r="I20" s="570">
        <f t="shared" si="5"/>
        <v>0</v>
      </c>
    </row>
    <row r="21" spans="1:10" s="559" customFormat="1" ht="15" customHeight="1">
      <c r="A21" s="945"/>
      <c r="B21" s="944"/>
      <c r="C21" s="939" t="s">
        <v>744</v>
      </c>
      <c r="D21" s="939" t="s">
        <v>740</v>
      </c>
      <c r="E21" s="274">
        <v>800</v>
      </c>
      <c r="F21" s="937">
        <v>800</v>
      </c>
      <c r="G21" s="938">
        <v>511</v>
      </c>
      <c r="H21" s="569">
        <f t="shared" si="4"/>
        <v>63.875000000000007</v>
      </c>
      <c r="I21" s="570">
        <f t="shared" si="5"/>
        <v>63.875000000000007</v>
      </c>
    </row>
    <row r="22" spans="1:10" s="559" customFormat="1" ht="15" customHeight="1">
      <c r="A22" s="945"/>
      <c r="B22" s="944"/>
      <c r="C22" s="939" t="s">
        <v>745</v>
      </c>
      <c r="D22" s="939" t="s">
        <v>740</v>
      </c>
      <c r="E22" s="274">
        <v>0</v>
      </c>
      <c r="F22" s="937">
        <v>544.5</v>
      </c>
      <c r="G22" s="938">
        <v>544</v>
      </c>
      <c r="H22" s="569">
        <v>0</v>
      </c>
      <c r="I22" s="570">
        <f t="shared" si="5"/>
        <v>99.908172635445354</v>
      </c>
    </row>
    <row r="23" spans="1:10" ht="15" customHeight="1">
      <c r="A23" s="945"/>
      <c r="B23" s="944"/>
      <c r="C23" s="939"/>
      <c r="D23" s="939"/>
      <c r="E23" s="274"/>
      <c r="F23" s="946"/>
      <c r="G23" s="947"/>
      <c r="H23" s="948"/>
      <c r="I23" s="949"/>
    </row>
    <row r="24" spans="1:10">
      <c r="A24" s="275" t="s">
        <v>741</v>
      </c>
      <c r="B24" s="1402" t="s">
        <v>742</v>
      </c>
      <c r="C24" s="1402"/>
      <c r="D24" s="1403"/>
      <c r="E24" s="274"/>
      <c r="F24" s="261"/>
      <c r="G24" s="568"/>
      <c r="H24" s="569"/>
      <c r="I24" s="570"/>
    </row>
    <row r="25" spans="1:10" s="559" customFormat="1">
      <c r="A25" s="945"/>
      <c r="B25" s="950">
        <v>21</v>
      </c>
      <c r="C25" s="951" t="s">
        <v>746</v>
      </c>
      <c r="D25" s="951"/>
      <c r="E25" s="270">
        <f>SUM(E26:E28)</f>
        <v>4999</v>
      </c>
      <c r="F25" s="271">
        <f>SUM(F26:F28)</f>
        <v>4999</v>
      </c>
      <c r="G25" s="270">
        <f>SUM(G26:G28)</f>
        <v>710</v>
      </c>
      <c r="H25" s="533">
        <f>G25/E25*100</f>
        <v>14.202840568113622</v>
      </c>
      <c r="I25" s="534">
        <f>G25/F25*100</f>
        <v>14.202840568113622</v>
      </c>
    </row>
    <row r="26" spans="1:10">
      <c r="A26" s="945"/>
      <c r="B26" s="944"/>
      <c r="C26" s="939" t="s">
        <v>747</v>
      </c>
      <c r="D26" s="939" t="s">
        <v>740</v>
      </c>
      <c r="E26" s="274">
        <v>1400</v>
      </c>
      <c r="F26" s="937">
        <v>1520</v>
      </c>
      <c r="G26" s="938">
        <v>321</v>
      </c>
      <c r="H26" s="569">
        <f t="shared" ref="H26:H28" si="6">G26/E26*100</f>
        <v>22.928571428571427</v>
      </c>
      <c r="I26" s="570">
        <f t="shared" ref="I26:I28" si="7">G26/F26*100</f>
        <v>21.118421052631579</v>
      </c>
    </row>
    <row r="27" spans="1:10">
      <c r="A27" s="945"/>
      <c r="B27" s="944"/>
      <c r="C27" s="939" t="s">
        <v>748</v>
      </c>
      <c r="D27" s="939" t="s">
        <v>740</v>
      </c>
      <c r="E27" s="274">
        <v>3500</v>
      </c>
      <c r="F27" s="937">
        <v>3380</v>
      </c>
      <c r="G27" s="938">
        <v>290</v>
      </c>
      <c r="H27" s="569">
        <f t="shared" si="6"/>
        <v>8.2857142857142847</v>
      </c>
      <c r="I27" s="570">
        <f t="shared" si="7"/>
        <v>8.5798816568047336</v>
      </c>
    </row>
    <row r="28" spans="1:10">
      <c r="A28" s="945"/>
      <c r="B28" s="944"/>
      <c r="C28" s="939" t="s">
        <v>749</v>
      </c>
      <c r="D28" s="939" t="s">
        <v>740</v>
      </c>
      <c r="E28" s="274">
        <v>99</v>
      </c>
      <c r="F28" s="937">
        <v>99</v>
      </c>
      <c r="G28" s="938">
        <v>99</v>
      </c>
      <c r="H28" s="569">
        <f t="shared" si="6"/>
        <v>100</v>
      </c>
      <c r="I28" s="570">
        <f t="shared" si="7"/>
        <v>100</v>
      </c>
    </row>
    <row r="29" spans="1:10">
      <c r="A29" s="945"/>
      <c r="B29" s="939"/>
      <c r="C29" s="939"/>
      <c r="D29" s="939"/>
      <c r="E29" s="274"/>
      <c r="F29" s="261"/>
      <c r="G29" s="568"/>
      <c r="H29" s="262"/>
      <c r="I29" s="263"/>
    </row>
    <row r="30" spans="1:10" s="559" customFormat="1">
      <c r="A30" s="278" t="s">
        <v>750</v>
      </c>
      <c r="B30" s="277" t="s">
        <v>243</v>
      </c>
      <c r="C30" s="352"/>
      <c r="D30" s="944"/>
      <c r="E30" s="952">
        <f>E31</f>
        <v>0</v>
      </c>
      <c r="F30" s="953">
        <f>F31</f>
        <v>133</v>
      </c>
      <c r="G30" s="952">
        <f>G31</f>
        <v>45</v>
      </c>
      <c r="H30" s="954">
        <v>0</v>
      </c>
      <c r="I30" s="534">
        <f t="shared" ref="I30:I31" si="8">G30/F30*100</f>
        <v>33.834586466165412</v>
      </c>
    </row>
    <row r="31" spans="1:10" s="1388" customFormat="1" ht="15.75" thickBot="1">
      <c r="A31" s="1379"/>
      <c r="B31" s="1380"/>
      <c r="C31" s="1381" t="s">
        <v>751</v>
      </c>
      <c r="D31" s="1382" t="s">
        <v>219</v>
      </c>
      <c r="E31" s="1383">
        <v>0</v>
      </c>
      <c r="F31" s="1384">
        <v>133</v>
      </c>
      <c r="G31" s="1385">
        <v>45</v>
      </c>
      <c r="H31" s="1386">
        <v>0</v>
      </c>
      <c r="I31" s="1387">
        <f t="shared" si="8"/>
        <v>33.834586466165412</v>
      </c>
    </row>
    <row r="32" spans="1:10" ht="16.5" thickBot="1">
      <c r="A32" s="955" t="s">
        <v>18</v>
      </c>
      <c r="B32" s="956"/>
      <c r="C32" s="957"/>
      <c r="D32" s="958"/>
      <c r="E32" s="264">
        <f>E19+E30+E15+E25</f>
        <v>7499</v>
      </c>
      <c r="F32" s="429">
        <f>F19+F30+F15+F25</f>
        <v>7176.5</v>
      </c>
      <c r="G32" s="264">
        <f>G19+G30+G15+G25</f>
        <v>2111</v>
      </c>
      <c r="H32" s="265">
        <f>G32/E32*100</f>
        <v>28.150420056007469</v>
      </c>
      <c r="I32" s="266">
        <f>G32/F32*100</f>
        <v>29.415453215355676</v>
      </c>
      <c r="J32" s="559"/>
    </row>
  </sheetData>
  <mergeCells count="4">
    <mergeCell ref="B19:D19"/>
    <mergeCell ref="B24:D24"/>
    <mergeCell ref="G2:I2"/>
    <mergeCell ref="E4:I4"/>
  </mergeCells>
  <pageMargins left="0.23622047244094491" right="0" top="0.35433070866141736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9"/>
  <sheetViews>
    <sheetView topLeftCell="A35" workbookViewId="0">
      <selection activeCell="F97" sqref="F97"/>
    </sheetView>
  </sheetViews>
  <sheetFormatPr defaultRowHeight="15"/>
  <cols>
    <col min="1" max="1" width="8.5703125" style="572" customWidth="1"/>
    <col min="2" max="2" width="10" style="572" customWidth="1"/>
    <col min="3" max="3" width="47.85546875" style="572" customWidth="1"/>
    <col min="4" max="4" width="50.140625" style="572" customWidth="1"/>
    <col min="5" max="5" width="13" style="572" customWidth="1"/>
    <col min="6" max="6" width="15.5703125" style="572" customWidth="1"/>
    <col min="7" max="7" width="10.7109375" style="246" customWidth="1"/>
    <col min="8" max="9" width="8.42578125" style="572" customWidth="1"/>
    <col min="10" max="16384" width="9.140625" style="572"/>
  </cols>
  <sheetData>
    <row r="3" spans="1:11" ht="15.75">
      <c r="A3" s="66" t="s">
        <v>19</v>
      </c>
      <c r="B3" s="65"/>
      <c r="C3" s="65"/>
      <c r="D3" s="59"/>
      <c r="E3" s="65"/>
      <c r="F3" s="65"/>
      <c r="H3" s="65"/>
      <c r="I3" s="65"/>
    </row>
    <row r="4" spans="1:11" ht="15.75" thickBot="1">
      <c r="A4" s="65"/>
      <c r="B4" s="65"/>
      <c r="C4" s="65"/>
      <c r="D4" s="59" t="s">
        <v>20</v>
      </c>
      <c r="E4" s="67"/>
      <c r="F4" s="65"/>
      <c r="H4" s="65"/>
      <c r="I4" s="3" t="s">
        <v>891</v>
      </c>
    </row>
    <row r="5" spans="1:11">
      <c r="A5" s="76" t="s">
        <v>0</v>
      </c>
      <c r="B5" s="560" t="s">
        <v>1</v>
      </c>
      <c r="C5" s="68"/>
      <c r="D5" s="69"/>
      <c r="E5" s="563" t="s">
        <v>3</v>
      </c>
      <c r="F5" s="560" t="s">
        <v>4</v>
      </c>
      <c r="G5" s="563" t="s">
        <v>5</v>
      </c>
      <c r="H5" s="560" t="s">
        <v>6</v>
      </c>
      <c r="I5" s="77" t="s">
        <v>6</v>
      </c>
    </row>
    <row r="6" spans="1:11">
      <c r="A6" s="78" t="s">
        <v>7</v>
      </c>
      <c r="B6" s="561" t="s">
        <v>8</v>
      </c>
      <c r="C6" s="70" t="s">
        <v>418</v>
      </c>
      <c r="D6" s="71" t="s">
        <v>10</v>
      </c>
      <c r="E6" s="564" t="s">
        <v>11</v>
      </c>
      <c r="F6" s="561" t="s">
        <v>12</v>
      </c>
      <c r="G6" s="561" t="s">
        <v>548</v>
      </c>
      <c r="H6" s="561" t="s">
        <v>13</v>
      </c>
      <c r="I6" s="79" t="s">
        <v>14</v>
      </c>
    </row>
    <row r="7" spans="1:11" ht="15.75" thickBot="1">
      <c r="A7" s="80" t="s">
        <v>15</v>
      </c>
      <c r="B7" s="562" t="s">
        <v>16</v>
      </c>
      <c r="C7" s="72"/>
      <c r="D7" s="73"/>
      <c r="E7" s="562" t="s">
        <v>339</v>
      </c>
      <c r="F7" s="562" t="s">
        <v>339</v>
      </c>
      <c r="G7" s="247"/>
      <c r="H7" s="74"/>
      <c r="I7" s="81"/>
    </row>
    <row r="8" spans="1:11" ht="15.75">
      <c r="A8" s="207" t="s">
        <v>17</v>
      </c>
      <c r="B8" s="208"/>
      <c r="C8" s="208"/>
      <c r="D8" s="596"/>
      <c r="E8" s="206"/>
      <c r="F8" s="206"/>
      <c r="G8" s="243"/>
      <c r="H8" s="206"/>
      <c r="I8" s="209"/>
    </row>
    <row r="9" spans="1:11">
      <c r="A9" s="117" t="s">
        <v>21</v>
      </c>
      <c r="B9" s="203" t="s">
        <v>547</v>
      </c>
      <c r="C9" s="597"/>
      <c r="D9" s="598"/>
      <c r="E9" s="132">
        <f>SUM(E10:E17)</f>
        <v>49400</v>
      </c>
      <c r="F9" s="349">
        <f>SUM(F10:F17)</f>
        <v>51792</v>
      </c>
      <c r="G9" s="244">
        <f>SUM(G10:G17)</f>
        <v>12617</v>
      </c>
      <c r="H9" s="98">
        <f t="shared" ref="H9:H17" si="0">G9/E9*100</f>
        <v>25.540485829959515</v>
      </c>
      <c r="I9" s="99">
        <f t="shared" ref="I9:I17" si="1">G9/F9*100</f>
        <v>24.360905159097932</v>
      </c>
    </row>
    <row r="10" spans="1:11">
      <c r="A10" s="118"/>
      <c r="B10" s="531"/>
      <c r="C10" s="531" t="s">
        <v>22</v>
      </c>
      <c r="D10" s="531" t="s">
        <v>23</v>
      </c>
      <c r="E10" s="111">
        <v>3300</v>
      </c>
      <c r="F10" s="690">
        <v>3300</v>
      </c>
      <c r="G10" s="671">
        <v>1441</v>
      </c>
      <c r="H10" s="162">
        <f t="shared" si="0"/>
        <v>43.666666666666664</v>
      </c>
      <c r="I10" s="163">
        <f t="shared" si="1"/>
        <v>43.666666666666664</v>
      </c>
      <c r="J10" s="46"/>
      <c r="K10" s="691"/>
    </row>
    <row r="11" spans="1:11">
      <c r="A11" s="120"/>
      <c r="B11" s="531"/>
      <c r="C11" s="531" t="s">
        <v>255</v>
      </c>
      <c r="D11" s="531" t="s">
        <v>24</v>
      </c>
      <c r="E11" s="111">
        <v>2300</v>
      </c>
      <c r="F11" s="690">
        <v>2300</v>
      </c>
      <c r="G11" s="671">
        <v>1316</v>
      </c>
      <c r="H11" s="162">
        <f t="shared" si="0"/>
        <v>57.217391304347828</v>
      </c>
      <c r="I11" s="163">
        <f>G11/F11*100</f>
        <v>57.217391304347828</v>
      </c>
    </row>
    <row r="12" spans="1:11">
      <c r="A12" s="120"/>
      <c r="B12" s="531"/>
      <c r="C12" s="531" t="s">
        <v>545</v>
      </c>
      <c r="D12" s="531" t="s">
        <v>24</v>
      </c>
      <c r="E12" s="111">
        <v>2400</v>
      </c>
      <c r="F12" s="690">
        <v>2400</v>
      </c>
      <c r="G12" s="671">
        <v>1073</v>
      </c>
      <c r="H12" s="162">
        <f t="shared" si="0"/>
        <v>44.708333333333336</v>
      </c>
      <c r="I12" s="163">
        <f>G12/F12*100</f>
        <v>44.708333333333336</v>
      </c>
    </row>
    <row r="13" spans="1:11">
      <c r="A13" s="120"/>
      <c r="B13" s="531"/>
      <c r="C13" s="531" t="s">
        <v>25</v>
      </c>
      <c r="D13" s="531" t="s">
        <v>26</v>
      </c>
      <c r="E13" s="111">
        <v>1200</v>
      </c>
      <c r="F13" s="690">
        <v>1200</v>
      </c>
      <c r="G13" s="692">
        <v>91</v>
      </c>
      <c r="H13" s="162">
        <f t="shared" si="0"/>
        <v>7.5833333333333339</v>
      </c>
      <c r="I13" s="163">
        <f t="shared" si="1"/>
        <v>7.5833333333333339</v>
      </c>
    </row>
    <row r="14" spans="1:11">
      <c r="A14" s="204"/>
      <c r="B14" s="170"/>
      <c r="C14" s="531" t="s">
        <v>27</v>
      </c>
      <c r="D14" s="531" t="s">
        <v>28</v>
      </c>
      <c r="E14" s="111">
        <v>37000</v>
      </c>
      <c r="F14" s="690">
        <v>32534</v>
      </c>
      <c r="G14" s="671">
        <v>5856</v>
      </c>
      <c r="H14" s="162">
        <f t="shared" si="0"/>
        <v>15.827027027027027</v>
      </c>
      <c r="I14" s="163">
        <f t="shared" si="1"/>
        <v>17.99963115509928</v>
      </c>
    </row>
    <row r="15" spans="1:11">
      <c r="A15" s="121"/>
      <c r="B15" s="122"/>
      <c r="C15" s="532" t="s">
        <v>375</v>
      </c>
      <c r="D15" s="531" t="s">
        <v>28</v>
      </c>
      <c r="E15" s="111">
        <v>0</v>
      </c>
      <c r="F15" s="690">
        <v>58</v>
      </c>
      <c r="G15" s="671">
        <v>0</v>
      </c>
      <c r="H15" s="162">
        <v>0</v>
      </c>
      <c r="I15" s="163">
        <f t="shared" si="1"/>
        <v>0</v>
      </c>
    </row>
    <row r="16" spans="1:11">
      <c r="A16" s="121"/>
      <c r="B16" s="122"/>
      <c r="C16" s="532" t="s">
        <v>263</v>
      </c>
      <c r="D16" s="532" t="s">
        <v>29</v>
      </c>
      <c r="E16" s="111">
        <v>1000</v>
      </c>
      <c r="F16" s="693">
        <v>5000</v>
      </c>
      <c r="G16" s="692">
        <v>1780</v>
      </c>
      <c r="H16" s="162">
        <f t="shared" si="0"/>
        <v>178</v>
      </c>
      <c r="I16" s="163">
        <f t="shared" si="1"/>
        <v>35.6</v>
      </c>
    </row>
    <row r="17" spans="1:9">
      <c r="A17" s="121"/>
      <c r="B17" s="122"/>
      <c r="C17" s="532" t="s">
        <v>340</v>
      </c>
      <c r="D17" s="532" t="s">
        <v>149</v>
      </c>
      <c r="E17" s="111">
        <v>2200</v>
      </c>
      <c r="F17" s="690">
        <v>5000</v>
      </c>
      <c r="G17" s="671">
        <v>1060</v>
      </c>
      <c r="H17" s="162">
        <f t="shared" si="0"/>
        <v>48.18181818181818</v>
      </c>
      <c r="I17" s="163">
        <f t="shared" si="1"/>
        <v>21.2</v>
      </c>
    </row>
    <row r="18" spans="1:9">
      <c r="A18" s="121"/>
      <c r="B18" s="122"/>
      <c r="C18" s="532"/>
      <c r="D18" s="532"/>
      <c r="E18" s="482"/>
      <c r="F18" s="959"/>
      <c r="G18" s="960"/>
      <c r="H18" s="961"/>
      <c r="I18" s="962"/>
    </row>
    <row r="19" spans="1:9">
      <c r="A19" s="267" t="s">
        <v>752</v>
      </c>
      <c r="B19" s="268" t="s">
        <v>261</v>
      </c>
      <c r="C19" s="933"/>
      <c r="D19" s="934"/>
      <c r="E19" s="270">
        <f>SUM(E21)</f>
        <v>0</v>
      </c>
      <c r="F19" s="271">
        <f>SUM(F21)</f>
        <v>0</v>
      </c>
      <c r="G19" s="270">
        <f>SUM(G21)</f>
        <v>36</v>
      </c>
      <c r="H19" s="533">
        <v>0</v>
      </c>
      <c r="I19" s="534">
        <v>0</v>
      </c>
    </row>
    <row r="20" spans="1:9">
      <c r="A20" s="272"/>
      <c r="B20" s="268"/>
      <c r="C20" s="273" t="s">
        <v>262</v>
      </c>
      <c r="D20" s="268"/>
      <c r="E20" s="270"/>
      <c r="F20" s="271"/>
      <c r="G20" s="568"/>
      <c r="H20" s="262"/>
      <c r="I20" s="263"/>
    </row>
    <row r="21" spans="1:9" ht="16.5" thickBot="1">
      <c r="A21" s="935"/>
      <c r="B21" s="936"/>
      <c r="C21" s="108" t="s">
        <v>753</v>
      </c>
      <c r="D21" s="108" t="s">
        <v>427</v>
      </c>
      <c r="E21" s="274">
        <v>0</v>
      </c>
      <c r="F21" s="937">
        <v>0</v>
      </c>
      <c r="G21" s="938">
        <v>36</v>
      </c>
      <c r="H21" s="569">
        <v>0</v>
      </c>
      <c r="I21" s="570">
        <v>0</v>
      </c>
    </row>
    <row r="22" spans="1:9" ht="16.5" thickBot="1">
      <c r="A22" s="1406" t="s">
        <v>18</v>
      </c>
      <c r="B22" s="1407"/>
      <c r="C22" s="1407"/>
      <c r="D22" s="599"/>
      <c r="E22" s="133">
        <f>E9+E19</f>
        <v>49400</v>
      </c>
      <c r="F22" s="307">
        <f>F9+F19</f>
        <v>51792</v>
      </c>
      <c r="G22" s="133">
        <f>G9+G19</f>
        <v>12653</v>
      </c>
      <c r="H22" s="101">
        <f>G22/E22*100</f>
        <v>25.613360323886642</v>
      </c>
      <c r="I22" s="102">
        <f>G22/F22*100</f>
        <v>24.430413963546492</v>
      </c>
    </row>
    <row r="23" spans="1:9" ht="15.75">
      <c r="A23" s="150"/>
      <c r="B23" s="150"/>
      <c r="C23" s="150"/>
      <c r="D23" s="151"/>
      <c r="E23" s="152"/>
      <c r="F23" s="368"/>
      <c r="G23" s="152"/>
      <c r="H23" s="167"/>
      <c r="I23" s="167"/>
    </row>
    <row r="24" spans="1:9" ht="15.75">
      <c r="A24" s="150"/>
      <c r="B24" s="150"/>
      <c r="C24" s="150"/>
      <c r="D24" s="151"/>
      <c r="E24" s="152"/>
      <c r="F24" s="368"/>
      <c r="G24" s="152"/>
      <c r="H24" s="167"/>
      <c r="I24" s="167"/>
    </row>
    <row r="25" spans="1:9" ht="15.75">
      <c r="A25" s="150"/>
      <c r="B25" s="150"/>
      <c r="C25" s="150"/>
      <c r="D25" s="151"/>
      <c r="E25" s="152"/>
      <c r="F25" s="368"/>
      <c r="G25" s="152"/>
      <c r="H25" s="167"/>
      <c r="I25" s="167"/>
    </row>
    <row r="26" spans="1:9" ht="15.75">
      <c r="A26" s="150"/>
      <c r="B26" s="150"/>
      <c r="C26" s="150"/>
      <c r="D26" s="151"/>
      <c r="E26" s="152"/>
      <c r="F26" s="368"/>
      <c r="G26" s="152"/>
      <c r="H26" s="167"/>
      <c r="I26" s="167"/>
    </row>
    <row r="27" spans="1:9" ht="15.75">
      <c r="A27" s="150"/>
      <c r="B27" s="150"/>
      <c r="C27" s="150"/>
      <c r="D27" s="151"/>
      <c r="E27" s="152"/>
      <c r="F27" s="368"/>
      <c r="G27" s="152"/>
      <c r="H27" s="167"/>
      <c r="I27" s="167"/>
    </row>
    <row r="28" spans="1:9" ht="15.75">
      <c r="A28" s="150"/>
      <c r="B28" s="150"/>
      <c r="C28" s="150"/>
      <c r="D28" s="151"/>
      <c r="E28" s="152"/>
      <c r="F28" s="368"/>
      <c r="G28" s="152"/>
      <c r="H28" s="167"/>
      <c r="I28" s="167"/>
    </row>
    <row r="29" spans="1:9" ht="15.75">
      <c r="A29" s="150"/>
      <c r="B29" s="150"/>
      <c r="C29" s="150"/>
      <c r="D29" s="151"/>
      <c r="E29" s="152"/>
      <c r="F29" s="368"/>
      <c r="G29" s="152"/>
      <c r="H29" s="167"/>
      <c r="I29" s="167"/>
    </row>
    <row r="30" spans="1:9" ht="15.75">
      <c r="A30" s="150"/>
      <c r="B30" s="150"/>
      <c r="C30" s="150"/>
      <c r="D30" s="151"/>
      <c r="E30" s="152"/>
      <c r="F30" s="368"/>
      <c r="G30" s="152"/>
      <c r="H30" s="167"/>
      <c r="I30" s="167"/>
    </row>
    <row r="31" spans="1:9" ht="15.75">
      <c r="A31" s="150"/>
      <c r="B31" s="150"/>
      <c r="C31" s="150"/>
      <c r="D31" s="151"/>
      <c r="E31" s="152"/>
      <c r="F31" s="368"/>
      <c r="G31" s="152"/>
      <c r="H31" s="167"/>
      <c r="I31" s="167"/>
    </row>
    <row r="32" spans="1:9" ht="15.75">
      <c r="A32" s="150"/>
      <c r="B32" s="150"/>
      <c r="C32" s="150"/>
      <c r="D32" s="151"/>
      <c r="E32" s="152"/>
      <c r="F32" s="368"/>
      <c r="G32" s="152"/>
      <c r="H32" s="167"/>
      <c r="I32" s="167"/>
    </row>
    <row r="33" spans="1:9" ht="15.75">
      <c r="A33" s="150"/>
      <c r="B33" s="150"/>
      <c r="C33" s="150"/>
      <c r="D33" s="151"/>
      <c r="E33" s="152"/>
      <c r="F33" s="368"/>
      <c r="G33" s="152"/>
      <c r="H33" s="167"/>
      <c r="I33" s="167"/>
    </row>
    <row r="34" spans="1:9" ht="15.75">
      <c r="A34" s="150"/>
      <c r="B34" s="150"/>
      <c r="C34" s="150"/>
      <c r="D34" s="151"/>
      <c r="E34" s="152"/>
      <c r="F34" s="368"/>
      <c r="G34" s="152"/>
      <c r="H34" s="167"/>
      <c r="I34" s="167"/>
    </row>
    <row r="35" spans="1:9" ht="15.75">
      <c r="A35" s="150"/>
      <c r="B35" s="150"/>
      <c r="C35" s="150"/>
      <c r="D35" s="151"/>
      <c r="E35" s="152"/>
      <c r="F35" s="368"/>
      <c r="G35" s="152"/>
      <c r="H35" s="167"/>
      <c r="I35" s="167"/>
    </row>
    <row r="36" spans="1:9" ht="15.75">
      <c r="A36" s="150"/>
      <c r="B36" s="150"/>
      <c r="C36" s="150"/>
      <c r="D36" s="151"/>
      <c r="E36" s="152"/>
      <c r="F36" s="368"/>
      <c r="G36" s="152"/>
      <c r="H36" s="167"/>
      <c r="I36" s="167"/>
    </row>
    <row r="37" spans="1:9" ht="15.75">
      <c r="A37" s="150"/>
      <c r="B37" s="150"/>
      <c r="C37" s="150"/>
      <c r="D37" s="151"/>
      <c r="E37" s="152"/>
      <c r="F37" s="368"/>
      <c r="G37" s="152"/>
      <c r="H37" s="167"/>
      <c r="I37" s="167"/>
    </row>
    <row r="38" spans="1:9" ht="15.75">
      <c r="A38" s="150"/>
      <c r="B38" s="150"/>
      <c r="C38" s="150"/>
      <c r="D38" s="151"/>
      <c r="E38" s="152"/>
      <c r="F38" s="368"/>
      <c r="G38" s="152"/>
      <c r="H38" s="167"/>
      <c r="I38" s="167"/>
    </row>
    <row r="39" spans="1:9" ht="15.75">
      <c r="A39" s="150"/>
      <c r="B39" s="150"/>
      <c r="C39" s="150"/>
      <c r="D39" s="151"/>
      <c r="E39" s="152"/>
      <c r="F39" s="368"/>
      <c r="G39" s="152"/>
      <c r="H39" s="167"/>
      <c r="I39" s="167"/>
    </row>
    <row r="40" spans="1:9" ht="15.75">
      <c r="A40" s="150"/>
      <c r="B40" s="150"/>
      <c r="C40" s="150"/>
      <c r="D40" s="151"/>
      <c r="E40" s="152"/>
      <c r="F40" s="368"/>
      <c r="G40" s="152"/>
      <c r="H40" s="167"/>
      <c r="I40" s="167"/>
    </row>
    <row r="41" spans="1:9" ht="15.75">
      <c r="A41" s="150"/>
      <c r="B41" s="150"/>
      <c r="C41" s="150"/>
      <c r="D41" s="151"/>
      <c r="E41" s="152"/>
      <c r="F41" s="368"/>
      <c r="G41" s="152"/>
      <c r="H41" s="167"/>
      <c r="I41" s="167"/>
    </row>
    <row r="42" spans="1:9" ht="15.75">
      <c r="A42" s="150"/>
      <c r="B42" s="150"/>
      <c r="C42" s="150"/>
      <c r="D42" s="151"/>
      <c r="E42" s="152"/>
      <c r="F42" s="368"/>
      <c r="G42" s="152"/>
      <c r="H42" s="167"/>
      <c r="I42" s="167"/>
    </row>
    <row r="43" spans="1:9" ht="15.75">
      <c r="A43" s="150"/>
      <c r="B43" s="150"/>
      <c r="C43" s="150"/>
      <c r="D43" s="151"/>
      <c r="E43" s="152"/>
      <c r="F43" s="368"/>
      <c r="G43" s="152"/>
      <c r="H43" s="167"/>
      <c r="I43" s="167"/>
    </row>
    <row r="44" spans="1:9" ht="15.75">
      <c r="A44" s="150"/>
      <c r="B44" s="150"/>
      <c r="C44" s="150"/>
      <c r="D44" s="151"/>
      <c r="E44" s="152"/>
      <c r="F44" s="368"/>
      <c r="G44" s="152"/>
      <c r="H44" s="167"/>
      <c r="I44" s="167"/>
    </row>
    <row r="45" spans="1:9" ht="15.75">
      <c r="A45" s="150"/>
      <c r="B45" s="150"/>
      <c r="C45" s="150"/>
      <c r="D45" s="151"/>
      <c r="E45" s="152"/>
      <c r="F45" s="368"/>
      <c r="G45" s="152"/>
      <c r="H45" s="167"/>
      <c r="I45" s="167"/>
    </row>
    <row r="46" spans="1:9" ht="16.5" thickBot="1">
      <c r="A46" s="168"/>
      <c r="B46" s="168"/>
      <c r="C46" s="168"/>
      <c r="D46" s="198"/>
      <c r="E46" s="205"/>
      <c r="F46" s="65"/>
      <c r="H46" s="65"/>
      <c r="I46" s="3" t="s">
        <v>890</v>
      </c>
    </row>
    <row r="47" spans="1:9">
      <c r="A47" s="312" t="s">
        <v>0</v>
      </c>
      <c r="B47" s="313" t="s">
        <v>1</v>
      </c>
      <c r="C47" s="68"/>
      <c r="D47" s="314"/>
      <c r="E47" s="315" t="s">
        <v>3</v>
      </c>
      <c r="F47" s="316" t="s">
        <v>4</v>
      </c>
      <c r="G47" s="315" t="s">
        <v>5</v>
      </c>
      <c r="H47" s="316" t="s">
        <v>6</v>
      </c>
      <c r="I47" s="317" t="s">
        <v>6</v>
      </c>
    </row>
    <row r="48" spans="1:9">
      <c r="A48" s="318" t="s">
        <v>7</v>
      </c>
      <c r="B48" s="319" t="s">
        <v>8</v>
      </c>
      <c r="C48" s="70" t="s">
        <v>418</v>
      </c>
      <c r="D48" s="320" t="s">
        <v>10</v>
      </c>
      <c r="E48" s="321" t="s">
        <v>11</v>
      </c>
      <c r="F48" s="322" t="s">
        <v>12</v>
      </c>
      <c r="G48" s="561" t="s">
        <v>548</v>
      </c>
      <c r="H48" s="322" t="s">
        <v>13</v>
      </c>
      <c r="I48" s="323" t="s">
        <v>14</v>
      </c>
    </row>
    <row r="49" spans="1:9" ht="15.75" thickBot="1">
      <c r="A49" s="324" t="s">
        <v>15</v>
      </c>
      <c r="B49" s="325" t="s">
        <v>16</v>
      </c>
      <c r="C49" s="72"/>
      <c r="D49" s="326"/>
      <c r="E49" s="562" t="s">
        <v>339</v>
      </c>
      <c r="F49" s="562" t="s">
        <v>339</v>
      </c>
      <c r="G49" s="327"/>
      <c r="H49" s="328"/>
      <c r="I49" s="329"/>
    </row>
    <row r="50" spans="1:9" s="559" customFormat="1" ht="15.75">
      <c r="A50" s="1408" t="s">
        <v>30</v>
      </c>
      <c r="B50" s="1409"/>
      <c r="C50" s="1409"/>
      <c r="D50" s="600"/>
      <c r="E50" s="336"/>
      <c r="F50" s="337"/>
      <c r="G50" s="338"/>
      <c r="H50" s="337"/>
      <c r="I50" s="339"/>
    </row>
    <row r="51" spans="1:9" s="559" customFormat="1" ht="14.25" customHeight="1">
      <c r="A51" s="330" t="s">
        <v>21</v>
      </c>
      <c r="B51" s="331" t="s">
        <v>547</v>
      </c>
      <c r="C51" s="601"/>
      <c r="D51" s="602"/>
      <c r="E51" s="132">
        <f>SUM(E52:E81)</f>
        <v>82198</v>
      </c>
      <c r="F51" s="349">
        <f>SUM(F52:F81)</f>
        <v>155498</v>
      </c>
      <c r="G51" s="535">
        <f>SUM(G52:G81)</f>
        <v>3719</v>
      </c>
      <c r="H51" s="533">
        <f t="shared" ref="H51" si="2">G51/E51*100</f>
        <v>4.5244409839655466</v>
      </c>
      <c r="I51" s="534">
        <f t="shared" ref="I51" si="3">G51/F51*100</f>
        <v>2.3916706324197095</v>
      </c>
    </row>
    <row r="52" spans="1:9" s="559" customFormat="1" ht="14.25" customHeight="1">
      <c r="A52" s="334"/>
      <c r="B52" s="287"/>
      <c r="C52" s="333" t="s">
        <v>222</v>
      </c>
      <c r="D52" s="333" t="s">
        <v>28</v>
      </c>
      <c r="E52" s="111">
        <v>25</v>
      </c>
      <c r="F52" s="690">
        <v>25</v>
      </c>
      <c r="G52" s="111">
        <v>19</v>
      </c>
      <c r="H52" s="569">
        <f>G52/E52*100</f>
        <v>76</v>
      </c>
      <c r="I52" s="570">
        <f>G52/F52*100</f>
        <v>76</v>
      </c>
    </row>
    <row r="53" spans="1:9" s="559" customFormat="1" ht="14.25" customHeight="1">
      <c r="A53" s="281"/>
      <c r="B53" s="287"/>
      <c r="C53" s="287" t="s">
        <v>267</v>
      </c>
      <c r="D53" s="287" t="s">
        <v>28</v>
      </c>
      <c r="E53" s="111">
        <v>1300</v>
      </c>
      <c r="F53" s="690">
        <v>1300</v>
      </c>
      <c r="G53" s="111">
        <v>0</v>
      </c>
      <c r="H53" s="569">
        <f t="shared" ref="H53:H70" si="4">G53/E53*100</f>
        <v>0</v>
      </c>
      <c r="I53" s="570">
        <f t="shared" ref="I53:I81" si="5">G53/F53*100</f>
        <v>0</v>
      </c>
    </row>
    <row r="54" spans="1:9" s="559" customFormat="1" ht="14.25" customHeight="1">
      <c r="A54" s="281"/>
      <c r="B54" s="287"/>
      <c r="C54" s="287" t="s">
        <v>345</v>
      </c>
      <c r="D54" s="287" t="s">
        <v>28</v>
      </c>
      <c r="E54" s="111">
        <v>423</v>
      </c>
      <c r="F54" s="690">
        <v>423</v>
      </c>
      <c r="G54" s="111">
        <v>0</v>
      </c>
      <c r="H54" s="569">
        <f t="shared" si="4"/>
        <v>0</v>
      </c>
      <c r="I54" s="570">
        <f t="shared" si="5"/>
        <v>0</v>
      </c>
    </row>
    <row r="55" spans="1:9" s="559" customFormat="1" ht="14.25" customHeight="1">
      <c r="A55" s="332"/>
      <c r="B55" s="297"/>
      <c r="C55" s="296" t="s">
        <v>268</v>
      </c>
      <c r="D55" s="333" t="s">
        <v>28</v>
      </c>
      <c r="E55" s="482">
        <v>73</v>
      </c>
      <c r="F55" s="690">
        <v>73</v>
      </c>
      <c r="G55" s="960">
        <v>73</v>
      </c>
      <c r="H55" s="298">
        <f t="shared" si="4"/>
        <v>100</v>
      </c>
      <c r="I55" s="299">
        <f t="shared" si="5"/>
        <v>100</v>
      </c>
    </row>
    <row r="56" spans="1:9" s="559" customFormat="1" ht="14.25" customHeight="1">
      <c r="A56" s="332"/>
      <c r="B56" s="297"/>
      <c r="C56" s="284" t="s">
        <v>269</v>
      </c>
      <c r="D56" s="287" t="s">
        <v>28</v>
      </c>
      <c r="E56" s="111">
        <v>190</v>
      </c>
      <c r="F56" s="690">
        <v>190</v>
      </c>
      <c r="G56" s="671">
        <v>0</v>
      </c>
      <c r="H56" s="567">
        <f t="shared" si="4"/>
        <v>0</v>
      </c>
      <c r="I56" s="340">
        <f t="shared" si="5"/>
        <v>0</v>
      </c>
    </row>
    <row r="57" spans="1:9" s="559" customFormat="1" ht="14.25" customHeight="1">
      <c r="A57" s="332"/>
      <c r="B57" s="297"/>
      <c r="C57" s="284" t="s">
        <v>270</v>
      </c>
      <c r="D57" s="287" t="s">
        <v>28</v>
      </c>
      <c r="E57" s="111">
        <v>1000</v>
      </c>
      <c r="F57" s="690">
        <v>638</v>
      </c>
      <c r="G57" s="111">
        <v>0</v>
      </c>
      <c r="H57" s="567">
        <f t="shared" si="4"/>
        <v>0</v>
      </c>
      <c r="I57" s="340">
        <f t="shared" si="5"/>
        <v>0</v>
      </c>
    </row>
    <row r="58" spans="1:9" s="559" customFormat="1" ht="14.25" customHeight="1">
      <c r="A58" s="267"/>
      <c r="B58" s="268"/>
      <c r="C58" s="269" t="s">
        <v>271</v>
      </c>
      <c r="D58" s="333" t="s">
        <v>28</v>
      </c>
      <c r="E58" s="483">
        <v>155</v>
      </c>
      <c r="F58" s="690">
        <v>155</v>
      </c>
      <c r="G58" s="963">
        <v>151</v>
      </c>
      <c r="H58" s="569">
        <f t="shared" si="4"/>
        <v>97.41935483870968</v>
      </c>
      <c r="I58" s="570">
        <f t="shared" si="5"/>
        <v>97.41935483870968</v>
      </c>
    </row>
    <row r="59" spans="1:9" s="559" customFormat="1" ht="14.25" customHeight="1">
      <c r="A59" s="267"/>
      <c r="B59" s="268"/>
      <c r="C59" s="269" t="s">
        <v>346</v>
      </c>
      <c r="D59" s="333" t="s">
        <v>28</v>
      </c>
      <c r="E59" s="483">
        <v>300</v>
      </c>
      <c r="F59" s="690">
        <v>300</v>
      </c>
      <c r="G59" s="963">
        <v>0</v>
      </c>
      <c r="H59" s="569">
        <f t="shared" si="4"/>
        <v>0</v>
      </c>
      <c r="I59" s="570">
        <f t="shared" si="5"/>
        <v>0</v>
      </c>
    </row>
    <row r="60" spans="1:9" s="559" customFormat="1" ht="14.25" customHeight="1">
      <c r="A60" s="267"/>
      <c r="B60" s="268"/>
      <c r="C60" s="269" t="s">
        <v>272</v>
      </c>
      <c r="D60" s="333" t="s">
        <v>28</v>
      </c>
      <c r="E60" s="483">
        <v>6000</v>
      </c>
      <c r="F60" s="690">
        <v>7300</v>
      </c>
      <c r="G60" s="963">
        <v>0</v>
      </c>
      <c r="H60" s="569">
        <f t="shared" si="4"/>
        <v>0</v>
      </c>
      <c r="I60" s="570">
        <f t="shared" si="5"/>
        <v>0</v>
      </c>
    </row>
    <row r="61" spans="1:9" s="559" customFormat="1" ht="14.25" customHeight="1">
      <c r="A61" s="267"/>
      <c r="B61" s="268"/>
      <c r="C61" s="333" t="s">
        <v>273</v>
      </c>
      <c r="D61" s="333" t="s">
        <v>28</v>
      </c>
      <c r="E61" s="483">
        <v>22000</v>
      </c>
      <c r="F61" s="690">
        <v>22000</v>
      </c>
      <c r="G61" s="963">
        <v>92</v>
      </c>
      <c r="H61" s="569">
        <f t="shared" si="4"/>
        <v>0.41818181818181815</v>
      </c>
      <c r="I61" s="570">
        <f t="shared" si="5"/>
        <v>0.41818181818181815</v>
      </c>
    </row>
    <row r="62" spans="1:9" s="559" customFormat="1" ht="14.25" customHeight="1">
      <c r="A62" s="267"/>
      <c r="B62" s="268"/>
      <c r="C62" s="287" t="s">
        <v>344</v>
      </c>
      <c r="D62" s="287" t="s">
        <v>28</v>
      </c>
      <c r="E62" s="483">
        <v>3000</v>
      </c>
      <c r="F62" s="690">
        <v>3000</v>
      </c>
      <c r="G62" s="963">
        <v>0</v>
      </c>
      <c r="H62" s="569">
        <f t="shared" si="4"/>
        <v>0</v>
      </c>
      <c r="I62" s="570">
        <f t="shared" si="5"/>
        <v>0</v>
      </c>
    </row>
    <row r="63" spans="1:9" s="559" customFormat="1" ht="14.25" customHeight="1">
      <c r="A63" s="267"/>
      <c r="B63" s="268"/>
      <c r="C63" s="269" t="s">
        <v>274</v>
      </c>
      <c r="D63" s="333" t="s">
        <v>28</v>
      </c>
      <c r="E63" s="483">
        <v>7000</v>
      </c>
      <c r="F63" s="690">
        <v>10900</v>
      </c>
      <c r="G63" s="963">
        <v>2716</v>
      </c>
      <c r="H63" s="569">
        <f t="shared" si="4"/>
        <v>38.800000000000004</v>
      </c>
      <c r="I63" s="570">
        <f t="shared" si="5"/>
        <v>24.917431192660551</v>
      </c>
    </row>
    <row r="64" spans="1:9" s="559" customFormat="1" ht="14.25" customHeight="1">
      <c r="A64" s="267"/>
      <c r="B64" s="268"/>
      <c r="C64" s="269" t="s">
        <v>546</v>
      </c>
      <c r="D64" s="333" t="s">
        <v>28</v>
      </c>
      <c r="E64" s="483">
        <v>1500</v>
      </c>
      <c r="F64" s="690">
        <v>1500</v>
      </c>
      <c r="G64" s="963">
        <v>0</v>
      </c>
      <c r="H64" s="569">
        <f t="shared" si="4"/>
        <v>0</v>
      </c>
      <c r="I64" s="570">
        <f t="shared" si="5"/>
        <v>0</v>
      </c>
    </row>
    <row r="65" spans="1:9" s="559" customFormat="1" ht="14.25" customHeight="1">
      <c r="A65" s="267"/>
      <c r="B65" s="268"/>
      <c r="C65" s="269" t="s">
        <v>275</v>
      </c>
      <c r="D65" s="287" t="s">
        <v>28</v>
      </c>
      <c r="E65" s="483">
        <v>2000</v>
      </c>
      <c r="F65" s="690">
        <v>2000</v>
      </c>
      <c r="G65" s="963">
        <v>0</v>
      </c>
      <c r="H65" s="569">
        <f t="shared" si="4"/>
        <v>0</v>
      </c>
      <c r="I65" s="570">
        <f t="shared" si="5"/>
        <v>0</v>
      </c>
    </row>
    <row r="66" spans="1:9" s="559" customFormat="1" ht="14.25" customHeight="1">
      <c r="A66" s="267"/>
      <c r="B66" s="268"/>
      <c r="C66" s="269" t="s">
        <v>276</v>
      </c>
      <c r="D66" s="333" t="s">
        <v>28</v>
      </c>
      <c r="E66" s="483">
        <v>300</v>
      </c>
      <c r="F66" s="693">
        <v>19661</v>
      </c>
      <c r="G66" s="963">
        <v>0</v>
      </c>
      <c r="H66" s="569">
        <f t="shared" si="4"/>
        <v>0</v>
      </c>
      <c r="I66" s="570">
        <f t="shared" si="5"/>
        <v>0</v>
      </c>
    </row>
    <row r="67" spans="1:9" s="559" customFormat="1" ht="14.25" customHeight="1">
      <c r="A67" s="267"/>
      <c r="B67" s="268"/>
      <c r="C67" s="269" t="s">
        <v>277</v>
      </c>
      <c r="D67" s="333" t="s">
        <v>28</v>
      </c>
      <c r="E67" s="483">
        <v>300</v>
      </c>
      <c r="F67" s="693">
        <v>300</v>
      </c>
      <c r="G67" s="963">
        <v>0</v>
      </c>
      <c r="H67" s="569">
        <f t="shared" si="4"/>
        <v>0</v>
      </c>
      <c r="I67" s="570">
        <f t="shared" si="5"/>
        <v>0</v>
      </c>
    </row>
    <row r="68" spans="1:9" s="559" customFormat="1" ht="14.25" customHeight="1">
      <c r="A68" s="272"/>
      <c r="B68" s="268"/>
      <c r="C68" s="294" t="s">
        <v>347</v>
      </c>
      <c r="D68" s="294" t="s">
        <v>28</v>
      </c>
      <c r="E68" s="111">
        <v>32000</v>
      </c>
      <c r="F68" s="959">
        <v>13439</v>
      </c>
      <c r="G68" s="671">
        <v>0</v>
      </c>
      <c r="H68" s="569">
        <f t="shared" si="4"/>
        <v>0</v>
      </c>
      <c r="I68" s="570">
        <f t="shared" si="5"/>
        <v>0</v>
      </c>
    </row>
    <row r="69" spans="1:9" s="559" customFormat="1" ht="14.25" customHeight="1">
      <c r="A69" s="272"/>
      <c r="B69" s="484"/>
      <c r="C69" s="294" t="s">
        <v>350</v>
      </c>
      <c r="D69" s="333" t="s">
        <v>28</v>
      </c>
      <c r="E69" s="111">
        <v>132</v>
      </c>
      <c r="F69" s="693">
        <v>132</v>
      </c>
      <c r="G69" s="963">
        <v>132</v>
      </c>
      <c r="H69" s="569">
        <f t="shared" si="4"/>
        <v>100</v>
      </c>
      <c r="I69" s="570">
        <f t="shared" si="5"/>
        <v>100</v>
      </c>
    </row>
    <row r="70" spans="1:9" s="559" customFormat="1" ht="14.25" customHeight="1">
      <c r="A70" s="278"/>
      <c r="B70" s="273"/>
      <c r="C70" s="486" t="s">
        <v>348</v>
      </c>
      <c r="D70" s="964" t="s">
        <v>28</v>
      </c>
      <c r="E70" s="464">
        <v>1500</v>
      </c>
      <c r="F70" s="965">
        <v>1500</v>
      </c>
      <c r="G70" s="671">
        <v>135</v>
      </c>
      <c r="H70" s="298">
        <f t="shared" si="4"/>
        <v>9</v>
      </c>
      <c r="I70" s="570">
        <f t="shared" si="5"/>
        <v>9</v>
      </c>
    </row>
    <row r="71" spans="1:9" s="559" customFormat="1" ht="14.25" customHeight="1">
      <c r="A71" s="278"/>
      <c r="B71" s="273"/>
      <c r="C71" s="694" t="s">
        <v>754</v>
      </c>
      <c r="D71" s="333" t="s">
        <v>28</v>
      </c>
      <c r="E71" s="483">
        <v>0</v>
      </c>
      <c r="F71" s="693">
        <v>1200</v>
      </c>
      <c r="G71" s="960">
        <v>0</v>
      </c>
      <c r="H71" s="298">
        <v>0</v>
      </c>
      <c r="I71" s="570">
        <f t="shared" si="5"/>
        <v>0</v>
      </c>
    </row>
    <row r="72" spans="1:9" s="559" customFormat="1" ht="14.25" customHeight="1">
      <c r="A72" s="278"/>
      <c r="B72" s="273"/>
      <c r="C72" s="694" t="s">
        <v>755</v>
      </c>
      <c r="D72" s="964" t="s">
        <v>28</v>
      </c>
      <c r="E72" s="483">
        <v>0</v>
      </c>
      <c r="F72" s="693">
        <v>800</v>
      </c>
      <c r="G72" s="960">
        <v>0</v>
      </c>
      <c r="H72" s="298">
        <v>0</v>
      </c>
      <c r="I72" s="570">
        <f t="shared" si="5"/>
        <v>0</v>
      </c>
    </row>
    <row r="73" spans="1:9" s="559" customFormat="1" ht="14.25" customHeight="1">
      <c r="A73" s="278"/>
      <c r="B73" s="273"/>
      <c r="C73" s="694" t="s">
        <v>756</v>
      </c>
      <c r="D73" s="333" t="s">
        <v>28</v>
      </c>
      <c r="E73" s="483">
        <v>0</v>
      </c>
      <c r="F73" s="693">
        <v>5000</v>
      </c>
      <c r="G73" s="960">
        <v>0</v>
      </c>
      <c r="H73" s="298">
        <v>0</v>
      </c>
      <c r="I73" s="570">
        <f t="shared" si="5"/>
        <v>0</v>
      </c>
    </row>
    <row r="74" spans="1:9" s="559" customFormat="1" ht="14.25" customHeight="1">
      <c r="A74" s="278"/>
      <c r="B74" s="273"/>
      <c r="C74" s="694" t="s">
        <v>757</v>
      </c>
      <c r="D74" s="964" t="s">
        <v>28</v>
      </c>
      <c r="E74" s="483">
        <v>0</v>
      </c>
      <c r="F74" s="693">
        <v>2100</v>
      </c>
      <c r="G74" s="960">
        <v>0</v>
      </c>
      <c r="H74" s="298">
        <v>0</v>
      </c>
      <c r="I74" s="570">
        <f t="shared" si="5"/>
        <v>0</v>
      </c>
    </row>
    <row r="75" spans="1:9" s="559" customFormat="1" ht="14.25" customHeight="1">
      <c r="A75" s="278"/>
      <c r="B75" s="273"/>
      <c r="C75" s="694" t="s">
        <v>758</v>
      </c>
      <c r="D75" s="333" t="s">
        <v>28</v>
      </c>
      <c r="E75" s="483">
        <v>0</v>
      </c>
      <c r="F75" s="693">
        <v>14000</v>
      </c>
      <c r="G75" s="960">
        <v>0</v>
      </c>
      <c r="H75" s="298">
        <v>0</v>
      </c>
      <c r="I75" s="570">
        <f t="shared" si="5"/>
        <v>0</v>
      </c>
    </row>
    <row r="76" spans="1:9" s="559" customFormat="1" ht="14.25" customHeight="1">
      <c r="A76" s="278"/>
      <c r="B76" s="273"/>
      <c r="C76" s="694" t="s">
        <v>759</v>
      </c>
      <c r="D76" s="964" t="s">
        <v>28</v>
      </c>
      <c r="E76" s="483">
        <v>0</v>
      </c>
      <c r="F76" s="693">
        <v>15000</v>
      </c>
      <c r="G76" s="960">
        <v>0</v>
      </c>
      <c r="H76" s="298">
        <v>0</v>
      </c>
      <c r="I76" s="570">
        <f t="shared" si="5"/>
        <v>0</v>
      </c>
    </row>
    <row r="77" spans="1:9" s="559" customFormat="1" ht="14.25" customHeight="1">
      <c r="A77" s="278"/>
      <c r="B77" s="273"/>
      <c r="C77" s="694" t="s">
        <v>760</v>
      </c>
      <c r="D77" s="333" t="s">
        <v>28</v>
      </c>
      <c r="E77" s="483">
        <v>0</v>
      </c>
      <c r="F77" s="693">
        <v>13500</v>
      </c>
      <c r="G77" s="960">
        <v>0</v>
      </c>
      <c r="H77" s="298">
        <v>0</v>
      </c>
      <c r="I77" s="570">
        <f t="shared" si="5"/>
        <v>0</v>
      </c>
    </row>
    <row r="78" spans="1:9" s="559" customFormat="1" ht="14.25" customHeight="1">
      <c r="A78" s="278"/>
      <c r="B78" s="273"/>
      <c r="C78" s="486" t="s">
        <v>761</v>
      </c>
      <c r="D78" s="964" t="s">
        <v>28</v>
      </c>
      <c r="E78" s="483">
        <v>0</v>
      </c>
      <c r="F78" s="966">
        <v>5000</v>
      </c>
      <c r="G78" s="960">
        <v>0</v>
      </c>
      <c r="H78" s="298">
        <v>0</v>
      </c>
      <c r="I78" s="570">
        <f t="shared" si="5"/>
        <v>0</v>
      </c>
    </row>
    <row r="79" spans="1:9" s="559" customFormat="1" ht="14.25" customHeight="1">
      <c r="A79" s="278"/>
      <c r="B79" s="273"/>
      <c r="C79" s="694" t="s">
        <v>504</v>
      </c>
      <c r="D79" s="287" t="s">
        <v>28</v>
      </c>
      <c r="E79" s="483">
        <v>0</v>
      </c>
      <c r="F79" s="693">
        <v>362</v>
      </c>
      <c r="G79" s="960">
        <v>362</v>
      </c>
      <c r="H79" s="298">
        <v>0</v>
      </c>
      <c r="I79" s="570">
        <f t="shared" si="5"/>
        <v>100</v>
      </c>
    </row>
    <row r="80" spans="1:9" s="559" customFormat="1" ht="14.25" customHeight="1">
      <c r="A80" s="278"/>
      <c r="B80" s="273"/>
      <c r="C80" s="694" t="s">
        <v>762</v>
      </c>
      <c r="D80" s="287" t="s">
        <v>28</v>
      </c>
      <c r="E80" s="483">
        <v>0</v>
      </c>
      <c r="F80" s="693">
        <v>12000</v>
      </c>
      <c r="G80" s="960">
        <v>0</v>
      </c>
      <c r="H80" s="298">
        <v>0</v>
      </c>
      <c r="I80" s="570">
        <f t="shared" si="5"/>
        <v>0</v>
      </c>
    </row>
    <row r="81" spans="1:9" s="559" customFormat="1" ht="14.25" customHeight="1">
      <c r="A81" s="332"/>
      <c r="B81" s="293"/>
      <c r="C81" s="794" t="s">
        <v>349</v>
      </c>
      <c r="D81" s="794" t="s">
        <v>28</v>
      </c>
      <c r="E81" s="967">
        <v>3000</v>
      </c>
      <c r="F81" s="968">
        <v>1700</v>
      </c>
      <c r="G81" s="960">
        <v>39</v>
      </c>
      <c r="H81" s="298">
        <f t="shared" ref="H81" si="6">G81/E81*100</f>
        <v>1.3</v>
      </c>
      <c r="I81" s="474">
        <f t="shared" si="5"/>
        <v>2.2941176470588234</v>
      </c>
    </row>
    <row r="82" spans="1:9" s="559" customFormat="1">
      <c r="A82" s="335"/>
      <c r="B82" s="293"/>
      <c r="C82" s="294"/>
      <c r="D82" s="294"/>
      <c r="E82" s="111"/>
      <c r="F82" s="690"/>
      <c r="G82" s="671"/>
      <c r="H82" s="567"/>
      <c r="I82" s="565"/>
    </row>
    <row r="83" spans="1:9" s="559" customFormat="1" ht="14.25" customHeight="1">
      <c r="A83" s="969" t="s">
        <v>763</v>
      </c>
      <c r="B83" s="331" t="s">
        <v>764</v>
      </c>
      <c r="C83" s="601"/>
      <c r="D83" s="294"/>
      <c r="E83" s="110">
        <f>SUM(E84)</f>
        <v>0</v>
      </c>
      <c r="F83" s="211">
        <f>SUM(F84)</f>
        <v>500</v>
      </c>
      <c r="G83" s="970">
        <v>0</v>
      </c>
      <c r="H83" s="829">
        <v>0</v>
      </c>
      <c r="I83" s="719">
        <f t="shared" ref="I83:I84" si="7">G83/F83*100</f>
        <v>0</v>
      </c>
    </row>
    <row r="84" spans="1:9" s="559" customFormat="1" ht="14.25" customHeight="1">
      <c r="A84" s="309"/>
      <c r="B84" s="971"/>
      <c r="C84" s="972" t="s">
        <v>765</v>
      </c>
      <c r="D84" s="532" t="s">
        <v>29</v>
      </c>
      <c r="E84" s="111">
        <v>0</v>
      </c>
      <c r="F84" s="690">
        <v>500</v>
      </c>
      <c r="G84" s="671">
        <f>SUM(G83)</f>
        <v>0</v>
      </c>
      <c r="H84" s="298">
        <v>0</v>
      </c>
      <c r="I84" s="474">
        <f t="shared" si="7"/>
        <v>0</v>
      </c>
    </row>
    <row r="85" spans="1:9" s="559" customFormat="1" ht="14.25" customHeight="1">
      <c r="A85" s="309"/>
      <c r="B85" s="971"/>
      <c r="C85" s="972"/>
      <c r="D85" s="294"/>
      <c r="E85" s="111"/>
      <c r="F85" s="690"/>
      <c r="G85" s="671"/>
      <c r="H85" s="567"/>
      <c r="I85" s="565"/>
    </row>
    <row r="86" spans="1:9" s="559" customFormat="1" ht="14.25" customHeight="1">
      <c r="A86" s="309" t="s">
        <v>766</v>
      </c>
      <c r="B86" s="971" t="s">
        <v>767</v>
      </c>
      <c r="C86" s="972"/>
      <c r="D86" s="294"/>
      <c r="E86" s="110">
        <f>SUM(E87:E90)</f>
        <v>0</v>
      </c>
      <c r="F86" s="211">
        <f>SUM(F87:F90)</f>
        <v>49000</v>
      </c>
      <c r="G86" s="970">
        <f>SUM(G87:G90)</f>
        <v>0</v>
      </c>
      <c r="H86" s="829">
        <v>0</v>
      </c>
      <c r="I86" s="719">
        <f t="shared" ref="I86:I90" si="8">G86/F86*100</f>
        <v>0</v>
      </c>
    </row>
    <row r="87" spans="1:9" s="559" customFormat="1" ht="14.25" customHeight="1">
      <c r="A87" s="309"/>
      <c r="B87" s="971"/>
      <c r="C87" s="972" t="s">
        <v>768</v>
      </c>
      <c r="D87" s="294" t="s">
        <v>28</v>
      </c>
      <c r="E87" s="111">
        <v>0</v>
      </c>
      <c r="F87" s="690">
        <v>35000</v>
      </c>
      <c r="G87" s="671">
        <v>0</v>
      </c>
      <c r="H87" s="567">
        <v>0</v>
      </c>
      <c r="I87" s="565">
        <f t="shared" si="8"/>
        <v>0</v>
      </c>
    </row>
    <row r="88" spans="1:9" s="559" customFormat="1" ht="14.25" customHeight="1">
      <c r="A88" s="309"/>
      <c r="B88" s="971"/>
      <c r="C88" s="972" t="s">
        <v>769</v>
      </c>
      <c r="D88" s="294" t="s">
        <v>28</v>
      </c>
      <c r="E88" s="111">
        <v>0</v>
      </c>
      <c r="F88" s="690">
        <v>8000</v>
      </c>
      <c r="G88" s="671">
        <v>0</v>
      </c>
      <c r="H88" s="567">
        <v>0</v>
      </c>
      <c r="I88" s="565">
        <f t="shared" si="8"/>
        <v>0</v>
      </c>
    </row>
    <row r="89" spans="1:9" s="559" customFormat="1" ht="14.25" customHeight="1">
      <c r="A89" s="309"/>
      <c r="B89" s="971"/>
      <c r="C89" s="972" t="s">
        <v>770</v>
      </c>
      <c r="D89" s="294" t="s">
        <v>28</v>
      </c>
      <c r="E89" s="111">
        <v>0</v>
      </c>
      <c r="F89" s="690">
        <v>3000</v>
      </c>
      <c r="G89" s="671">
        <v>0</v>
      </c>
      <c r="H89" s="567">
        <v>0</v>
      </c>
      <c r="I89" s="565">
        <f t="shared" si="8"/>
        <v>0</v>
      </c>
    </row>
    <row r="90" spans="1:9" s="559" customFormat="1" ht="14.25" customHeight="1" thickBot="1">
      <c r="A90" s="309"/>
      <c r="B90" s="971"/>
      <c r="C90" s="1357" t="s">
        <v>410</v>
      </c>
      <c r="D90" s="1011" t="s">
        <v>28</v>
      </c>
      <c r="E90" s="1358">
        <v>0</v>
      </c>
      <c r="F90" s="1359">
        <v>3000</v>
      </c>
      <c r="G90" s="1360">
        <v>0</v>
      </c>
      <c r="H90" s="1361">
        <v>0</v>
      </c>
      <c r="I90" s="1362">
        <f t="shared" si="8"/>
        <v>0</v>
      </c>
    </row>
    <row r="91" spans="1:9" s="559" customFormat="1" ht="16.5" thickBot="1">
      <c r="A91" s="1410" t="s">
        <v>31</v>
      </c>
      <c r="B91" s="1411"/>
      <c r="C91" s="1412"/>
      <c r="D91" s="621"/>
      <c r="E91" s="973">
        <f>E51+E83+E86</f>
        <v>82198</v>
      </c>
      <c r="F91" s="382">
        <f>F51+F83+F86</f>
        <v>204998</v>
      </c>
      <c r="G91" s="973">
        <f>G51+G83+G86</f>
        <v>3719</v>
      </c>
      <c r="H91" s="974">
        <f>G91/E91*100</f>
        <v>4.5244409839655466</v>
      </c>
      <c r="I91" s="383">
        <f>G91/F91*100</f>
        <v>1.8141640406247865</v>
      </c>
    </row>
    <row r="92" spans="1:9" s="559" customFormat="1" ht="12" customHeight="1" thickBot="1">
      <c r="A92" s="975"/>
      <c r="B92" s="354"/>
      <c r="C92" s="354"/>
      <c r="D92" s="354"/>
      <c r="E92" s="354"/>
      <c r="F92" s="356"/>
      <c r="G92" s="353"/>
      <c r="H92" s="355"/>
      <c r="I92" s="976"/>
    </row>
    <row r="93" spans="1:9" s="559" customFormat="1" ht="16.5" thickBot="1">
      <c r="A93" s="345" t="s">
        <v>32</v>
      </c>
      <c r="B93" s="346"/>
      <c r="C93" s="346"/>
      <c r="D93" s="604"/>
      <c r="E93" s="347">
        <f>E22+E91</f>
        <v>131598</v>
      </c>
      <c r="F93" s="348">
        <f>F22+F91</f>
        <v>256790</v>
      </c>
      <c r="G93" s="308">
        <f>G22+G91</f>
        <v>16372</v>
      </c>
      <c r="H93" s="265">
        <f>G93/E93*100</f>
        <v>12.440918554993237</v>
      </c>
      <c r="I93" s="266">
        <f>G93/F93*100</f>
        <v>6.3756376805950392</v>
      </c>
    </row>
    <row r="125" ht="30.75" customHeight="1"/>
    <row r="129" ht="27" customHeight="1"/>
  </sheetData>
  <mergeCells count="3">
    <mergeCell ref="A22:C22"/>
    <mergeCell ref="A50:C50"/>
    <mergeCell ref="A91:C91"/>
  </mergeCells>
  <pageMargins left="0.19685039370078741" right="0" top="0.39370078740157483" bottom="0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"/>
  <sheetViews>
    <sheetView topLeftCell="A85" zoomScaleNormal="100" workbookViewId="0">
      <selection activeCell="G9" sqref="G9"/>
    </sheetView>
  </sheetViews>
  <sheetFormatPr defaultRowHeight="15"/>
  <cols>
    <col min="1" max="1" width="8" style="572" customWidth="1"/>
    <col min="2" max="2" width="10.28515625" style="572" customWidth="1"/>
    <col min="3" max="3" width="54.28515625" style="572" customWidth="1"/>
    <col min="4" max="4" width="38.5703125" style="572" customWidth="1"/>
    <col min="5" max="5" width="12.42578125" style="572" customWidth="1"/>
    <col min="6" max="6" width="15.7109375" style="572" customWidth="1"/>
    <col min="7" max="7" width="10.5703125" style="246" customWidth="1"/>
    <col min="8" max="8" width="8.5703125" style="572" customWidth="1"/>
    <col min="9" max="9" width="8" style="572" customWidth="1"/>
    <col min="10" max="16384" width="9.140625" style="572"/>
  </cols>
  <sheetData>
    <row r="2" spans="1:9" ht="15.75">
      <c r="A2" s="2" t="s">
        <v>33</v>
      </c>
    </row>
    <row r="3" spans="1:9" ht="16.5" thickBot="1">
      <c r="A3" s="65"/>
      <c r="B3" s="66"/>
      <c r="C3" s="65"/>
      <c r="D3" s="65"/>
      <c r="E3" s="67"/>
      <c r="F3" s="65"/>
      <c r="H3" s="65"/>
      <c r="I3" s="3" t="s">
        <v>889</v>
      </c>
    </row>
    <row r="4" spans="1:9">
      <c r="A4" s="76" t="s">
        <v>0</v>
      </c>
      <c r="B4" s="560" t="s">
        <v>1</v>
      </c>
      <c r="C4" s="68"/>
      <c r="D4" s="560"/>
      <c r="E4" s="563" t="s">
        <v>3</v>
      </c>
      <c r="F4" s="560" t="s">
        <v>4</v>
      </c>
      <c r="G4" s="563" t="s">
        <v>5</v>
      </c>
      <c r="H4" s="560" t="s">
        <v>6</v>
      </c>
      <c r="I4" s="77" t="s">
        <v>6</v>
      </c>
    </row>
    <row r="5" spans="1:9">
      <c r="A5" s="78" t="s">
        <v>7</v>
      </c>
      <c r="B5" s="561" t="s">
        <v>8</v>
      </c>
      <c r="C5" s="70" t="s">
        <v>418</v>
      </c>
      <c r="D5" s="71" t="s">
        <v>10</v>
      </c>
      <c r="E5" s="564" t="s">
        <v>11</v>
      </c>
      <c r="F5" s="561" t="s">
        <v>12</v>
      </c>
      <c r="G5" s="561" t="s">
        <v>548</v>
      </c>
      <c r="H5" s="561" t="s">
        <v>13</v>
      </c>
      <c r="I5" s="79" t="s">
        <v>14</v>
      </c>
    </row>
    <row r="6" spans="1:9" ht="15.75" thickBot="1">
      <c r="A6" s="80" t="s">
        <v>15</v>
      </c>
      <c r="B6" s="562" t="s">
        <v>16</v>
      </c>
      <c r="C6" s="72"/>
      <c r="D6" s="73"/>
      <c r="E6" s="562" t="s">
        <v>339</v>
      </c>
      <c r="F6" s="562" t="s">
        <v>339</v>
      </c>
      <c r="G6" s="247"/>
      <c r="H6" s="74"/>
      <c r="I6" s="81"/>
    </row>
    <row r="7" spans="1:9" ht="15.75">
      <c r="A7" s="83" t="s">
        <v>17</v>
      </c>
      <c r="B7" s="606"/>
      <c r="C7" s="595"/>
      <c r="D7" s="426"/>
      <c r="E7" s="82"/>
      <c r="F7" s="82"/>
      <c r="G7" s="248"/>
      <c r="H7" s="82"/>
      <c r="I7" s="75"/>
    </row>
    <row r="8" spans="1:9">
      <c r="A8" s="142" t="s">
        <v>34</v>
      </c>
      <c r="B8" s="279" t="s">
        <v>35</v>
      </c>
      <c r="C8" s="201"/>
      <c r="D8" s="280"/>
      <c r="E8" s="161">
        <f>SUM(E9:E17)</f>
        <v>18900</v>
      </c>
      <c r="F8" s="213">
        <f>SUM(F9:F17)</f>
        <v>20624.5</v>
      </c>
      <c r="G8" s="161">
        <f>SUM(G9:G17)</f>
        <v>2170</v>
      </c>
      <c r="H8" s="98">
        <f t="shared" ref="H8:H17" si="0">G8/E8*100</f>
        <v>11.481481481481481</v>
      </c>
      <c r="I8" s="99">
        <f t="shared" ref="I8:I17" si="1">G8/F8*100</f>
        <v>10.521467187083324</v>
      </c>
    </row>
    <row r="9" spans="1:9" s="559" customFormat="1" ht="15" customHeight="1">
      <c r="A9" s="281"/>
      <c r="B9" s="282"/>
      <c r="C9" s="283" t="s">
        <v>36</v>
      </c>
      <c r="D9" s="284" t="s">
        <v>37</v>
      </c>
      <c r="E9" s="285">
        <v>7000</v>
      </c>
      <c r="F9" s="690">
        <v>7000</v>
      </c>
      <c r="G9" s="671">
        <v>1311</v>
      </c>
      <c r="H9" s="569">
        <f t="shared" si="0"/>
        <v>18.728571428571428</v>
      </c>
      <c r="I9" s="570">
        <f t="shared" si="1"/>
        <v>18.728571428571428</v>
      </c>
    </row>
    <row r="10" spans="1:9" ht="15" customHeight="1">
      <c r="A10" s="281"/>
      <c r="B10" s="289"/>
      <c r="C10" s="292" t="s">
        <v>25</v>
      </c>
      <c r="D10" s="287" t="s">
        <v>38</v>
      </c>
      <c r="E10" s="290">
        <v>2000</v>
      </c>
      <c r="F10" s="693">
        <v>2695.5</v>
      </c>
      <c r="G10" s="938">
        <v>848</v>
      </c>
      <c r="H10" s="569">
        <f t="shared" si="0"/>
        <v>42.4</v>
      </c>
      <c r="I10" s="570">
        <f t="shared" si="1"/>
        <v>31.459840474865519</v>
      </c>
    </row>
    <row r="11" spans="1:9" ht="15" customHeight="1">
      <c r="A11" s="281"/>
      <c r="B11" s="289"/>
      <c r="C11" s="977" t="s">
        <v>771</v>
      </c>
      <c r="D11" s="287" t="s">
        <v>38</v>
      </c>
      <c r="E11" s="290">
        <v>0</v>
      </c>
      <c r="F11" s="693">
        <v>5000</v>
      </c>
      <c r="G11" s="938">
        <v>0</v>
      </c>
      <c r="H11" s="569">
        <v>0</v>
      </c>
      <c r="I11" s="570">
        <f t="shared" si="1"/>
        <v>0</v>
      </c>
    </row>
    <row r="12" spans="1:9" s="559" customFormat="1" ht="15" customHeight="1">
      <c r="A12" s="281"/>
      <c r="B12" s="293"/>
      <c r="C12" s="295" t="s">
        <v>264</v>
      </c>
      <c r="D12" s="287" t="s">
        <v>38</v>
      </c>
      <c r="E12" s="285">
        <v>2000</v>
      </c>
      <c r="F12" s="690">
        <v>2000</v>
      </c>
      <c r="G12" s="938">
        <v>0</v>
      </c>
      <c r="H12" s="569">
        <f t="shared" si="0"/>
        <v>0</v>
      </c>
      <c r="I12" s="570">
        <f t="shared" si="1"/>
        <v>0</v>
      </c>
    </row>
    <row r="13" spans="1:9" s="559" customFormat="1" ht="15" customHeight="1">
      <c r="A13" s="281"/>
      <c r="B13" s="293"/>
      <c r="C13" s="295" t="s">
        <v>265</v>
      </c>
      <c r="D13" s="287" t="s">
        <v>38</v>
      </c>
      <c r="E13" s="285">
        <v>2000</v>
      </c>
      <c r="F13" s="690">
        <v>1785</v>
      </c>
      <c r="G13" s="938">
        <v>0</v>
      </c>
      <c r="H13" s="569">
        <f t="shared" si="0"/>
        <v>0</v>
      </c>
      <c r="I13" s="570">
        <f t="shared" si="1"/>
        <v>0</v>
      </c>
    </row>
    <row r="14" spans="1:9" s="559" customFormat="1" ht="15" customHeight="1">
      <c r="A14" s="281"/>
      <c r="B14" s="293"/>
      <c r="C14" s="295" t="s">
        <v>266</v>
      </c>
      <c r="D14" s="287" t="s">
        <v>38</v>
      </c>
      <c r="E14" s="285">
        <v>1700</v>
      </c>
      <c r="F14" s="690">
        <v>0</v>
      </c>
      <c r="G14" s="938">
        <v>0</v>
      </c>
      <c r="H14" s="569">
        <f t="shared" si="0"/>
        <v>0</v>
      </c>
      <c r="I14" s="570">
        <v>0</v>
      </c>
    </row>
    <row r="15" spans="1:9" s="559" customFormat="1" ht="15" customHeight="1">
      <c r="A15" s="281"/>
      <c r="B15" s="293"/>
      <c r="C15" s="479" t="s">
        <v>341</v>
      </c>
      <c r="D15" s="287" t="s">
        <v>38</v>
      </c>
      <c r="E15" s="285">
        <v>1000</v>
      </c>
      <c r="F15" s="690">
        <v>394</v>
      </c>
      <c r="G15" s="938">
        <v>0</v>
      </c>
      <c r="H15" s="569">
        <f t="shared" si="0"/>
        <v>0</v>
      </c>
      <c r="I15" s="570">
        <f t="shared" si="1"/>
        <v>0</v>
      </c>
    </row>
    <row r="16" spans="1:9" s="559" customFormat="1" ht="15" customHeight="1">
      <c r="A16" s="281"/>
      <c r="B16" s="293"/>
      <c r="C16" s="479" t="s">
        <v>342</v>
      </c>
      <c r="D16" s="287" t="s">
        <v>38</v>
      </c>
      <c r="E16" s="285">
        <v>2000</v>
      </c>
      <c r="F16" s="690">
        <v>1550</v>
      </c>
      <c r="G16" s="938">
        <v>0</v>
      </c>
      <c r="H16" s="569">
        <f t="shared" si="0"/>
        <v>0</v>
      </c>
      <c r="I16" s="570">
        <f t="shared" si="1"/>
        <v>0</v>
      </c>
    </row>
    <row r="17" spans="1:9" s="559" customFormat="1" ht="15" customHeight="1" thickBot="1">
      <c r="A17" s="481"/>
      <c r="B17" s="293"/>
      <c r="C17" s="480" t="s">
        <v>343</v>
      </c>
      <c r="D17" s="287" t="s">
        <v>38</v>
      </c>
      <c r="E17" s="285">
        <v>1200</v>
      </c>
      <c r="F17" s="690">
        <v>200</v>
      </c>
      <c r="G17" s="938">
        <v>11</v>
      </c>
      <c r="H17" s="569">
        <f t="shared" si="0"/>
        <v>0.91666666666666663</v>
      </c>
      <c r="I17" s="570">
        <f t="shared" si="1"/>
        <v>5.5</v>
      </c>
    </row>
    <row r="18" spans="1:9" s="559" customFormat="1" ht="15" customHeight="1" thickBot="1">
      <c r="A18" s="1413" t="s">
        <v>18</v>
      </c>
      <c r="B18" s="1411"/>
      <c r="C18" s="1414"/>
      <c r="D18" s="305"/>
      <c r="E18" s="306">
        <f>E8</f>
        <v>18900</v>
      </c>
      <c r="F18" s="307">
        <f>F8</f>
        <v>20624.5</v>
      </c>
      <c r="G18" s="308">
        <f>G8</f>
        <v>2170</v>
      </c>
      <c r="H18" s="265">
        <f>G18/E18*100</f>
        <v>11.481481481481481</v>
      </c>
      <c r="I18" s="266">
        <f>G18/F18*100</f>
        <v>10.521467187083324</v>
      </c>
    </row>
    <row r="19" spans="1:9" ht="28.5" customHeight="1" thickBot="1"/>
    <row r="20" spans="1:9">
      <c r="A20" s="312" t="s">
        <v>0</v>
      </c>
      <c r="B20" s="313" t="s">
        <v>1</v>
      </c>
      <c r="C20" s="68"/>
      <c r="D20" s="314"/>
      <c r="E20" s="315" t="s">
        <v>3</v>
      </c>
      <c r="F20" s="316" t="s">
        <v>4</v>
      </c>
      <c r="G20" s="315" t="s">
        <v>5</v>
      </c>
      <c r="H20" s="316" t="s">
        <v>6</v>
      </c>
      <c r="I20" s="317" t="s">
        <v>6</v>
      </c>
    </row>
    <row r="21" spans="1:9">
      <c r="A21" s="318" t="s">
        <v>7</v>
      </c>
      <c r="B21" s="319" t="s">
        <v>8</v>
      </c>
      <c r="C21" s="70" t="s">
        <v>418</v>
      </c>
      <c r="D21" s="320" t="s">
        <v>10</v>
      </c>
      <c r="E21" s="321" t="s">
        <v>11</v>
      </c>
      <c r="F21" s="322" t="s">
        <v>12</v>
      </c>
      <c r="G21" s="561" t="s">
        <v>548</v>
      </c>
      <c r="H21" s="322" t="s">
        <v>13</v>
      </c>
      <c r="I21" s="323" t="s">
        <v>14</v>
      </c>
    </row>
    <row r="22" spans="1:9" ht="15.75" thickBot="1">
      <c r="A22" s="324" t="s">
        <v>15</v>
      </c>
      <c r="B22" s="325" t="s">
        <v>16</v>
      </c>
      <c r="C22" s="72"/>
      <c r="D22" s="326"/>
      <c r="E22" s="562" t="s">
        <v>339</v>
      </c>
      <c r="F22" s="562" t="s">
        <v>339</v>
      </c>
      <c r="G22" s="327"/>
      <c r="H22" s="328"/>
      <c r="I22" s="329"/>
    </row>
    <row r="23" spans="1:9" ht="15.75">
      <c r="A23" s="1408" t="s">
        <v>30</v>
      </c>
      <c r="B23" s="1409"/>
      <c r="C23" s="1409"/>
      <c r="D23" s="600"/>
      <c r="E23" s="336"/>
      <c r="F23" s="337"/>
      <c r="G23" s="338"/>
      <c r="H23" s="337"/>
      <c r="I23" s="339"/>
    </row>
    <row r="24" spans="1:9">
      <c r="A24" s="330" t="s">
        <v>34</v>
      </c>
      <c r="B24" s="908" t="s">
        <v>35</v>
      </c>
      <c r="C24" s="605"/>
      <c r="D24" s="602"/>
      <c r="E24" s="535">
        <f>SUM(E25:E30)</f>
        <v>13200</v>
      </c>
      <c r="F24" s="349">
        <f>SUM(F25:F30)</f>
        <v>59510.5</v>
      </c>
      <c r="G24" s="535">
        <f>SUM(G25:G30)</f>
        <v>2482</v>
      </c>
      <c r="H24" s="533">
        <f t="shared" ref="H24:H28" si="2">G24/E24*100</f>
        <v>18.803030303030301</v>
      </c>
      <c r="I24" s="534">
        <f t="shared" ref="I24:I30" si="3">G24/F24*100</f>
        <v>4.1706925668579498</v>
      </c>
    </row>
    <row r="25" spans="1:9">
      <c r="A25" s="281"/>
      <c r="B25" s="287"/>
      <c r="C25" s="350" t="s">
        <v>419</v>
      </c>
      <c r="D25" s="531" t="s">
        <v>38</v>
      </c>
      <c r="E25" s="625">
        <v>3000</v>
      </c>
      <c r="F25" s="286">
        <v>4000</v>
      </c>
      <c r="G25" s="566">
        <v>2059</v>
      </c>
      <c r="H25" s="569">
        <f t="shared" si="2"/>
        <v>68.63333333333334</v>
      </c>
      <c r="I25" s="570">
        <f t="shared" si="3"/>
        <v>51.475000000000001</v>
      </c>
    </row>
    <row r="26" spans="1:9">
      <c r="A26" s="281"/>
      <c r="B26" s="287"/>
      <c r="C26" s="350" t="s">
        <v>420</v>
      </c>
      <c r="D26" s="531" t="s">
        <v>38</v>
      </c>
      <c r="E26" s="625">
        <v>2700</v>
      </c>
      <c r="F26" s="286">
        <v>40010.5</v>
      </c>
      <c r="G26" s="566">
        <v>423</v>
      </c>
      <c r="H26" s="569">
        <f t="shared" si="2"/>
        <v>15.666666666666668</v>
      </c>
      <c r="I26" s="570">
        <f t="shared" si="3"/>
        <v>1.0572224790992366</v>
      </c>
    </row>
    <row r="27" spans="1:9">
      <c r="A27" s="281"/>
      <c r="B27" s="287"/>
      <c r="C27" s="351" t="s">
        <v>278</v>
      </c>
      <c r="D27" s="531" t="s">
        <v>38</v>
      </c>
      <c r="E27" s="369">
        <v>500</v>
      </c>
      <c r="F27" s="286">
        <v>500</v>
      </c>
      <c r="G27" s="566">
        <v>0</v>
      </c>
      <c r="H27" s="569">
        <f t="shared" si="2"/>
        <v>0</v>
      </c>
      <c r="I27" s="570">
        <f t="shared" si="3"/>
        <v>0</v>
      </c>
    </row>
    <row r="28" spans="1:9">
      <c r="A28" s="332"/>
      <c r="B28" s="297"/>
      <c r="C28" s="333" t="s">
        <v>351</v>
      </c>
      <c r="D28" s="531" t="s">
        <v>38</v>
      </c>
      <c r="E28" s="285">
        <v>7000</v>
      </c>
      <c r="F28" s="286">
        <v>7000</v>
      </c>
      <c r="G28" s="566">
        <v>0</v>
      </c>
      <c r="H28" s="569">
        <f t="shared" si="2"/>
        <v>0</v>
      </c>
      <c r="I28" s="570">
        <f t="shared" si="3"/>
        <v>0</v>
      </c>
    </row>
    <row r="29" spans="1:9">
      <c r="A29" s="335"/>
      <c r="B29" s="297"/>
      <c r="C29" s="333" t="s">
        <v>772</v>
      </c>
      <c r="D29" s="531" t="s">
        <v>38</v>
      </c>
      <c r="E29" s="285">
        <v>0</v>
      </c>
      <c r="F29" s="286">
        <v>7000</v>
      </c>
      <c r="G29" s="566">
        <v>0</v>
      </c>
      <c r="H29" s="569">
        <v>0</v>
      </c>
      <c r="I29" s="570">
        <f t="shared" si="3"/>
        <v>0</v>
      </c>
    </row>
    <row r="30" spans="1:9">
      <c r="A30" s="335"/>
      <c r="B30" s="297"/>
      <c r="C30" s="333" t="s">
        <v>773</v>
      </c>
      <c r="D30" s="531" t="s">
        <v>38</v>
      </c>
      <c r="E30" s="285">
        <v>0</v>
      </c>
      <c r="F30" s="286">
        <v>1000</v>
      </c>
      <c r="G30" s="566">
        <v>0</v>
      </c>
      <c r="H30" s="569">
        <v>0</v>
      </c>
      <c r="I30" s="570">
        <f t="shared" si="3"/>
        <v>0</v>
      </c>
    </row>
    <row r="31" spans="1:9" s="559" customFormat="1" ht="15" customHeight="1">
      <c r="A31" s="978"/>
      <c r="B31" s="297"/>
      <c r="C31" s="979"/>
      <c r="D31" s="287"/>
      <c r="E31" s="285"/>
      <c r="F31" s="690"/>
      <c r="G31" s="938"/>
      <c r="H31" s="814"/>
      <c r="I31" s="565"/>
    </row>
    <row r="32" spans="1:9" s="559" customFormat="1" ht="15" customHeight="1">
      <c r="A32" s="142" t="s">
        <v>774</v>
      </c>
      <c r="B32" s="279" t="s">
        <v>775</v>
      </c>
      <c r="C32" s="201"/>
      <c r="D32" s="287"/>
      <c r="E32" s="373">
        <f>SUM(E33)</f>
        <v>0</v>
      </c>
      <c r="F32" s="211">
        <f>SUM(F33)</f>
        <v>8000</v>
      </c>
      <c r="G32" s="980">
        <f>SUM(G33)</f>
        <v>0</v>
      </c>
      <c r="H32" s="829">
        <v>0</v>
      </c>
      <c r="I32" s="719">
        <f t="shared" ref="I32:I33" si="4">G32/F32*100</f>
        <v>0</v>
      </c>
    </row>
    <row r="33" spans="1:10" s="559" customFormat="1" ht="15" customHeight="1" thickBot="1">
      <c r="A33" s="981"/>
      <c r="B33" s="485"/>
      <c r="C33" s="607" t="s">
        <v>776</v>
      </c>
      <c r="D33" s="287" t="s">
        <v>38</v>
      </c>
      <c r="E33" s="300">
        <v>0</v>
      </c>
      <c r="F33" s="301">
        <v>8000</v>
      </c>
      <c r="G33" s="302">
        <v>0</v>
      </c>
      <c r="H33" s="303">
        <v>0</v>
      </c>
      <c r="I33" s="304">
        <f t="shared" si="4"/>
        <v>0</v>
      </c>
    </row>
    <row r="34" spans="1:10" ht="16.5" thickBot="1">
      <c r="A34" s="1410" t="s">
        <v>31</v>
      </c>
      <c r="B34" s="1411"/>
      <c r="C34" s="1411"/>
      <c r="D34" s="603"/>
      <c r="E34" s="306">
        <f>E24+E32</f>
        <v>13200</v>
      </c>
      <c r="F34" s="307">
        <f>F24+F32</f>
        <v>67510.5</v>
      </c>
      <c r="G34" s="306">
        <f>G24+G32</f>
        <v>2482</v>
      </c>
      <c r="H34" s="265">
        <f>G34/E34*100</f>
        <v>18.803030303030301</v>
      </c>
      <c r="I34" s="266">
        <f>G34/F34*100</f>
        <v>3.6764651424593211</v>
      </c>
    </row>
    <row r="35" spans="1:10" ht="15.75" thickBot="1">
      <c r="A35" s="624"/>
      <c r="B35" s="354"/>
      <c r="C35" s="354"/>
      <c r="D35" s="354"/>
      <c r="E35" s="354"/>
      <c r="F35" s="356"/>
      <c r="G35" s="353"/>
      <c r="H35" s="355"/>
      <c r="I35" s="355"/>
      <c r="J35" s="1"/>
    </row>
    <row r="36" spans="1:10" ht="16.5" thickBot="1">
      <c r="A36" s="345" t="s">
        <v>32</v>
      </c>
      <c r="B36" s="346"/>
      <c r="C36" s="346"/>
      <c r="D36" s="604"/>
      <c r="E36" s="347">
        <f>E18+E34</f>
        <v>32100</v>
      </c>
      <c r="F36" s="348">
        <f>F18+F34</f>
        <v>88135</v>
      </c>
      <c r="G36" s="347">
        <f>G18+G34</f>
        <v>4652</v>
      </c>
      <c r="H36" s="265">
        <f>G36/E36*100</f>
        <v>14.492211838006231</v>
      </c>
      <c r="I36" s="266">
        <f>G36/F36*100</f>
        <v>5.2782662960231468</v>
      </c>
    </row>
    <row r="38" spans="1:10" s="559" customFormat="1">
      <c r="A38" s="572"/>
      <c r="B38" s="572"/>
      <c r="C38" s="572"/>
      <c r="D38" s="572"/>
      <c r="E38" s="572"/>
      <c r="F38" s="572"/>
      <c r="G38" s="246"/>
      <c r="H38" s="572"/>
      <c r="I38" s="572"/>
      <c r="J38" s="572"/>
    </row>
    <row r="39" spans="1:10" s="559" customFormat="1">
      <c r="A39" s="572"/>
      <c r="B39" s="572"/>
      <c r="C39" s="572"/>
      <c r="D39" s="572"/>
      <c r="E39" s="572"/>
      <c r="F39" s="572"/>
      <c r="G39" s="246"/>
      <c r="H39" s="572"/>
      <c r="I39" s="572"/>
      <c r="J39" s="572"/>
    </row>
    <row r="40" spans="1:10" s="559" customFormat="1">
      <c r="A40" s="572"/>
      <c r="B40" s="572"/>
      <c r="C40" s="572"/>
      <c r="D40" s="572"/>
      <c r="E40" s="572"/>
      <c r="F40" s="572"/>
      <c r="G40" s="246"/>
      <c r="H40" s="572"/>
      <c r="I40" s="572"/>
      <c r="J40" s="572"/>
    </row>
    <row r="41" spans="1:10" s="559" customFormat="1">
      <c r="A41" s="572"/>
      <c r="B41" s="572"/>
      <c r="C41" s="572"/>
      <c r="D41" s="572"/>
      <c r="E41" s="572"/>
      <c r="F41" s="572"/>
      <c r="G41" s="246"/>
      <c r="H41" s="572"/>
      <c r="I41" s="572"/>
      <c r="J41" s="572"/>
    </row>
    <row r="42" spans="1:10" s="559" customFormat="1">
      <c r="A42" s="572"/>
      <c r="B42" s="572"/>
      <c r="C42" s="572"/>
      <c r="D42" s="572"/>
      <c r="E42" s="572"/>
      <c r="F42" s="572"/>
      <c r="G42" s="246"/>
      <c r="H42" s="572"/>
      <c r="I42" s="572"/>
      <c r="J42" s="572"/>
    </row>
    <row r="57" spans="1:9" s="559" customFormat="1">
      <c r="A57" s="354"/>
      <c r="B57" s="354"/>
      <c r="C57" s="354"/>
      <c r="D57" s="354"/>
      <c r="E57" s="354"/>
      <c r="F57" s="356"/>
      <c r="G57" s="353"/>
      <c r="H57" s="355"/>
      <c r="I57" s="355"/>
    </row>
    <row r="58" spans="1:9" ht="15.75">
      <c r="A58" s="357"/>
      <c r="B58" s="358"/>
      <c r="C58" s="358"/>
      <c r="D58" s="358"/>
      <c r="E58" s="359"/>
      <c r="F58" s="360"/>
      <c r="G58" s="361"/>
      <c r="H58" s="362"/>
      <c r="I58" s="362"/>
    </row>
  </sheetData>
  <mergeCells count="3">
    <mergeCell ref="A18:C18"/>
    <mergeCell ref="A23:C23"/>
    <mergeCell ref="A34:C34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3"/>
  <sheetViews>
    <sheetView topLeftCell="A127" zoomScaleNormal="100" workbookViewId="0">
      <selection activeCell="D107" sqref="D107"/>
    </sheetView>
  </sheetViews>
  <sheetFormatPr defaultRowHeight="15"/>
  <cols>
    <col min="1" max="1" width="8.7109375" style="572" customWidth="1"/>
    <col min="2" max="2" width="11.85546875" style="572" customWidth="1"/>
    <col min="3" max="3" width="64" style="572" customWidth="1"/>
    <col min="4" max="4" width="52.140625" style="572" customWidth="1"/>
    <col min="5" max="5" width="14.140625" style="64" customWidth="1"/>
    <col min="6" max="6" width="15.42578125" style="64" customWidth="1"/>
    <col min="7" max="7" width="9.85546875" style="59" customWidth="1"/>
    <col min="8" max="8" width="8.42578125" style="64" customWidth="1"/>
    <col min="9" max="9" width="8.5703125" style="64" customWidth="1"/>
    <col min="10" max="41" width="9.140625" style="45"/>
    <col min="42" max="16384" width="9.140625" style="572"/>
  </cols>
  <sheetData>
    <row r="1" spans="1:9" ht="15.75">
      <c r="A1" s="11" t="s">
        <v>39</v>
      </c>
      <c r="B1" s="12"/>
      <c r="C1" s="12"/>
      <c r="D1" s="12"/>
      <c r="E1" s="87"/>
      <c r="F1" s="86"/>
      <c r="G1" s="249"/>
      <c r="H1" s="85"/>
      <c r="I1" s="85"/>
    </row>
    <row r="2" spans="1:9" ht="16.5" thickBot="1">
      <c r="A2" s="11"/>
      <c r="B2" s="12"/>
      <c r="C2" s="12"/>
      <c r="D2" s="12"/>
      <c r="E2" s="87"/>
      <c r="F2" s="86"/>
      <c r="G2" s="249"/>
      <c r="H2" s="85"/>
      <c r="I2" s="448" t="s">
        <v>888</v>
      </c>
    </row>
    <row r="3" spans="1:9">
      <c r="A3" s="13" t="s">
        <v>0</v>
      </c>
      <c r="B3" s="14" t="s">
        <v>1</v>
      </c>
      <c r="C3" s="68"/>
      <c r="D3" s="15"/>
      <c r="E3" s="6" t="s">
        <v>3</v>
      </c>
      <c r="F3" s="4" t="s">
        <v>4</v>
      </c>
      <c r="G3" s="250" t="s">
        <v>40</v>
      </c>
      <c r="H3" s="16" t="s">
        <v>41</v>
      </c>
      <c r="I3" s="17" t="s">
        <v>41</v>
      </c>
    </row>
    <row r="4" spans="1:9">
      <c r="A4" s="18" t="s">
        <v>7</v>
      </c>
      <c r="B4" s="19" t="s">
        <v>8</v>
      </c>
      <c r="C4" s="70" t="s">
        <v>418</v>
      </c>
      <c r="D4" s="20" t="s">
        <v>10</v>
      </c>
      <c r="E4" s="7" t="s">
        <v>11</v>
      </c>
      <c r="F4" s="5" t="s">
        <v>12</v>
      </c>
      <c r="G4" s="561" t="s">
        <v>548</v>
      </c>
      <c r="H4" s="21" t="s">
        <v>42</v>
      </c>
      <c r="I4" s="22" t="s">
        <v>42</v>
      </c>
    </row>
    <row r="5" spans="1:9" ht="15.75" thickBot="1">
      <c r="A5" s="23" t="s">
        <v>15</v>
      </c>
      <c r="B5" s="24" t="s">
        <v>16</v>
      </c>
      <c r="C5" s="72"/>
      <c r="D5" s="200"/>
      <c r="E5" s="562" t="s">
        <v>339</v>
      </c>
      <c r="F5" s="562" t="s">
        <v>339</v>
      </c>
      <c r="G5" s="251"/>
      <c r="H5" s="25" t="s">
        <v>13</v>
      </c>
      <c r="I5" s="26" t="s">
        <v>14</v>
      </c>
    </row>
    <row r="6" spans="1:9" ht="15.75">
      <c r="A6" s="103" t="s">
        <v>17</v>
      </c>
      <c r="B6" s="104"/>
      <c r="C6" s="104"/>
      <c r="D6" s="104"/>
      <c r="E6" s="637"/>
      <c r="F6" s="636"/>
      <c r="G6" s="638"/>
      <c r="H6" s="636"/>
      <c r="I6" s="639"/>
    </row>
    <row r="7" spans="1:9" ht="15.75">
      <c r="A7" s="117" t="s">
        <v>43</v>
      </c>
      <c r="B7" s="172" t="s">
        <v>44</v>
      </c>
      <c r="C7" s="143"/>
      <c r="D7" s="608"/>
      <c r="E7" s="535">
        <f>E8+E79+E170+E174+E176+E178+E186+E191</f>
        <v>178416</v>
      </c>
      <c r="F7" s="349">
        <f>F8+F79+F170+F186+F188+F191</f>
        <v>242892.99999999997</v>
      </c>
      <c r="G7" s="535">
        <f>G8+G79+G170+G186+G188+G191</f>
        <v>125056.7475</v>
      </c>
      <c r="H7" s="98">
        <f>G7/E7*100</f>
        <v>70.092787362119992</v>
      </c>
      <c r="I7" s="99">
        <f>G7/F7*100</f>
        <v>51.486353044344632</v>
      </c>
    </row>
    <row r="8" spans="1:9">
      <c r="A8" s="173"/>
      <c r="B8" s="180"/>
      <c r="C8" s="185" t="s">
        <v>45</v>
      </c>
      <c r="D8" s="242"/>
      <c r="E8" s="373">
        <f>E9+E13+E16+E19+E22+E25+E28+E32+E35+E39+E43+E47+E50+E60+E64+E68+E71+E75</f>
        <v>33504</v>
      </c>
      <c r="F8" s="374">
        <f>F9+F13+F16+F19+F22+F25+F28+F32+F35+F39+F43+F47+F50+F60+F64+F68+F71+F75</f>
        <v>37635.9</v>
      </c>
      <c r="G8" s="373">
        <f>G9+G13+G16+G19+G22+G25+G28+G32+G35+G39+G43+G47+G50+G60+G64+G68+G71+G75</f>
        <v>20883</v>
      </c>
      <c r="H8" s="98">
        <f>G8/E8*100</f>
        <v>62.329871060171918</v>
      </c>
      <c r="I8" s="99">
        <f>G8/F8*100</f>
        <v>55.486915418523274</v>
      </c>
    </row>
    <row r="9" spans="1:9">
      <c r="A9" s="120"/>
      <c r="B9" s="181" t="s">
        <v>46</v>
      </c>
      <c r="C9" s="186" t="s">
        <v>352</v>
      </c>
      <c r="D9" s="531" t="s">
        <v>47</v>
      </c>
      <c r="E9" s="372">
        <v>4696</v>
      </c>
      <c r="F9" s="647">
        <v>4878.1000000000004</v>
      </c>
      <c r="G9" s="648">
        <v>2530</v>
      </c>
      <c r="H9" s="536">
        <f t="shared" ref="H9:H52" si="0">G9/E9*100</f>
        <v>53.875638841567287</v>
      </c>
      <c r="I9" s="626">
        <f t="shared" ref="I9:I50" si="1">G9/F9*100</f>
        <v>51.864455423218047</v>
      </c>
    </row>
    <row r="10" spans="1:9">
      <c r="A10" s="120"/>
      <c r="B10" s="181"/>
      <c r="C10" s="487" t="s">
        <v>353</v>
      </c>
      <c r="D10" s="531"/>
      <c r="E10" s="386">
        <v>1494</v>
      </c>
      <c r="F10" s="649">
        <v>1494</v>
      </c>
      <c r="G10" s="650">
        <f>F10/2</f>
        <v>747</v>
      </c>
      <c r="H10" s="537">
        <f t="shared" si="0"/>
        <v>50</v>
      </c>
      <c r="I10" s="627">
        <v>0</v>
      </c>
    </row>
    <row r="11" spans="1:9">
      <c r="A11" s="182"/>
      <c r="B11" s="181"/>
      <c r="C11" s="487" t="s">
        <v>354</v>
      </c>
      <c r="D11" s="531"/>
      <c r="E11" s="386">
        <v>1800</v>
      </c>
      <c r="F11" s="649">
        <v>1800</v>
      </c>
      <c r="G11" s="650">
        <f>F11/2</f>
        <v>900</v>
      </c>
      <c r="H11" s="537">
        <f t="shared" si="0"/>
        <v>50</v>
      </c>
      <c r="I11" s="627">
        <v>0</v>
      </c>
    </row>
    <row r="12" spans="1:9">
      <c r="A12" s="120"/>
      <c r="B12" s="181"/>
      <c r="C12" s="487" t="s">
        <v>355</v>
      </c>
      <c r="D12" s="531"/>
      <c r="E12" s="386">
        <v>52</v>
      </c>
      <c r="F12" s="649">
        <v>52</v>
      </c>
      <c r="G12" s="650">
        <v>26</v>
      </c>
      <c r="H12" s="537">
        <f t="shared" si="0"/>
        <v>50</v>
      </c>
      <c r="I12" s="627">
        <v>0</v>
      </c>
    </row>
    <row r="13" spans="1:9">
      <c r="A13" s="182"/>
      <c r="B13" s="181" t="s">
        <v>48</v>
      </c>
      <c r="C13" s="187" t="s">
        <v>49</v>
      </c>
      <c r="D13" s="531" t="s">
        <v>47</v>
      </c>
      <c r="E13" s="491">
        <v>1458</v>
      </c>
      <c r="F13" s="651">
        <v>1535.7</v>
      </c>
      <c r="G13" s="652">
        <v>807</v>
      </c>
      <c r="H13" s="538">
        <f t="shared" si="0"/>
        <v>55.349794238683124</v>
      </c>
      <c r="I13" s="626">
        <f t="shared" si="1"/>
        <v>52.549326040242228</v>
      </c>
    </row>
    <row r="14" spans="1:9">
      <c r="A14" s="120"/>
      <c r="B14" s="181"/>
      <c r="C14" s="487" t="s">
        <v>353</v>
      </c>
      <c r="D14" s="531"/>
      <c r="E14" s="492">
        <v>708</v>
      </c>
      <c r="F14" s="548">
        <v>708</v>
      </c>
      <c r="G14" s="495">
        <f>F14/2</f>
        <v>354</v>
      </c>
      <c r="H14" s="539">
        <f t="shared" si="0"/>
        <v>50</v>
      </c>
      <c r="I14" s="628">
        <v>0</v>
      </c>
    </row>
    <row r="15" spans="1:9">
      <c r="A15" s="120"/>
      <c r="B15" s="181"/>
      <c r="C15" s="487" t="s">
        <v>355</v>
      </c>
      <c r="D15" s="531"/>
      <c r="E15" s="492">
        <v>0</v>
      </c>
      <c r="F15" s="548">
        <v>0</v>
      </c>
      <c r="G15" s="495">
        <v>0</v>
      </c>
      <c r="H15" s="539">
        <v>0</v>
      </c>
      <c r="I15" s="628">
        <v>0</v>
      </c>
    </row>
    <row r="16" spans="1:9">
      <c r="A16" s="120"/>
      <c r="B16" s="181" t="s">
        <v>50</v>
      </c>
      <c r="C16" s="188" t="s">
        <v>51</v>
      </c>
      <c r="D16" s="531" t="s">
        <v>47</v>
      </c>
      <c r="E16" s="491">
        <v>2215</v>
      </c>
      <c r="F16" s="651">
        <v>2406.6</v>
      </c>
      <c r="G16" s="652">
        <v>1299</v>
      </c>
      <c r="H16" s="538">
        <f t="shared" si="0"/>
        <v>58.645598194130919</v>
      </c>
      <c r="I16" s="626">
        <f t="shared" si="1"/>
        <v>53.976564447768638</v>
      </c>
    </row>
    <row r="17" spans="1:11">
      <c r="A17" s="182"/>
      <c r="B17" s="181"/>
      <c r="C17" s="487" t="s">
        <v>353</v>
      </c>
      <c r="D17" s="531"/>
      <c r="E17" s="492">
        <f>1006-11</f>
        <v>995</v>
      </c>
      <c r="F17" s="548">
        <v>995</v>
      </c>
      <c r="G17" s="495">
        <f>F17/2</f>
        <v>497.5</v>
      </c>
      <c r="H17" s="539">
        <f t="shared" si="0"/>
        <v>50</v>
      </c>
      <c r="I17" s="628">
        <v>0</v>
      </c>
    </row>
    <row r="18" spans="1:11">
      <c r="A18" s="120"/>
      <c r="B18" s="181"/>
      <c r="C18" s="487" t="s">
        <v>355</v>
      </c>
      <c r="D18" s="531"/>
      <c r="E18" s="492">
        <v>20</v>
      </c>
      <c r="F18" s="548">
        <v>20</v>
      </c>
      <c r="G18" s="495">
        <v>10</v>
      </c>
      <c r="H18" s="539">
        <f t="shared" si="0"/>
        <v>50</v>
      </c>
      <c r="I18" s="628">
        <v>0</v>
      </c>
    </row>
    <row r="19" spans="1:11">
      <c r="A19" s="182"/>
      <c r="B19" s="181" t="s">
        <v>52</v>
      </c>
      <c r="C19" s="187" t="s">
        <v>53</v>
      </c>
      <c r="D19" s="531" t="s">
        <v>47</v>
      </c>
      <c r="E19" s="491">
        <v>1482</v>
      </c>
      <c r="F19" s="651">
        <v>1531</v>
      </c>
      <c r="G19" s="652">
        <v>790</v>
      </c>
      <c r="H19" s="538">
        <f t="shared" si="0"/>
        <v>53.306342780026995</v>
      </c>
      <c r="I19" s="626">
        <f t="shared" si="1"/>
        <v>51.600261267145655</v>
      </c>
    </row>
    <row r="20" spans="1:11">
      <c r="A20" s="120"/>
      <c r="B20" s="181"/>
      <c r="C20" s="487" t="s">
        <v>353</v>
      </c>
      <c r="D20" s="531"/>
      <c r="E20" s="492">
        <v>875</v>
      </c>
      <c r="F20" s="548">
        <v>875</v>
      </c>
      <c r="G20" s="495">
        <f>F20/2</f>
        <v>437.5</v>
      </c>
      <c r="H20" s="539">
        <f t="shared" si="0"/>
        <v>50</v>
      </c>
      <c r="I20" s="628">
        <v>0</v>
      </c>
    </row>
    <row r="21" spans="1:11">
      <c r="A21" s="182"/>
      <c r="B21" s="181"/>
      <c r="C21" s="487" t="s">
        <v>355</v>
      </c>
      <c r="D21" s="531"/>
      <c r="E21" s="492">
        <v>7</v>
      </c>
      <c r="F21" s="548">
        <v>7</v>
      </c>
      <c r="G21" s="495">
        <v>3.5</v>
      </c>
      <c r="H21" s="539">
        <f t="shared" si="0"/>
        <v>50</v>
      </c>
      <c r="I21" s="628">
        <v>0</v>
      </c>
    </row>
    <row r="22" spans="1:11">
      <c r="A22" s="120"/>
      <c r="B22" s="181" t="s">
        <v>54</v>
      </c>
      <c r="C22" s="187" t="s">
        <v>55</v>
      </c>
      <c r="D22" s="531" t="s">
        <v>47</v>
      </c>
      <c r="E22" s="491">
        <v>1218</v>
      </c>
      <c r="F22" s="651">
        <v>1285</v>
      </c>
      <c r="G22" s="652">
        <v>676</v>
      </c>
      <c r="H22" s="538">
        <f t="shared" si="0"/>
        <v>55.500821018062396</v>
      </c>
      <c r="I22" s="626">
        <f t="shared" si="1"/>
        <v>52.607003891050589</v>
      </c>
    </row>
    <row r="23" spans="1:11">
      <c r="A23" s="120"/>
      <c r="B23" s="181"/>
      <c r="C23" s="487" t="s">
        <v>353</v>
      </c>
      <c r="D23" s="531"/>
      <c r="E23" s="492">
        <f>815-197</f>
        <v>618</v>
      </c>
      <c r="F23" s="548">
        <v>618</v>
      </c>
      <c r="G23" s="495">
        <v>309</v>
      </c>
      <c r="H23" s="539">
        <f t="shared" si="0"/>
        <v>50</v>
      </c>
      <c r="I23" s="628">
        <v>0</v>
      </c>
    </row>
    <row r="24" spans="1:11">
      <c r="A24" s="120"/>
      <c r="B24" s="181"/>
      <c r="C24" s="487" t="s">
        <v>355</v>
      </c>
      <c r="D24" s="531"/>
      <c r="E24" s="492">
        <v>0</v>
      </c>
      <c r="F24" s="548">
        <v>0</v>
      </c>
      <c r="G24" s="495">
        <v>0</v>
      </c>
      <c r="H24" s="539">
        <v>0</v>
      </c>
      <c r="I24" s="628">
        <v>0</v>
      </c>
    </row>
    <row r="25" spans="1:11">
      <c r="A25" s="120"/>
      <c r="B25" s="181" t="s">
        <v>56</v>
      </c>
      <c r="C25" s="187" t="s">
        <v>57</v>
      </c>
      <c r="D25" s="531" t="s">
        <v>47</v>
      </c>
      <c r="E25" s="491">
        <v>1219</v>
      </c>
      <c r="F25" s="651">
        <v>1284.7</v>
      </c>
      <c r="G25" s="652">
        <v>675</v>
      </c>
      <c r="H25" s="538">
        <f t="shared" si="0"/>
        <v>55.373256767842491</v>
      </c>
      <c r="I25" s="626">
        <f t="shared" si="1"/>
        <v>52.541449365610646</v>
      </c>
    </row>
    <row r="26" spans="1:11">
      <c r="A26" s="182"/>
      <c r="B26" s="181"/>
      <c r="C26" s="487" t="s">
        <v>353</v>
      </c>
      <c r="D26" s="531"/>
      <c r="E26" s="492">
        <f>773-154</f>
        <v>619</v>
      </c>
      <c r="F26" s="548">
        <v>619</v>
      </c>
      <c r="G26" s="495">
        <f>F26/2</f>
        <v>309.5</v>
      </c>
      <c r="H26" s="539">
        <f t="shared" si="0"/>
        <v>50</v>
      </c>
      <c r="I26" s="628">
        <v>0</v>
      </c>
    </row>
    <row r="27" spans="1:11">
      <c r="A27" s="120"/>
      <c r="B27" s="181"/>
      <c r="C27" s="487" t="s">
        <v>355</v>
      </c>
      <c r="D27" s="531"/>
      <c r="E27" s="492">
        <v>0</v>
      </c>
      <c r="F27" s="548">
        <v>0</v>
      </c>
      <c r="G27" s="495">
        <v>0</v>
      </c>
      <c r="H27" s="539">
        <v>0</v>
      </c>
      <c r="I27" s="628">
        <v>0</v>
      </c>
      <c r="K27" s="411"/>
    </row>
    <row r="28" spans="1:11">
      <c r="A28" s="120"/>
      <c r="B28" s="181" t="s">
        <v>58</v>
      </c>
      <c r="C28" s="187" t="s">
        <v>59</v>
      </c>
      <c r="D28" s="531" t="s">
        <v>47</v>
      </c>
      <c r="E28" s="491">
        <v>2497</v>
      </c>
      <c r="F28" s="651">
        <v>2722.9</v>
      </c>
      <c r="G28" s="652">
        <v>1474</v>
      </c>
      <c r="H28" s="538">
        <f t="shared" si="0"/>
        <v>59.030837004405292</v>
      </c>
      <c r="I28" s="626">
        <f t="shared" si="1"/>
        <v>54.133460648573205</v>
      </c>
      <c r="K28" s="411"/>
    </row>
    <row r="29" spans="1:11">
      <c r="A29" s="120"/>
      <c r="B29" s="181"/>
      <c r="C29" s="487" t="s">
        <v>353</v>
      </c>
      <c r="D29" s="531"/>
      <c r="E29" s="492">
        <f>1147-10</f>
        <v>1137</v>
      </c>
      <c r="F29" s="548">
        <v>1137</v>
      </c>
      <c r="G29" s="495">
        <f>F29/2</f>
        <v>568.5</v>
      </c>
      <c r="H29" s="539">
        <f t="shared" si="0"/>
        <v>50</v>
      </c>
      <c r="I29" s="628">
        <v>0</v>
      </c>
      <c r="K29" s="411"/>
    </row>
    <row r="30" spans="1:11">
      <c r="A30" s="120"/>
      <c r="B30" s="181"/>
      <c r="C30" s="487" t="s">
        <v>356</v>
      </c>
      <c r="D30" s="531"/>
      <c r="E30" s="492">
        <v>63</v>
      </c>
      <c r="F30" s="548">
        <v>63</v>
      </c>
      <c r="G30" s="495">
        <f>F30/2</f>
        <v>31.5</v>
      </c>
      <c r="H30" s="539">
        <f t="shared" si="0"/>
        <v>50</v>
      </c>
      <c r="I30" s="628">
        <v>0</v>
      </c>
    </row>
    <row r="31" spans="1:11">
      <c r="A31" s="120"/>
      <c r="B31" s="181"/>
      <c r="C31" s="487" t="s">
        <v>355</v>
      </c>
      <c r="D31" s="531"/>
      <c r="E31" s="492">
        <v>97</v>
      </c>
      <c r="F31" s="548">
        <v>97</v>
      </c>
      <c r="G31" s="495">
        <v>48.5</v>
      </c>
      <c r="H31" s="539">
        <f t="shared" si="0"/>
        <v>50</v>
      </c>
      <c r="I31" s="628">
        <v>0</v>
      </c>
    </row>
    <row r="32" spans="1:11">
      <c r="A32" s="120"/>
      <c r="B32" s="181" t="s">
        <v>60</v>
      </c>
      <c r="C32" s="187" t="s">
        <v>61</v>
      </c>
      <c r="D32" s="531" t="s">
        <v>47</v>
      </c>
      <c r="E32" s="491">
        <v>1647</v>
      </c>
      <c r="F32" s="651">
        <v>1728.9</v>
      </c>
      <c r="G32" s="652">
        <v>905</v>
      </c>
      <c r="H32" s="538">
        <f t="shared" si="0"/>
        <v>54.94839101396478</v>
      </c>
      <c r="I32" s="626">
        <f t="shared" si="1"/>
        <v>52.345421944589042</v>
      </c>
    </row>
    <row r="33" spans="1:9">
      <c r="A33" s="120"/>
      <c r="B33" s="181"/>
      <c r="C33" s="487" t="s">
        <v>353</v>
      </c>
      <c r="D33" s="531"/>
      <c r="E33" s="492">
        <f>933-70</f>
        <v>863</v>
      </c>
      <c r="F33" s="548">
        <v>863</v>
      </c>
      <c r="G33" s="495">
        <f>F33/2</f>
        <v>431.5</v>
      </c>
      <c r="H33" s="539">
        <f t="shared" si="0"/>
        <v>50</v>
      </c>
      <c r="I33" s="628">
        <v>0</v>
      </c>
    </row>
    <row r="34" spans="1:9">
      <c r="A34" s="182"/>
      <c r="B34" s="181"/>
      <c r="C34" s="487" t="s">
        <v>355</v>
      </c>
      <c r="D34" s="531"/>
      <c r="E34" s="492">
        <v>33</v>
      </c>
      <c r="F34" s="548">
        <v>33</v>
      </c>
      <c r="G34" s="495">
        <v>16.5</v>
      </c>
      <c r="H34" s="539">
        <f t="shared" si="0"/>
        <v>50</v>
      </c>
      <c r="I34" s="628">
        <v>0</v>
      </c>
    </row>
    <row r="35" spans="1:9">
      <c r="A35" s="120"/>
      <c r="B35" s="181" t="s">
        <v>62</v>
      </c>
      <c r="C35" s="187" t="s">
        <v>63</v>
      </c>
      <c r="D35" s="531" t="s">
        <v>47</v>
      </c>
      <c r="E35" s="491">
        <v>2020</v>
      </c>
      <c r="F35" s="651">
        <v>2412.6999999999998</v>
      </c>
      <c r="G35" s="652">
        <v>1403</v>
      </c>
      <c r="H35" s="538">
        <f t="shared" si="0"/>
        <v>69.455445544554451</v>
      </c>
      <c r="I35" s="626">
        <f t="shared" si="1"/>
        <v>58.150619637750246</v>
      </c>
    </row>
    <row r="36" spans="1:9">
      <c r="A36" s="120"/>
      <c r="B36" s="181"/>
      <c r="C36" s="487" t="s">
        <v>357</v>
      </c>
      <c r="D36" s="531"/>
      <c r="E36" s="492">
        <v>133</v>
      </c>
      <c r="F36" s="548">
        <v>133</v>
      </c>
      <c r="G36" s="495">
        <f>F36/2</f>
        <v>66.5</v>
      </c>
      <c r="H36" s="539">
        <f t="shared" si="0"/>
        <v>50</v>
      </c>
      <c r="I36" s="628">
        <v>0</v>
      </c>
    </row>
    <row r="37" spans="1:9">
      <c r="A37" s="120"/>
      <c r="B37" s="181"/>
      <c r="C37" s="487" t="s">
        <v>358</v>
      </c>
      <c r="D37" s="531"/>
      <c r="E37" s="492">
        <f>994-8</f>
        <v>986</v>
      </c>
      <c r="F37" s="548">
        <v>986</v>
      </c>
      <c r="G37" s="495">
        <f>F37/2</f>
        <v>493</v>
      </c>
      <c r="H37" s="539">
        <f t="shared" si="0"/>
        <v>50</v>
      </c>
      <c r="I37" s="628">
        <v>0</v>
      </c>
    </row>
    <row r="38" spans="1:9">
      <c r="A38" s="120"/>
      <c r="B38" s="181"/>
      <c r="C38" s="487" t="s">
        <v>355</v>
      </c>
      <c r="D38" s="531"/>
      <c r="E38" s="492">
        <v>0</v>
      </c>
      <c r="F38" s="548">
        <v>0</v>
      </c>
      <c r="G38" s="495">
        <v>0</v>
      </c>
      <c r="H38" s="539">
        <v>0</v>
      </c>
      <c r="I38" s="628">
        <v>0</v>
      </c>
    </row>
    <row r="39" spans="1:9">
      <c r="A39" s="120"/>
      <c r="B39" s="181" t="s">
        <v>64</v>
      </c>
      <c r="C39" s="187" t="s">
        <v>65</v>
      </c>
      <c r="D39" s="531" t="s">
        <v>47</v>
      </c>
      <c r="E39" s="491">
        <v>1381</v>
      </c>
      <c r="F39" s="651">
        <v>2303.6999999999998</v>
      </c>
      <c r="G39" s="652">
        <v>1613</v>
      </c>
      <c r="H39" s="538">
        <f t="shared" si="0"/>
        <v>116.7994207096307</v>
      </c>
      <c r="I39" s="626">
        <f t="shared" si="1"/>
        <v>70.017797456266024</v>
      </c>
    </row>
    <row r="40" spans="1:9">
      <c r="A40" s="120"/>
      <c r="B40" s="181"/>
      <c r="C40" s="487" t="s">
        <v>357</v>
      </c>
      <c r="D40" s="531"/>
      <c r="E40" s="492">
        <v>229</v>
      </c>
      <c r="F40" s="548">
        <v>229</v>
      </c>
      <c r="G40" s="495">
        <f>F40/2</f>
        <v>114.5</v>
      </c>
      <c r="H40" s="539">
        <f t="shared" si="0"/>
        <v>50</v>
      </c>
      <c r="I40" s="628">
        <v>0</v>
      </c>
    </row>
    <row r="41" spans="1:9">
      <c r="A41" s="120"/>
      <c r="B41" s="181"/>
      <c r="C41" s="487" t="s">
        <v>358</v>
      </c>
      <c r="D41" s="531"/>
      <c r="E41" s="492">
        <f>531-6</f>
        <v>525</v>
      </c>
      <c r="F41" s="548">
        <v>525</v>
      </c>
      <c r="G41" s="495">
        <f>F41/2</f>
        <v>262.5</v>
      </c>
      <c r="H41" s="539">
        <f t="shared" si="0"/>
        <v>50</v>
      </c>
      <c r="I41" s="628">
        <v>0</v>
      </c>
    </row>
    <row r="42" spans="1:9">
      <c r="A42" s="120"/>
      <c r="B42" s="181"/>
      <c r="C42" s="487" t="s">
        <v>355</v>
      </c>
      <c r="D42" s="531"/>
      <c r="E42" s="492">
        <v>27</v>
      </c>
      <c r="F42" s="548">
        <f>E42+266.9</f>
        <v>293.89999999999998</v>
      </c>
      <c r="G42" s="59">
        <v>280</v>
      </c>
      <c r="H42" s="539">
        <f t="shared" si="0"/>
        <v>1037.037037037037</v>
      </c>
      <c r="I42" s="628">
        <v>0</v>
      </c>
    </row>
    <row r="43" spans="1:9">
      <c r="A43" s="120"/>
      <c r="B43" s="181" t="s">
        <v>66</v>
      </c>
      <c r="C43" s="187" t="s">
        <v>67</v>
      </c>
      <c r="D43" s="531" t="s">
        <v>47</v>
      </c>
      <c r="E43" s="491">
        <v>1187</v>
      </c>
      <c r="F43" s="651">
        <v>1491.4</v>
      </c>
      <c r="G43" s="652">
        <v>898</v>
      </c>
      <c r="H43" s="538">
        <f t="shared" si="0"/>
        <v>75.652906486941873</v>
      </c>
      <c r="I43" s="626">
        <f t="shared" si="1"/>
        <v>60.211881453667694</v>
      </c>
    </row>
    <row r="44" spans="1:9">
      <c r="A44" s="120"/>
      <c r="B44" s="181"/>
      <c r="C44" s="487" t="s">
        <v>353</v>
      </c>
      <c r="D44" s="531"/>
      <c r="E44" s="492">
        <f>707-197</f>
        <v>510</v>
      </c>
      <c r="F44" s="548">
        <v>510</v>
      </c>
      <c r="G44" s="495">
        <f>F44/2</f>
        <v>255</v>
      </c>
      <c r="H44" s="539">
        <f t="shared" si="0"/>
        <v>50</v>
      </c>
      <c r="I44" s="628">
        <v>0</v>
      </c>
    </row>
    <row r="45" spans="1:9">
      <c r="A45" s="120"/>
      <c r="B45" s="181"/>
      <c r="C45" s="487" t="s">
        <v>356</v>
      </c>
      <c r="D45" s="531"/>
      <c r="E45" s="492">
        <v>42</v>
      </c>
      <c r="F45" s="548">
        <v>42</v>
      </c>
      <c r="G45" s="495">
        <f>F45/2</f>
        <v>21</v>
      </c>
      <c r="H45" s="539">
        <f t="shared" si="0"/>
        <v>50</v>
      </c>
      <c r="I45" s="628">
        <v>0</v>
      </c>
    </row>
    <row r="46" spans="1:9">
      <c r="A46" s="173"/>
      <c r="B46" s="181"/>
      <c r="C46" s="487" t="s">
        <v>355</v>
      </c>
      <c r="D46" s="531"/>
      <c r="E46" s="492">
        <v>34</v>
      </c>
      <c r="F46" s="548">
        <v>34</v>
      </c>
      <c r="G46" s="495">
        <v>17</v>
      </c>
      <c r="H46" s="539">
        <f t="shared" si="0"/>
        <v>50</v>
      </c>
      <c r="I46" s="628">
        <v>0</v>
      </c>
    </row>
    <row r="47" spans="1:9">
      <c r="A47" s="173"/>
      <c r="B47" s="181" t="s">
        <v>68</v>
      </c>
      <c r="C47" s="187" t="s">
        <v>69</v>
      </c>
      <c r="D47" s="531" t="s">
        <v>47</v>
      </c>
      <c r="E47" s="491">
        <v>1814</v>
      </c>
      <c r="F47" s="651">
        <v>2017.4</v>
      </c>
      <c r="G47" s="652">
        <v>1110</v>
      </c>
      <c r="H47" s="538">
        <f t="shared" si="0"/>
        <v>61.190738699007717</v>
      </c>
      <c r="I47" s="626">
        <f t="shared" si="1"/>
        <v>55.021314563299292</v>
      </c>
    </row>
    <row r="48" spans="1:9">
      <c r="A48" s="120"/>
      <c r="B48" s="181"/>
      <c r="C48" s="487" t="s">
        <v>359</v>
      </c>
      <c r="D48" s="531"/>
      <c r="E48" s="492">
        <f>1078-14</f>
        <v>1064</v>
      </c>
      <c r="F48" s="548">
        <v>1064</v>
      </c>
      <c r="G48" s="495">
        <f>F48/2</f>
        <v>532</v>
      </c>
      <c r="H48" s="539">
        <f t="shared" si="0"/>
        <v>50</v>
      </c>
      <c r="I48" s="628">
        <v>0</v>
      </c>
    </row>
    <row r="49" spans="1:9">
      <c r="A49" s="120"/>
      <c r="B49" s="181"/>
      <c r="C49" s="487" t="s">
        <v>355</v>
      </c>
      <c r="D49" s="531"/>
      <c r="E49" s="492">
        <v>0</v>
      </c>
      <c r="F49" s="548">
        <v>0</v>
      </c>
      <c r="G49" s="495">
        <v>0</v>
      </c>
      <c r="H49" s="539">
        <v>0</v>
      </c>
      <c r="I49" s="628">
        <v>0</v>
      </c>
    </row>
    <row r="50" spans="1:9">
      <c r="A50" s="202"/>
      <c r="B50" s="181" t="s">
        <v>70</v>
      </c>
      <c r="C50" s="187" t="s">
        <v>71</v>
      </c>
      <c r="D50" s="531" t="s">
        <v>47</v>
      </c>
      <c r="E50" s="491">
        <v>1316</v>
      </c>
      <c r="F50" s="651">
        <v>1461.5</v>
      </c>
      <c r="G50" s="652">
        <v>803</v>
      </c>
      <c r="H50" s="538">
        <f t="shared" si="0"/>
        <v>61.018237082066875</v>
      </c>
      <c r="I50" s="626">
        <f t="shared" si="1"/>
        <v>54.94355114608279</v>
      </c>
    </row>
    <row r="51" spans="1:9">
      <c r="A51" s="173"/>
      <c r="B51" s="181"/>
      <c r="C51" s="487" t="s">
        <v>353</v>
      </c>
      <c r="D51" s="531"/>
      <c r="E51" s="492">
        <f>678-7</f>
        <v>671</v>
      </c>
      <c r="F51" s="548">
        <v>671</v>
      </c>
      <c r="G51" s="495">
        <f>F51/2</f>
        <v>335.5</v>
      </c>
      <c r="H51" s="539">
        <f t="shared" si="0"/>
        <v>50</v>
      </c>
      <c r="I51" s="628">
        <v>0</v>
      </c>
    </row>
    <row r="52" spans="1:9">
      <c r="A52" s="120"/>
      <c r="B52" s="181"/>
      <c r="C52" s="487" t="s">
        <v>356</v>
      </c>
      <c r="D52" s="531"/>
      <c r="E52" s="492">
        <v>45</v>
      </c>
      <c r="F52" s="548">
        <v>45</v>
      </c>
      <c r="G52" s="495">
        <f>F52/2</f>
        <v>22.5</v>
      </c>
      <c r="H52" s="539">
        <f t="shared" si="0"/>
        <v>50</v>
      </c>
      <c r="I52" s="628">
        <v>0</v>
      </c>
    </row>
    <row r="53" spans="1:9" ht="15.75" thickBot="1">
      <c r="A53" s="184"/>
      <c r="B53" s="488"/>
      <c r="C53" s="489" t="s">
        <v>355</v>
      </c>
      <c r="D53" s="199"/>
      <c r="E53" s="493">
        <v>0</v>
      </c>
      <c r="F53" s="653">
        <v>0</v>
      </c>
      <c r="G53" s="654">
        <v>0</v>
      </c>
      <c r="H53" s="540">
        <v>0</v>
      </c>
      <c r="I53" s="838">
        <v>0</v>
      </c>
    </row>
    <row r="54" spans="1:9">
      <c r="B54" s="420"/>
      <c r="C54" s="490"/>
      <c r="D54" s="421"/>
      <c r="E54" s="45"/>
      <c r="F54" s="546"/>
      <c r="G54" s="440"/>
      <c r="H54" s="45"/>
      <c r="I54" s="45"/>
    </row>
    <row r="55" spans="1:9" ht="15.75" thickBot="1">
      <c r="A55" s="27"/>
      <c r="B55" s="441"/>
      <c r="C55" s="442"/>
      <c r="D55" s="443"/>
      <c r="E55" s="444"/>
      <c r="F55" s="445"/>
      <c r="G55" s="446"/>
      <c r="H55" s="447"/>
      <c r="I55" s="448" t="s">
        <v>887</v>
      </c>
    </row>
    <row r="56" spans="1:9">
      <c r="A56" s="28" t="s">
        <v>0</v>
      </c>
      <c r="B56" s="29" t="s">
        <v>1</v>
      </c>
      <c r="C56" s="68"/>
      <c r="D56" s="31"/>
      <c r="E56" s="6" t="s">
        <v>3</v>
      </c>
      <c r="F56" s="47" t="s">
        <v>4</v>
      </c>
      <c r="G56" s="252" t="s">
        <v>40</v>
      </c>
      <c r="H56" s="16" t="s">
        <v>41</v>
      </c>
      <c r="I56" s="17" t="s">
        <v>41</v>
      </c>
    </row>
    <row r="57" spans="1:9">
      <c r="A57" s="32" t="s">
        <v>7</v>
      </c>
      <c r="B57" s="33" t="s">
        <v>8</v>
      </c>
      <c r="C57" s="70" t="s">
        <v>418</v>
      </c>
      <c r="D57" s="35" t="s">
        <v>10</v>
      </c>
      <c r="E57" s="7" t="s">
        <v>11</v>
      </c>
      <c r="F57" s="48" t="s">
        <v>12</v>
      </c>
      <c r="G57" s="561" t="s">
        <v>548</v>
      </c>
      <c r="H57" s="21" t="s">
        <v>42</v>
      </c>
      <c r="I57" s="22" t="s">
        <v>42</v>
      </c>
    </row>
    <row r="58" spans="1:9" ht="15.75" thickBot="1">
      <c r="A58" s="36" t="s">
        <v>15</v>
      </c>
      <c r="B58" s="37" t="s">
        <v>16</v>
      </c>
      <c r="C58" s="72"/>
      <c r="D58" s="39"/>
      <c r="E58" s="562" t="s">
        <v>339</v>
      </c>
      <c r="F58" s="547" t="s">
        <v>339</v>
      </c>
      <c r="G58" s="253"/>
      <c r="H58" s="25" t="s">
        <v>13</v>
      </c>
      <c r="I58" s="26" t="s">
        <v>14</v>
      </c>
    </row>
    <row r="59" spans="1:9">
      <c r="A59" s="497"/>
      <c r="B59" s="586"/>
      <c r="C59" s="587" t="s">
        <v>45</v>
      </c>
      <c r="D59" s="588"/>
      <c r="E59" s="589"/>
      <c r="F59" s="590"/>
      <c r="G59" s="591"/>
      <c r="H59" s="592"/>
      <c r="I59" s="629"/>
    </row>
    <row r="60" spans="1:9">
      <c r="A60" s="584"/>
      <c r="B60" s="238" t="s">
        <v>72</v>
      </c>
      <c r="C60" s="585" t="s">
        <v>73</v>
      </c>
      <c r="D60" s="149" t="s">
        <v>47</v>
      </c>
      <c r="E60" s="372">
        <v>1304</v>
      </c>
      <c r="F60" s="647">
        <v>1741.3</v>
      </c>
      <c r="G60" s="648">
        <v>1089</v>
      </c>
      <c r="H60" s="536">
        <f t="shared" ref="H60:H123" si="2">G60/E60*100</f>
        <v>83.512269938650306</v>
      </c>
      <c r="I60" s="630">
        <f t="shared" ref="I60:I117" si="3">G60/F60*100</f>
        <v>62.53948199620973</v>
      </c>
    </row>
    <row r="61" spans="1:9">
      <c r="A61" s="498"/>
      <c r="B61" s="170"/>
      <c r="C61" s="499" t="s">
        <v>353</v>
      </c>
      <c r="D61" s="531"/>
      <c r="E61" s="492">
        <f>648-3</f>
        <v>645</v>
      </c>
      <c r="F61" s="548">
        <v>645</v>
      </c>
      <c r="G61" s="495">
        <f>F61/2</f>
        <v>322.5</v>
      </c>
      <c r="H61" s="539">
        <f t="shared" si="2"/>
        <v>50</v>
      </c>
      <c r="I61" s="628">
        <v>0</v>
      </c>
    </row>
    <row r="62" spans="1:9">
      <c r="A62" s="498"/>
      <c r="B62" s="170"/>
      <c r="C62" s="499" t="s">
        <v>356</v>
      </c>
      <c r="D62" s="531"/>
      <c r="E62" s="492">
        <v>58</v>
      </c>
      <c r="F62" s="548">
        <v>58</v>
      </c>
      <c r="G62" s="495">
        <f>F62/2</f>
        <v>29</v>
      </c>
      <c r="H62" s="539">
        <f t="shared" si="2"/>
        <v>50</v>
      </c>
      <c r="I62" s="628">
        <v>0</v>
      </c>
    </row>
    <row r="63" spans="1:9">
      <c r="A63" s="498"/>
      <c r="B63" s="170"/>
      <c r="C63" s="499" t="s">
        <v>355</v>
      </c>
      <c r="D63" s="531"/>
      <c r="E63" s="492">
        <v>0</v>
      </c>
      <c r="F63" s="548">
        <v>0</v>
      </c>
      <c r="G63" s="495">
        <v>0</v>
      </c>
      <c r="H63" s="539">
        <v>0</v>
      </c>
      <c r="I63" s="628">
        <v>0</v>
      </c>
    </row>
    <row r="64" spans="1:9">
      <c r="A64" s="498"/>
      <c r="B64" s="170" t="s">
        <v>74</v>
      </c>
      <c r="C64" s="183" t="s">
        <v>75</v>
      </c>
      <c r="D64" s="531" t="s">
        <v>47</v>
      </c>
      <c r="E64" s="491">
        <v>1984</v>
      </c>
      <c r="F64" s="651">
        <v>2256.8000000000002</v>
      </c>
      <c r="G64" s="652">
        <v>1265</v>
      </c>
      <c r="H64" s="538">
        <f t="shared" si="2"/>
        <v>63.760080645161288</v>
      </c>
      <c r="I64" s="626">
        <f t="shared" si="3"/>
        <v>56.052818149592341</v>
      </c>
    </row>
    <row r="65" spans="1:41">
      <c r="A65" s="498"/>
      <c r="B65" s="170"/>
      <c r="C65" s="499" t="s">
        <v>353</v>
      </c>
      <c r="D65" s="531"/>
      <c r="E65" s="492">
        <f>898-7</f>
        <v>891</v>
      </c>
      <c r="F65" s="548">
        <v>891</v>
      </c>
      <c r="G65" s="495">
        <f>F65/2</f>
        <v>445.5</v>
      </c>
      <c r="H65" s="539">
        <f t="shared" si="2"/>
        <v>50</v>
      </c>
      <c r="I65" s="628">
        <v>0</v>
      </c>
    </row>
    <row r="66" spans="1:41">
      <c r="A66" s="498"/>
      <c r="B66" s="170"/>
      <c r="C66" s="499" t="s">
        <v>356</v>
      </c>
      <c r="D66" s="531"/>
      <c r="E66" s="492">
        <v>42</v>
      </c>
      <c r="F66" s="548">
        <v>42</v>
      </c>
      <c r="G66" s="495">
        <f>F66/2</f>
        <v>21</v>
      </c>
      <c r="H66" s="539">
        <f t="shared" si="2"/>
        <v>50</v>
      </c>
      <c r="I66" s="628">
        <v>0</v>
      </c>
    </row>
    <row r="67" spans="1:41">
      <c r="A67" s="498"/>
      <c r="B67" s="170"/>
      <c r="C67" s="499" t="s">
        <v>355</v>
      </c>
      <c r="D67" s="531"/>
      <c r="E67" s="492">
        <v>0</v>
      </c>
      <c r="F67" s="548">
        <v>0</v>
      </c>
      <c r="G67" s="495">
        <v>0</v>
      </c>
      <c r="H67" s="539">
        <v>0</v>
      </c>
      <c r="I67" s="628">
        <v>0</v>
      </c>
    </row>
    <row r="68" spans="1:41">
      <c r="A68" s="498"/>
      <c r="B68" s="170" t="s">
        <v>76</v>
      </c>
      <c r="C68" s="183" t="s">
        <v>77</v>
      </c>
      <c r="D68" s="531" t="s">
        <v>47</v>
      </c>
      <c r="E68" s="491">
        <v>1670</v>
      </c>
      <c r="F68" s="651">
        <v>1748.6</v>
      </c>
      <c r="G68" s="652">
        <v>914</v>
      </c>
      <c r="H68" s="538">
        <f t="shared" si="2"/>
        <v>54.730538922155688</v>
      </c>
      <c r="I68" s="626">
        <f t="shared" si="3"/>
        <v>52.270387738762437</v>
      </c>
    </row>
    <row r="69" spans="1:41">
      <c r="A69" s="498"/>
      <c r="B69" s="170"/>
      <c r="C69" s="499" t="s">
        <v>353</v>
      </c>
      <c r="D69" s="531"/>
      <c r="E69" s="492">
        <f>928-8</f>
        <v>920</v>
      </c>
      <c r="F69" s="548">
        <v>920</v>
      </c>
      <c r="G69" s="495">
        <f>F69/2</f>
        <v>460</v>
      </c>
      <c r="H69" s="539">
        <f t="shared" si="2"/>
        <v>50</v>
      </c>
      <c r="I69" s="628">
        <v>0</v>
      </c>
    </row>
    <row r="70" spans="1:41">
      <c r="A70" s="498"/>
      <c r="B70" s="170"/>
      <c r="C70" s="499" t="s">
        <v>355</v>
      </c>
      <c r="D70" s="531"/>
      <c r="E70" s="492">
        <v>0</v>
      </c>
      <c r="F70" s="548">
        <v>0</v>
      </c>
      <c r="G70" s="495">
        <v>0</v>
      </c>
      <c r="H70" s="539">
        <v>0</v>
      </c>
      <c r="I70" s="628">
        <v>0</v>
      </c>
    </row>
    <row r="71" spans="1:41">
      <c r="A71" s="498"/>
      <c r="B71" s="170" t="s">
        <v>78</v>
      </c>
      <c r="C71" s="183" t="s">
        <v>79</v>
      </c>
      <c r="D71" s="531" t="s">
        <v>47</v>
      </c>
      <c r="E71" s="491">
        <v>1379</v>
      </c>
      <c r="F71" s="651">
        <v>1472.2</v>
      </c>
      <c r="G71" s="652">
        <v>783</v>
      </c>
      <c r="H71" s="538">
        <f t="shared" si="2"/>
        <v>56.780275562001449</v>
      </c>
      <c r="I71" s="626">
        <f t="shared" si="3"/>
        <v>53.185708463523973</v>
      </c>
    </row>
    <row r="72" spans="1:41">
      <c r="A72" s="498"/>
      <c r="B72" s="170"/>
      <c r="C72" s="499" t="s">
        <v>353</v>
      </c>
      <c r="D72" s="531"/>
      <c r="E72" s="492">
        <f>409-49</f>
        <v>360</v>
      </c>
      <c r="F72" s="548">
        <v>360</v>
      </c>
      <c r="G72" s="495">
        <f>F72/2</f>
        <v>180</v>
      </c>
      <c r="H72" s="539">
        <f t="shared" si="2"/>
        <v>50</v>
      </c>
      <c r="I72" s="628">
        <v>0</v>
      </c>
    </row>
    <row r="73" spans="1:41">
      <c r="A73" s="498"/>
      <c r="B73" s="170"/>
      <c r="C73" s="499" t="s">
        <v>360</v>
      </c>
      <c r="D73" s="531"/>
      <c r="E73" s="491">
        <v>250</v>
      </c>
      <c r="F73" s="651">
        <v>250</v>
      </c>
      <c r="G73" s="652">
        <f>F73/2</f>
        <v>125</v>
      </c>
      <c r="H73" s="538">
        <f t="shared" si="2"/>
        <v>50</v>
      </c>
      <c r="I73" s="626">
        <v>0</v>
      </c>
    </row>
    <row r="74" spans="1:41" s="530" customFormat="1">
      <c r="A74" s="527"/>
      <c r="B74" s="528"/>
      <c r="C74" s="499" t="s">
        <v>355</v>
      </c>
      <c r="D74" s="466"/>
      <c r="E74" s="386">
        <v>19</v>
      </c>
      <c r="F74" s="649">
        <v>19</v>
      </c>
      <c r="G74" s="650">
        <v>9.5</v>
      </c>
      <c r="H74" s="537">
        <f t="shared" si="2"/>
        <v>50</v>
      </c>
      <c r="I74" s="627">
        <v>0</v>
      </c>
      <c r="J74" s="529"/>
      <c r="K74" s="529"/>
      <c r="L74" s="529"/>
      <c r="M74" s="529"/>
      <c r="N74" s="529"/>
      <c r="O74" s="529"/>
      <c r="P74" s="529"/>
      <c r="Q74" s="529"/>
      <c r="R74" s="529"/>
      <c r="S74" s="529"/>
      <c r="T74" s="529"/>
      <c r="U74" s="529"/>
      <c r="V74" s="529"/>
      <c r="W74" s="529"/>
      <c r="X74" s="529"/>
      <c r="Y74" s="529"/>
      <c r="Z74" s="529"/>
      <c r="AA74" s="529"/>
      <c r="AB74" s="529"/>
      <c r="AC74" s="529"/>
      <c r="AD74" s="529"/>
      <c r="AE74" s="529"/>
      <c r="AF74" s="529"/>
      <c r="AG74" s="529"/>
      <c r="AH74" s="529"/>
      <c r="AI74" s="529"/>
      <c r="AJ74" s="529"/>
      <c r="AK74" s="529"/>
      <c r="AL74" s="529"/>
      <c r="AM74" s="529"/>
      <c r="AN74" s="529"/>
      <c r="AO74" s="529"/>
    </row>
    <row r="75" spans="1:41">
      <c r="A75" s="498"/>
      <c r="B75" s="170" t="s">
        <v>80</v>
      </c>
      <c r="C75" s="183" t="s">
        <v>81</v>
      </c>
      <c r="D75" s="531" t="s">
        <v>47</v>
      </c>
      <c r="E75" s="491">
        <v>3017</v>
      </c>
      <c r="F75" s="651">
        <v>3357.4</v>
      </c>
      <c r="G75" s="652">
        <v>1849</v>
      </c>
      <c r="H75" s="538">
        <f t="shared" si="2"/>
        <v>61.286045740802123</v>
      </c>
      <c r="I75" s="626">
        <f t="shared" si="3"/>
        <v>55.072377434919872</v>
      </c>
    </row>
    <row r="76" spans="1:41">
      <c r="A76" s="498"/>
      <c r="B76" s="170"/>
      <c r="C76" s="499" t="s">
        <v>353</v>
      </c>
      <c r="D76" s="531"/>
      <c r="E76" s="495">
        <f>1192-5</f>
        <v>1187</v>
      </c>
      <c r="F76" s="548">
        <v>1187</v>
      </c>
      <c r="G76" s="495">
        <f>F76/2</f>
        <v>593.5</v>
      </c>
      <c r="H76" s="541">
        <f t="shared" si="2"/>
        <v>50</v>
      </c>
      <c r="I76" s="631">
        <v>0</v>
      </c>
    </row>
    <row r="77" spans="1:41">
      <c r="A77" s="498"/>
      <c r="B77" s="170"/>
      <c r="C77" s="499" t="s">
        <v>361</v>
      </c>
      <c r="D77" s="531"/>
      <c r="E77" s="495">
        <v>261</v>
      </c>
      <c r="F77" s="548">
        <v>261</v>
      </c>
      <c r="G77" s="495">
        <f>F77/2</f>
        <v>130.5</v>
      </c>
      <c r="H77" s="541">
        <f t="shared" si="2"/>
        <v>50</v>
      </c>
      <c r="I77" s="631">
        <v>0</v>
      </c>
    </row>
    <row r="78" spans="1:41">
      <c r="A78" s="498"/>
      <c r="B78" s="170"/>
      <c r="C78" s="499" t="s">
        <v>362</v>
      </c>
      <c r="D78" s="531"/>
      <c r="E78" s="495">
        <v>368</v>
      </c>
      <c r="F78" s="548">
        <v>368</v>
      </c>
      <c r="G78" s="495">
        <v>184</v>
      </c>
      <c r="H78" s="541">
        <f t="shared" si="2"/>
        <v>50</v>
      </c>
      <c r="I78" s="631">
        <v>0</v>
      </c>
    </row>
    <row r="79" spans="1:41">
      <c r="A79" s="196"/>
      <c r="B79" s="197"/>
      <c r="C79" s="412" t="s">
        <v>82</v>
      </c>
      <c r="D79" s="496"/>
      <c r="E79" s="512">
        <f>E80+E85+E90+E95+E100+E112+E117+E122+E127+E132+E137+E143+E148+E153+E165</f>
        <v>90112</v>
      </c>
      <c r="F79" s="549">
        <f>F80+F85+F90+F95+F100+F112+F117+F122+F127+F132+F137+F143+F148+F153+F165</f>
        <v>116667</v>
      </c>
      <c r="G79" s="512">
        <f>G80+G85+G90+G95+G100+G112+G117+G122+G127+G132+G137+G143+G148+G153+G165</f>
        <v>64353</v>
      </c>
      <c r="H79" s="542">
        <f t="shared" si="2"/>
        <v>71.414462002840907</v>
      </c>
      <c r="I79" s="632">
        <f t="shared" si="3"/>
        <v>55.159556686980892</v>
      </c>
    </row>
    <row r="80" spans="1:41">
      <c r="A80" s="189"/>
      <c r="B80" s="190" t="s">
        <v>83</v>
      </c>
      <c r="C80" s="187" t="s">
        <v>84</v>
      </c>
      <c r="D80" s="531" t="s">
        <v>85</v>
      </c>
      <c r="E80" s="501">
        <v>5527</v>
      </c>
      <c r="F80" s="655">
        <v>8922.7999999999993</v>
      </c>
      <c r="G80" s="656">
        <v>3983</v>
      </c>
      <c r="H80" s="543">
        <f t="shared" si="2"/>
        <v>72.06441107291478</v>
      </c>
      <c r="I80" s="633">
        <f t="shared" si="3"/>
        <v>44.638454296857496</v>
      </c>
    </row>
    <row r="81" spans="1:41">
      <c r="A81" s="189"/>
      <c r="B81" s="190"/>
      <c r="C81" s="505" t="s">
        <v>359</v>
      </c>
      <c r="D81" s="466"/>
      <c r="E81" s="502">
        <v>2926</v>
      </c>
      <c r="F81" s="657">
        <v>2926</v>
      </c>
      <c r="G81" s="658">
        <f>F81/2</f>
        <v>1463</v>
      </c>
      <c r="H81" s="544">
        <f t="shared" si="2"/>
        <v>50</v>
      </c>
      <c r="I81" s="634">
        <v>0</v>
      </c>
    </row>
    <row r="82" spans="1:41">
      <c r="A82" s="189"/>
      <c r="B82" s="190"/>
      <c r="C82" s="505" t="s">
        <v>356</v>
      </c>
      <c r="D82" s="466"/>
      <c r="E82" s="502">
        <v>229</v>
      </c>
      <c r="F82" s="657">
        <v>229</v>
      </c>
      <c r="G82" s="658">
        <f t="shared" ref="G82:G83" si="4">F82/2</f>
        <v>114.5</v>
      </c>
      <c r="H82" s="544">
        <f t="shared" si="2"/>
        <v>50</v>
      </c>
      <c r="I82" s="634">
        <v>0</v>
      </c>
    </row>
    <row r="83" spans="1:41">
      <c r="A83" s="189"/>
      <c r="B83" s="190"/>
      <c r="C83" s="487" t="s">
        <v>363</v>
      </c>
      <c r="D83" s="466"/>
      <c r="E83" s="502">
        <v>69</v>
      </c>
      <c r="F83" s="657">
        <v>69</v>
      </c>
      <c r="G83" s="658">
        <f t="shared" si="4"/>
        <v>34.5</v>
      </c>
      <c r="H83" s="544">
        <f t="shared" si="2"/>
        <v>50</v>
      </c>
      <c r="I83" s="634">
        <v>0</v>
      </c>
    </row>
    <row r="84" spans="1:41">
      <c r="A84" s="189"/>
      <c r="B84" s="190"/>
      <c r="C84" s="487" t="s">
        <v>355</v>
      </c>
      <c r="D84" s="466"/>
      <c r="E84" s="502">
        <v>159</v>
      </c>
      <c r="F84" s="657">
        <f>E84+2373.8</f>
        <v>2532.8000000000002</v>
      </c>
      <c r="G84" s="658">
        <v>677.3</v>
      </c>
      <c r="H84" s="544">
        <f t="shared" si="2"/>
        <v>425.97484276729557</v>
      </c>
      <c r="I84" s="634">
        <v>0</v>
      </c>
    </row>
    <row r="85" spans="1:41">
      <c r="A85" s="189"/>
      <c r="B85" s="190" t="s">
        <v>86</v>
      </c>
      <c r="C85" s="187" t="s">
        <v>87</v>
      </c>
      <c r="D85" s="531" t="s">
        <v>85</v>
      </c>
      <c r="E85" s="501">
        <v>4567</v>
      </c>
      <c r="F85" s="655">
        <v>6164.4</v>
      </c>
      <c r="G85" s="656">
        <v>3880</v>
      </c>
      <c r="H85" s="543">
        <f t="shared" si="2"/>
        <v>84.957302386687104</v>
      </c>
      <c r="I85" s="633">
        <f t="shared" si="3"/>
        <v>62.942054376743883</v>
      </c>
    </row>
    <row r="86" spans="1:41">
      <c r="A86" s="189"/>
      <c r="B86" s="190"/>
      <c r="C86" s="505" t="s">
        <v>359</v>
      </c>
      <c r="D86" s="531"/>
      <c r="E86" s="502">
        <v>1913</v>
      </c>
      <c r="F86" s="657">
        <v>1913</v>
      </c>
      <c r="G86" s="658">
        <f>F86/2</f>
        <v>956.5</v>
      </c>
      <c r="H86" s="544">
        <f t="shared" si="2"/>
        <v>50</v>
      </c>
      <c r="I86" s="634">
        <v>0</v>
      </c>
    </row>
    <row r="87" spans="1:41">
      <c r="A87" s="189"/>
      <c r="B87" s="190"/>
      <c r="C87" s="505" t="s">
        <v>356</v>
      </c>
      <c r="D87" s="531"/>
      <c r="E87" s="502">
        <v>182</v>
      </c>
      <c r="F87" s="657">
        <v>182</v>
      </c>
      <c r="G87" s="658">
        <f t="shared" ref="G87:G88" si="5">F87/2</f>
        <v>91</v>
      </c>
      <c r="H87" s="544">
        <f t="shared" si="2"/>
        <v>50</v>
      </c>
      <c r="I87" s="634">
        <v>0</v>
      </c>
    </row>
    <row r="88" spans="1:41">
      <c r="A88" s="189"/>
      <c r="B88" s="190"/>
      <c r="C88" s="487" t="s">
        <v>363</v>
      </c>
      <c r="D88" s="531"/>
      <c r="E88" s="502">
        <v>63</v>
      </c>
      <c r="F88" s="657">
        <v>63</v>
      </c>
      <c r="G88" s="658">
        <f t="shared" si="5"/>
        <v>31.5</v>
      </c>
      <c r="H88" s="544">
        <f t="shared" si="2"/>
        <v>50</v>
      </c>
      <c r="I88" s="634">
        <v>0</v>
      </c>
    </row>
    <row r="89" spans="1:41">
      <c r="A89" s="189"/>
      <c r="B89" s="190"/>
      <c r="C89" s="487" t="s">
        <v>355</v>
      </c>
      <c r="D89" s="531"/>
      <c r="E89" s="502">
        <v>0</v>
      </c>
      <c r="F89" s="657">
        <v>0</v>
      </c>
      <c r="G89" s="658">
        <v>0</v>
      </c>
      <c r="H89" s="544">
        <v>0</v>
      </c>
      <c r="I89" s="634">
        <v>0</v>
      </c>
    </row>
    <row r="90" spans="1:41">
      <c r="A90" s="189"/>
      <c r="B90" s="190" t="s">
        <v>88</v>
      </c>
      <c r="C90" s="187" t="s">
        <v>89</v>
      </c>
      <c r="D90" s="531" t="s">
        <v>85</v>
      </c>
      <c r="E90" s="501">
        <v>4587</v>
      </c>
      <c r="F90" s="655">
        <v>6225.7</v>
      </c>
      <c r="G90" s="656">
        <v>3932</v>
      </c>
      <c r="H90" s="543">
        <f t="shared" si="2"/>
        <v>85.720514497492914</v>
      </c>
      <c r="I90" s="633">
        <f t="shared" si="3"/>
        <v>63.157556579982973</v>
      </c>
    </row>
    <row r="91" spans="1:41">
      <c r="A91" s="189"/>
      <c r="B91" s="190"/>
      <c r="C91" s="505" t="s">
        <v>359</v>
      </c>
      <c r="D91" s="531"/>
      <c r="E91" s="502">
        <v>1756</v>
      </c>
      <c r="F91" s="657">
        <v>1756</v>
      </c>
      <c r="G91" s="658">
        <f>F91/2</f>
        <v>878</v>
      </c>
      <c r="H91" s="544">
        <f t="shared" si="2"/>
        <v>50</v>
      </c>
      <c r="I91" s="634">
        <v>0</v>
      </c>
    </row>
    <row r="92" spans="1:41">
      <c r="A92" s="189"/>
      <c r="B92" s="190"/>
      <c r="C92" s="505" t="s">
        <v>356</v>
      </c>
      <c r="D92" s="531"/>
      <c r="E92" s="502">
        <v>91</v>
      </c>
      <c r="F92" s="657">
        <v>91</v>
      </c>
      <c r="G92" s="658">
        <f t="shared" ref="G92:G93" si="6">F92/2</f>
        <v>45.5</v>
      </c>
      <c r="H92" s="544">
        <f t="shared" si="2"/>
        <v>50</v>
      </c>
      <c r="I92" s="634">
        <v>0</v>
      </c>
    </row>
    <row r="93" spans="1:41" s="559" customFormat="1">
      <c r="A93" s="218"/>
      <c r="B93" s="190"/>
      <c r="C93" s="487" t="s">
        <v>363</v>
      </c>
      <c r="D93" s="531"/>
      <c r="E93" s="502">
        <v>69</v>
      </c>
      <c r="F93" s="657">
        <v>69</v>
      </c>
      <c r="G93" s="658">
        <f t="shared" si="6"/>
        <v>34.5</v>
      </c>
      <c r="H93" s="544">
        <f t="shared" si="2"/>
        <v>50</v>
      </c>
      <c r="I93" s="634">
        <v>0</v>
      </c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</row>
    <row r="94" spans="1:41">
      <c r="A94" s="189"/>
      <c r="B94" s="190"/>
      <c r="C94" s="487" t="s">
        <v>355</v>
      </c>
      <c r="D94" s="531"/>
      <c r="E94" s="502">
        <v>82</v>
      </c>
      <c r="F94" s="657">
        <f>E94+1154</f>
        <v>1236</v>
      </c>
      <c r="G94" s="658">
        <v>1195</v>
      </c>
      <c r="H94" s="544">
        <f t="shared" si="2"/>
        <v>1457.3170731707316</v>
      </c>
      <c r="I94" s="634">
        <v>0</v>
      </c>
    </row>
    <row r="95" spans="1:41">
      <c r="A95" s="189"/>
      <c r="B95" s="190" t="s">
        <v>90</v>
      </c>
      <c r="C95" s="187" t="s">
        <v>91</v>
      </c>
      <c r="D95" s="531" t="s">
        <v>85</v>
      </c>
      <c r="E95" s="501">
        <v>4177</v>
      </c>
      <c r="F95" s="655">
        <v>5427.9</v>
      </c>
      <c r="G95" s="656">
        <v>3338</v>
      </c>
      <c r="H95" s="543">
        <f t="shared" si="2"/>
        <v>79.913813741920038</v>
      </c>
      <c r="I95" s="633">
        <f t="shared" si="3"/>
        <v>61.497079901987881</v>
      </c>
    </row>
    <row r="96" spans="1:41">
      <c r="A96" s="189"/>
      <c r="B96" s="190"/>
      <c r="C96" s="505" t="s">
        <v>359</v>
      </c>
      <c r="D96" s="531"/>
      <c r="E96" s="502">
        <v>1933</v>
      </c>
      <c r="F96" s="657">
        <v>1933</v>
      </c>
      <c r="G96" s="658">
        <f>F96/2</f>
        <v>966.5</v>
      </c>
      <c r="H96" s="544">
        <f t="shared" si="2"/>
        <v>50</v>
      </c>
      <c r="I96" s="634">
        <v>0</v>
      </c>
    </row>
    <row r="97" spans="1:9">
      <c r="A97" s="189"/>
      <c r="B97" s="190"/>
      <c r="C97" s="505" t="s">
        <v>356</v>
      </c>
      <c r="D97" s="531"/>
      <c r="E97" s="502">
        <v>44</v>
      </c>
      <c r="F97" s="657">
        <v>44</v>
      </c>
      <c r="G97" s="658">
        <f t="shared" ref="G97:G98" si="7">F97/2</f>
        <v>22</v>
      </c>
      <c r="H97" s="544">
        <f t="shared" si="2"/>
        <v>50</v>
      </c>
      <c r="I97" s="634">
        <v>0</v>
      </c>
    </row>
    <row r="98" spans="1:9">
      <c r="A98" s="189"/>
      <c r="B98" s="190"/>
      <c r="C98" s="487" t="s">
        <v>363</v>
      </c>
      <c r="D98" s="531"/>
      <c r="E98" s="502">
        <v>59</v>
      </c>
      <c r="F98" s="657">
        <v>59</v>
      </c>
      <c r="G98" s="658">
        <f t="shared" si="7"/>
        <v>29.5</v>
      </c>
      <c r="H98" s="544">
        <f t="shared" si="2"/>
        <v>50</v>
      </c>
      <c r="I98" s="634">
        <v>0</v>
      </c>
    </row>
    <row r="99" spans="1:9">
      <c r="A99" s="189"/>
      <c r="B99" s="190"/>
      <c r="C99" s="487" t="s">
        <v>355</v>
      </c>
      <c r="D99" s="531"/>
      <c r="E99" s="502">
        <v>171</v>
      </c>
      <c r="F99" s="657">
        <f>E99+209.3</f>
        <v>380.3</v>
      </c>
      <c r="G99" s="658">
        <v>295</v>
      </c>
      <c r="H99" s="544">
        <f t="shared" si="2"/>
        <v>172.51461988304092</v>
      </c>
      <c r="I99" s="634">
        <v>0</v>
      </c>
    </row>
    <row r="100" spans="1:9">
      <c r="A100" s="189"/>
      <c r="B100" s="190" t="s">
        <v>92</v>
      </c>
      <c r="C100" s="187" t="s">
        <v>93</v>
      </c>
      <c r="D100" s="531" t="s">
        <v>85</v>
      </c>
      <c r="E100" s="501">
        <v>8267</v>
      </c>
      <c r="F100" s="655">
        <v>11842.4</v>
      </c>
      <c r="G100" s="656">
        <v>7709</v>
      </c>
      <c r="H100" s="543">
        <f t="shared" si="2"/>
        <v>93.250272166444901</v>
      </c>
      <c r="I100" s="633">
        <f t="shared" si="3"/>
        <v>65.09660204012701</v>
      </c>
    </row>
    <row r="101" spans="1:9">
      <c r="A101" s="189"/>
      <c r="B101" s="190"/>
      <c r="C101" s="505" t="s">
        <v>359</v>
      </c>
      <c r="D101" s="531"/>
      <c r="E101" s="502">
        <v>2553</v>
      </c>
      <c r="F101" s="657">
        <v>2553</v>
      </c>
      <c r="G101" s="658">
        <f>F101/2</f>
        <v>1276.5</v>
      </c>
      <c r="H101" s="544">
        <f t="shared" si="2"/>
        <v>50</v>
      </c>
      <c r="I101" s="634">
        <v>0</v>
      </c>
    </row>
    <row r="102" spans="1:9">
      <c r="A102" s="189"/>
      <c r="B102" s="190"/>
      <c r="C102" s="505" t="s">
        <v>356</v>
      </c>
      <c r="D102" s="531"/>
      <c r="E102" s="502">
        <v>1079</v>
      </c>
      <c r="F102" s="657">
        <v>1079</v>
      </c>
      <c r="G102" s="658">
        <f t="shared" ref="G102:G103" si="8">F102/2</f>
        <v>539.5</v>
      </c>
      <c r="H102" s="544">
        <f t="shared" si="2"/>
        <v>50</v>
      </c>
      <c r="I102" s="634">
        <v>0</v>
      </c>
    </row>
    <row r="103" spans="1:9">
      <c r="A103" s="189"/>
      <c r="B103" s="190"/>
      <c r="C103" s="487" t="s">
        <v>363</v>
      </c>
      <c r="D103" s="531"/>
      <c r="E103" s="502">
        <v>97</v>
      </c>
      <c r="F103" s="657">
        <v>97</v>
      </c>
      <c r="G103" s="658">
        <f t="shared" si="8"/>
        <v>48.5</v>
      </c>
      <c r="H103" s="544">
        <f t="shared" si="2"/>
        <v>50</v>
      </c>
      <c r="I103" s="634">
        <v>0</v>
      </c>
    </row>
    <row r="104" spans="1:9" ht="15.75" thickBot="1">
      <c r="A104" s="573"/>
      <c r="B104" s="574"/>
      <c r="C104" s="489" t="s">
        <v>355</v>
      </c>
      <c r="D104" s="199"/>
      <c r="E104" s="575">
        <v>7</v>
      </c>
      <c r="F104" s="659">
        <v>7</v>
      </c>
      <c r="G104" s="660">
        <v>3.5</v>
      </c>
      <c r="H104" s="576">
        <f t="shared" si="2"/>
        <v>50</v>
      </c>
      <c r="I104" s="635">
        <v>0</v>
      </c>
    </row>
    <row r="105" spans="1:9">
      <c r="A105" s="577"/>
      <c r="B105" s="578"/>
      <c r="C105" s="490"/>
      <c r="D105" s="421"/>
      <c r="E105" s="579"/>
      <c r="F105" s="580"/>
      <c r="G105" s="579"/>
      <c r="H105" s="581"/>
      <c r="I105" s="581"/>
    </row>
    <row r="106" spans="1:9">
      <c r="A106" s="577"/>
      <c r="B106" s="578"/>
      <c r="C106" s="490"/>
      <c r="D106" s="421"/>
      <c r="E106" s="579"/>
      <c r="F106" s="580"/>
      <c r="G106" s="579"/>
      <c r="H106" s="581"/>
      <c r="I106" s="581"/>
    </row>
    <row r="107" spans="1:9" ht="15.75" thickBot="1">
      <c r="A107" s="577"/>
      <c r="B107" s="578"/>
      <c r="C107" s="490"/>
      <c r="D107" s="421"/>
      <c r="E107" s="579"/>
      <c r="F107" s="580"/>
      <c r="G107" s="579"/>
      <c r="H107" s="581"/>
      <c r="I107" s="582" t="s">
        <v>886</v>
      </c>
    </row>
    <row r="108" spans="1:9">
      <c r="A108" s="28" t="s">
        <v>0</v>
      </c>
      <c r="B108" s="29" t="s">
        <v>1</v>
      </c>
      <c r="C108" s="68"/>
      <c r="D108" s="31"/>
      <c r="E108" s="6" t="s">
        <v>3</v>
      </c>
      <c r="F108" s="4" t="s">
        <v>4</v>
      </c>
      <c r="G108" s="252" t="s">
        <v>40</v>
      </c>
      <c r="H108" s="16" t="s">
        <v>41</v>
      </c>
      <c r="I108" s="17" t="s">
        <v>41</v>
      </c>
    </row>
    <row r="109" spans="1:9">
      <c r="A109" s="32" t="s">
        <v>7</v>
      </c>
      <c r="B109" s="33" t="s">
        <v>8</v>
      </c>
      <c r="C109" s="70" t="s">
        <v>418</v>
      </c>
      <c r="D109" s="35" t="s">
        <v>10</v>
      </c>
      <c r="E109" s="7" t="s">
        <v>11</v>
      </c>
      <c r="F109" s="427" t="s">
        <v>12</v>
      </c>
      <c r="G109" s="561" t="s">
        <v>548</v>
      </c>
      <c r="H109" s="428" t="s">
        <v>42</v>
      </c>
      <c r="I109" s="22" t="s">
        <v>42</v>
      </c>
    </row>
    <row r="110" spans="1:9" ht="15.75" thickBot="1">
      <c r="A110" s="36" t="s">
        <v>15</v>
      </c>
      <c r="B110" s="37" t="s">
        <v>16</v>
      </c>
      <c r="C110" s="72"/>
      <c r="D110" s="39"/>
      <c r="E110" s="562" t="s">
        <v>339</v>
      </c>
      <c r="F110" s="562" t="s">
        <v>339</v>
      </c>
      <c r="G110" s="449"/>
      <c r="H110" s="25" t="s">
        <v>13</v>
      </c>
      <c r="I110" s="26" t="s">
        <v>14</v>
      </c>
    </row>
    <row r="111" spans="1:9">
      <c r="A111" s="497"/>
      <c r="B111" s="586"/>
      <c r="C111" s="587" t="s">
        <v>82</v>
      </c>
      <c r="D111" s="588"/>
      <c r="E111" s="589"/>
      <c r="F111" s="589"/>
      <c r="G111" s="594"/>
      <c r="H111" s="592"/>
      <c r="I111" s="629"/>
    </row>
    <row r="112" spans="1:9">
      <c r="A112" s="196"/>
      <c r="B112" s="500" t="s">
        <v>94</v>
      </c>
      <c r="C112" s="494" t="s">
        <v>95</v>
      </c>
      <c r="D112" s="149" t="s">
        <v>85</v>
      </c>
      <c r="E112" s="503">
        <v>3108</v>
      </c>
      <c r="F112" s="655">
        <v>4238.8999999999996</v>
      </c>
      <c r="G112" s="656">
        <v>2111</v>
      </c>
      <c r="H112" s="545">
        <f t="shared" si="2"/>
        <v>67.921492921492927</v>
      </c>
      <c r="I112" s="640">
        <f t="shared" si="3"/>
        <v>49.800655830522075</v>
      </c>
    </row>
    <row r="113" spans="1:41">
      <c r="A113" s="189"/>
      <c r="B113" s="190"/>
      <c r="C113" s="505" t="s">
        <v>359</v>
      </c>
      <c r="D113" s="531"/>
      <c r="E113" s="502">
        <v>1553</v>
      </c>
      <c r="F113" s="657">
        <v>1553</v>
      </c>
      <c r="G113" s="658">
        <f>F113/2</f>
        <v>776.5</v>
      </c>
      <c r="H113" s="544">
        <f t="shared" si="2"/>
        <v>50</v>
      </c>
      <c r="I113" s="634">
        <v>0</v>
      </c>
    </row>
    <row r="114" spans="1:41">
      <c r="A114" s="191"/>
      <c r="B114" s="190"/>
      <c r="C114" s="505" t="s">
        <v>356</v>
      </c>
      <c r="D114" s="531"/>
      <c r="E114" s="502">
        <v>223</v>
      </c>
      <c r="F114" s="657">
        <v>223</v>
      </c>
      <c r="G114" s="658">
        <f t="shared" ref="G114:G115" si="9">F114/2</f>
        <v>111.5</v>
      </c>
      <c r="H114" s="544">
        <f t="shared" si="2"/>
        <v>50</v>
      </c>
      <c r="I114" s="634">
        <v>0</v>
      </c>
    </row>
    <row r="115" spans="1:41">
      <c r="A115" s="191"/>
      <c r="B115" s="190"/>
      <c r="C115" s="487" t="s">
        <v>363</v>
      </c>
      <c r="D115" s="531"/>
      <c r="E115" s="502">
        <v>38</v>
      </c>
      <c r="F115" s="657">
        <v>38</v>
      </c>
      <c r="G115" s="658">
        <f t="shared" si="9"/>
        <v>19</v>
      </c>
      <c r="H115" s="544">
        <f t="shared" si="2"/>
        <v>50</v>
      </c>
      <c r="I115" s="634">
        <v>0</v>
      </c>
    </row>
    <row r="116" spans="1:41" s="559" customFormat="1">
      <c r="A116" s="220"/>
      <c r="B116" s="190"/>
      <c r="C116" s="487" t="s">
        <v>355</v>
      </c>
      <c r="D116" s="531"/>
      <c r="E116" s="502">
        <v>0</v>
      </c>
      <c r="F116" s="657">
        <f>E116+574.2</f>
        <v>574.20000000000005</v>
      </c>
      <c r="G116" s="658">
        <v>574.20000000000005</v>
      </c>
      <c r="H116" s="544">
        <v>0</v>
      </c>
      <c r="I116" s="634">
        <v>0</v>
      </c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</row>
    <row r="117" spans="1:41">
      <c r="A117" s="189"/>
      <c r="B117" s="190" t="s">
        <v>96</v>
      </c>
      <c r="C117" s="187" t="s">
        <v>249</v>
      </c>
      <c r="D117" s="531" t="s">
        <v>85</v>
      </c>
      <c r="E117" s="501">
        <v>7085</v>
      </c>
      <c r="F117" s="655">
        <v>8579.1</v>
      </c>
      <c r="G117" s="656">
        <v>5037</v>
      </c>
      <c r="H117" s="543">
        <f t="shared" si="2"/>
        <v>71.093860268172193</v>
      </c>
      <c r="I117" s="633">
        <f t="shared" si="3"/>
        <v>58.71245235514214</v>
      </c>
    </row>
    <row r="118" spans="1:41">
      <c r="A118" s="189"/>
      <c r="B118" s="190"/>
      <c r="C118" s="505" t="s">
        <v>359</v>
      </c>
      <c r="D118" s="531"/>
      <c r="E118" s="502">
        <v>2301</v>
      </c>
      <c r="F118" s="657">
        <v>2301</v>
      </c>
      <c r="G118" s="658">
        <f>F118/2</f>
        <v>1150.5</v>
      </c>
      <c r="H118" s="544">
        <f t="shared" si="2"/>
        <v>50</v>
      </c>
      <c r="I118" s="634">
        <v>0</v>
      </c>
    </row>
    <row r="119" spans="1:41">
      <c r="A119" s="191"/>
      <c r="B119" s="190"/>
      <c r="C119" s="505" t="s">
        <v>356</v>
      </c>
      <c r="D119" s="531"/>
      <c r="E119" s="502">
        <v>601</v>
      </c>
      <c r="F119" s="657">
        <v>601</v>
      </c>
      <c r="G119" s="658">
        <f t="shared" ref="G119:G120" si="10">F119/2</f>
        <v>300.5</v>
      </c>
      <c r="H119" s="544">
        <f t="shared" si="2"/>
        <v>50</v>
      </c>
      <c r="I119" s="634">
        <v>0</v>
      </c>
    </row>
    <row r="120" spans="1:41">
      <c r="A120" s="189"/>
      <c r="B120" s="190"/>
      <c r="C120" s="487" t="s">
        <v>363</v>
      </c>
      <c r="D120" s="531"/>
      <c r="E120" s="502">
        <v>87</v>
      </c>
      <c r="F120" s="657">
        <v>87</v>
      </c>
      <c r="G120" s="658">
        <f t="shared" si="10"/>
        <v>43.5</v>
      </c>
      <c r="H120" s="544">
        <f t="shared" si="2"/>
        <v>50</v>
      </c>
      <c r="I120" s="634">
        <v>0</v>
      </c>
    </row>
    <row r="121" spans="1:41">
      <c r="A121" s="189"/>
      <c r="B121" s="504"/>
      <c r="C121" s="487" t="s">
        <v>355</v>
      </c>
      <c r="D121" s="531"/>
      <c r="E121" s="502">
        <v>439</v>
      </c>
      <c r="F121" s="657">
        <v>439</v>
      </c>
      <c r="G121" s="658">
        <f>F121/2</f>
        <v>219.5</v>
      </c>
      <c r="H121" s="544">
        <f t="shared" si="2"/>
        <v>50</v>
      </c>
      <c r="I121" s="634">
        <v>0</v>
      </c>
    </row>
    <row r="122" spans="1:41">
      <c r="A122" s="189"/>
      <c r="B122" s="500" t="s">
        <v>97</v>
      </c>
      <c r="C122" s="494" t="s">
        <v>98</v>
      </c>
      <c r="D122" s="531" t="s">
        <v>85</v>
      </c>
      <c r="E122" s="503">
        <v>6179</v>
      </c>
      <c r="F122" s="661">
        <v>6680.4</v>
      </c>
      <c r="G122" s="662">
        <v>3591</v>
      </c>
      <c r="H122" s="545">
        <f t="shared" si="2"/>
        <v>58.116200032367693</v>
      </c>
      <c r="I122" s="640">
        <f t="shared" ref="I122:I153" si="11">G122/F122*100</f>
        <v>53.754266211604097</v>
      </c>
    </row>
    <row r="123" spans="1:41">
      <c r="A123" s="189"/>
      <c r="B123" s="190"/>
      <c r="C123" s="505" t="s">
        <v>359</v>
      </c>
      <c r="D123" s="531"/>
      <c r="E123" s="502">
        <v>2022</v>
      </c>
      <c r="F123" s="657">
        <v>2022</v>
      </c>
      <c r="G123" s="658">
        <f>F123/2</f>
        <v>1011</v>
      </c>
      <c r="H123" s="544">
        <f t="shared" si="2"/>
        <v>50</v>
      </c>
      <c r="I123" s="634">
        <v>0</v>
      </c>
    </row>
    <row r="124" spans="1:41">
      <c r="A124" s="189"/>
      <c r="B124" s="190"/>
      <c r="C124" s="505" t="s">
        <v>356</v>
      </c>
      <c r="D124" s="531"/>
      <c r="E124" s="502">
        <v>91</v>
      </c>
      <c r="F124" s="657">
        <v>91</v>
      </c>
      <c r="G124" s="658">
        <f t="shared" ref="G124:G125" si="12">F124/2</f>
        <v>45.5</v>
      </c>
      <c r="H124" s="544">
        <f t="shared" ref="H124:H157" si="13">G124/E124*100</f>
        <v>50</v>
      </c>
      <c r="I124" s="634">
        <v>0</v>
      </c>
    </row>
    <row r="125" spans="1:41">
      <c r="A125" s="189"/>
      <c r="B125" s="190"/>
      <c r="C125" s="487" t="s">
        <v>363</v>
      </c>
      <c r="D125" s="531"/>
      <c r="E125" s="502">
        <v>94</v>
      </c>
      <c r="F125" s="657">
        <v>94</v>
      </c>
      <c r="G125" s="658">
        <f t="shared" si="12"/>
        <v>47</v>
      </c>
      <c r="H125" s="544">
        <f t="shared" si="13"/>
        <v>50</v>
      </c>
      <c r="I125" s="634">
        <v>0</v>
      </c>
    </row>
    <row r="126" spans="1:41">
      <c r="A126" s="189"/>
      <c r="B126" s="190"/>
      <c r="C126" s="487" t="s">
        <v>355</v>
      </c>
      <c r="D126" s="531"/>
      <c r="E126" s="502">
        <v>199</v>
      </c>
      <c r="F126" s="657">
        <v>199</v>
      </c>
      <c r="G126" s="658">
        <f>F126/2</f>
        <v>99.5</v>
      </c>
      <c r="H126" s="544">
        <f t="shared" si="13"/>
        <v>50</v>
      </c>
      <c r="I126" s="634">
        <v>0</v>
      </c>
    </row>
    <row r="127" spans="1:41">
      <c r="A127" s="189"/>
      <c r="B127" s="190" t="s">
        <v>99</v>
      </c>
      <c r="C127" s="187" t="s">
        <v>100</v>
      </c>
      <c r="D127" s="531" t="s">
        <v>85</v>
      </c>
      <c r="E127" s="501">
        <v>5115</v>
      </c>
      <c r="F127" s="655">
        <v>7591.8</v>
      </c>
      <c r="G127" s="656">
        <v>3870</v>
      </c>
      <c r="H127" s="543">
        <f t="shared" si="13"/>
        <v>75.659824046920818</v>
      </c>
      <c r="I127" s="633">
        <f t="shared" si="11"/>
        <v>50.976053109934405</v>
      </c>
    </row>
    <row r="128" spans="1:41">
      <c r="A128" s="191"/>
      <c r="B128" s="190"/>
      <c r="C128" s="505" t="s">
        <v>359</v>
      </c>
      <c r="D128" s="531"/>
      <c r="E128" s="502">
        <v>2164</v>
      </c>
      <c r="F128" s="657">
        <v>2164</v>
      </c>
      <c r="G128" s="658">
        <v>2164</v>
      </c>
      <c r="H128" s="544">
        <f t="shared" si="13"/>
        <v>100</v>
      </c>
      <c r="I128" s="634">
        <v>0</v>
      </c>
    </row>
    <row r="129" spans="1:41">
      <c r="A129" s="189"/>
      <c r="B129" s="190"/>
      <c r="C129" s="505" t="s">
        <v>356</v>
      </c>
      <c r="D129" s="531"/>
      <c r="E129" s="502">
        <v>67</v>
      </c>
      <c r="F129" s="657">
        <v>67</v>
      </c>
      <c r="G129" s="658">
        <v>67</v>
      </c>
      <c r="H129" s="544">
        <f t="shared" si="13"/>
        <v>100</v>
      </c>
      <c r="I129" s="634">
        <v>0</v>
      </c>
      <c r="J129" s="467"/>
    </row>
    <row r="130" spans="1:41">
      <c r="A130" s="189"/>
      <c r="B130" s="190"/>
      <c r="C130" s="487" t="s">
        <v>363</v>
      </c>
      <c r="D130" s="531"/>
      <c r="E130" s="502">
        <v>62</v>
      </c>
      <c r="F130" s="657">
        <v>62</v>
      </c>
      <c r="G130" s="658">
        <v>62</v>
      </c>
      <c r="H130" s="544">
        <f t="shared" si="13"/>
        <v>100</v>
      </c>
      <c r="I130" s="634">
        <v>0</v>
      </c>
    </row>
    <row r="131" spans="1:41" s="559" customFormat="1">
      <c r="A131" s="220"/>
      <c r="B131" s="190"/>
      <c r="C131" s="487" t="s">
        <v>355</v>
      </c>
      <c r="D131" s="531"/>
      <c r="E131" s="502">
        <v>158</v>
      </c>
      <c r="F131" s="657">
        <f>E131+1553.9</f>
        <v>1711.9</v>
      </c>
      <c r="G131" s="658">
        <v>468.9</v>
      </c>
      <c r="H131" s="544">
        <f t="shared" si="13"/>
        <v>296.77215189873414</v>
      </c>
      <c r="I131" s="634">
        <v>0</v>
      </c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</row>
    <row r="132" spans="1:41" s="559" customFormat="1">
      <c r="A132" s="189"/>
      <c r="B132" s="190" t="s">
        <v>101</v>
      </c>
      <c r="C132" s="183" t="s">
        <v>102</v>
      </c>
      <c r="D132" s="119" t="s">
        <v>85</v>
      </c>
      <c r="E132" s="501">
        <v>4613</v>
      </c>
      <c r="F132" s="655">
        <v>5601.6</v>
      </c>
      <c r="G132" s="656">
        <v>3295</v>
      </c>
      <c r="H132" s="543">
        <f t="shared" si="13"/>
        <v>71.428571428571431</v>
      </c>
      <c r="I132" s="633">
        <f t="shared" si="11"/>
        <v>58.822479291630955</v>
      </c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</row>
    <row r="133" spans="1:41" s="559" customFormat="1">
      <c r="A133" s="189"/>
      <c r="B133" s="190"/>
      <c r="C133" s="505" t="s">
        <v>359</v>
      </c>
      <c r="D133" s="531"/>
      <c r="E133" s="502">
        <v>1736</v>
      </c>
      <c r="F133" s="657">
        <v>1736</v>
      </c>
      <c r="G133" s="658">
        <f>F133/2</f>
        <v>868</v>
      </c>
      <c r="H133" s="544">
        <f t="shared" si="13"/>
        <v>50</v>
      </c>
      <c r="I133" s="634">
        <v>0</v>
      </c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</row>
    <row r="134" spans="1:41" s="559" customFormat="1">
      <c r="A134" s="220"/>
      <c r="B134" s="190"/>
      <c r="C134" s="505" t="s">
        <v>356</v>
      </c>
      <c r="D134" s="531"/>
      <c r="E134" s="502">
        <v>441</v>
      </c>
      <c r="F134" s="657">
        <v>441</v>
      </c>
      <c r="G134" s="658">
        <f t="shared" ref="G134:G136" si="14">F134/2</f>
        <v>220.5</v>
      </c>
      <c r="H134" s="544">
        <f t="shared" si="13"/>
        <v>50</v>
      </c>
      <c r="I134" s="634">
        <v>0</v>
      </c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</row>
    <row r="135" spans="1:41" s="559" customFormat="1">
      <c r="A135" s="189"/>
      <c r="B135" s="190"/>
      <c r="C135" s="487" t="s">
        <v>363</v>
      </c>
      <c r="D135" s="531"/>
      <c r="E135" s="502">
        <v>56</v>
      </c>
      <c r="F135" s="657">
        <v>56</v>
      </c>
      <c r="G135" s="658">
        <f t="shared" si="14"/>
        <v>28</v>
      </c>
      <c r="H135" s="544">
        <f t="shared" si="13"/>
        <v>50</v>
      </c>
      <c r="I135" s="634">
        <v>0</v>
      </c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</row>
    <row r="136" spans="1:41" s="559" customFormat="1">
      <c r="A136" s="189"/>
      <c r="B136" s="190"/>
      <c r="C136" s="487" t="s">
        <v>355</v>
      </c>
      <c r="D136" s="531"/>
      <c r="E136" s="502">
        <v>356</v>
      </c>
      <c r="F136" s="657">
        <v>356</v>
      </c>
      <c r="G136" s="658">
        <f t="shared" si="14"/>
        <v>178</v>
      </c>
      <c r="H136" s="544">
        <f t="shared" si="13"/>
        <v>50</v>
      </c>
      <c r="I136" s="634">
        <v>0</v>
      </c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</row>
    <row r="137" spans="1:41" s="559" customFormat="1">
      <c r="A137" s="220"/>
      <c r="B137" s="190" t="s">
        <v>103</v>
      </c>
      <c r="C137" s="187" t="s">
        <v>104</v>
      </c>
      <c r="D137" s="531" t="s">
        <v>85</v>
      </c>
      <c r="E137" s="501">
        <v>6434</v>
      </c>
      <c r="F137" s="655">
        <v>7280.3</v>
      </c>
      <c r="G137" s="656">
        <v>4063</v>
      </c>
      <c r="H137" s="543">
        <f t="shared" si="13"/>
        <v>63.148896487410632</v>
      </c>
      <c r="I137" s="633">
        <f t="shared" si="11"/>
        <v>55.808139774459839</v>
      </c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</row>
    <row r="138" spans="1:41" s="559" customFormat="1">
      <c r="A138" s="189"/>
      <c r="B138" s="190"/>
      <c r="C138" s="505" t="s">
        <v>359</v>
      </c>
      <c r="D138" s="531"/>
      <c r="E138" s="502">
        <v>2659</v>
      </c>
      <c r="F138" s="657">
        <v>2659</v>
      </c>
      <c r="G138" s="658">
        <f>F138/2</f>
        <v>1329.5</v>
      </c>
      <c r="H138" s="544">
        <f t="shared" si="13"/>
        <v>50</v>
      </c>
      <c r="I138" s="634">
        <v>0</v>
      </c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</row>
    <row r="139" spans="1:41" s="559" customFormat="1">
      <c r="A139" s="189"/>
      <c r="B139" s="190"/>
      <c r="C139" s="505" t="s">
        <v>356</v>
      </c>
      <c r="D139" s="531"/>
      <c r="E139" s="502">
        <v>152</v>
      </c>
      <c r="F139" s="657">
        <v>152</v>
      </c>
      <c r="G139" s="658">
        <f t="shared" ref="G139:G141" si="15">F139/2</f>
        <v>76</v>
      </c>
      <c r="H139" s="544">
        <f t="shared" si="13"/>
        <v>50</v>
      </c>
      <c r="I139" s="634">
        <v>0</v>
      </c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</row>
    <row r="140" spans="1:41" s="559" customFormat="1">
      <c r="A140" s="220"/>
      <c r="B140" s="190"/>
      <c r="C140" s="487" t="s">
        <v>363</v>
      </c>
      <c r="D140" s="531"/>
      <c r="E140" s="502">
        <v>90</v>
      </c>
      <c r="F140" s="657">
        <v>90</v>
      </c>
      <c r="G140" s="658">
        <f t="shared" si="15"/>
        <v>45</v>
      </c>
      <c r="H140" s="544">
        <f t="shared" si="13"/>
        <v>50</v>
      </c>
      <c r="I140" s="634">
        <v>0</v>
      </c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</row>
    <row r="141" spans="1:41" s="559" customFormat="1">
      <c r="A141" s="189"/>
      <c r="B141" s="190"/>
      <c r="C141" s="487" t="s">
        <v>364</v>
      </c>
      <c r="D141" s="531"/>
      <c r="E141" s="502">
        <v>300</v>
      </c>
      <c r="F141" s="657">
        <v>300</v>
      </c>
      <c r="G141" s="658">
        <f t="shared" si="15"/>
        <v>150</v>
      </c>
      <c r="H141" s="544">
        <f t="shared" si="13"/>
        <v>50</v>
      </c>
      <c r="I141" s="634">
        <v>0</v>
      </c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</row>
    <row r="142" spans="1:41" s="559" customFormat="1">
      <c r="A142" s="189"/>
      <c r="B142" s="190"/>
      <c r="C142" s="487" t="s">
        <v>355</v>
      </c>
      <c r="D142" s="531"/>
      <c r="E142" s="502">
        <v>0</v>
      </c>
      <c r="F142" s="657">
        <v>0</v>
      </c>
      <c r="G142" s="658">
        <v>0</v>
      </c>
      <c r="H142" s="544">
        <v>0</v>
      </c>
      <c r="I142" s="634">
        <v>0</v>
      </c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</row>
    <row r="143" spans="1:41" s="559" customFormat="1">
      <c r="A143" s="220"/>
      <c r="B143" s="190" t="s">
        <v>105</v>
      </c>
      <c r="C143" s="187" t="s">
        <v>106</v>
      </c>
      <c r="D143" s="531" t="s">
        <v>85</v>
      </c>
      <c r="E143" s="501">
        <v>4439</v>
      </c>
      <c r="F143" s="655">
        <v>8775.1</v>
      </c>
      <c r="G143" s="656">
        <v>3214</v>
      </c>
      <c r="H143" s="543">
        <f t="shared" si="13"/>
        <v>72.403694525794094</v>
      </c>
      <c r="I143" s="633">
        <f t="shared" si="11"/>
        <v>36.626363232327833</v>
      </c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</row>
    <row r="144" spans="1:41" s="559" customFormat="1">
      <c r="A144" s="189"/>
      <c r="B144" s="190"/>
      <c r="C144" s="505" t="s">
        <v>359</v>
      </c>
      <c r="D144" s="531"/>
      <c r="E144" s="502">
        <v>1590</v>
      </c>
      <c r="F144" s="657">
        <v>1590</v>
      </c>
      <c r="G144" s="658">
        <f>F144/2</f>
        <v>795</v>
      </c>
      <c r="H144" s="544">
        <f t="shared" si="13"/>
        <v>50</v>
      </c>
      <c r="I144" s="634">
        <v>0</v>
      </c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</row>
    <row r="145" spans="1:41" s="559" customFormat="1">
      <c r="A145" s="189"/>
      <c r="B145" s="190"/>
      <c r="C145" s="505" t="s">
        <v>356</v>
      </c>
      <c r="D145" s="531"/>
      <c r="E145" s="502">
        <v>55</v>
      </c>
      <c r="F145" s="657">
        <v>55</v>
      </c>
      <c r="G145" s="658">
        <f t="shared" ref="G145:G146" si="16">F145/2</f>
        <v>27.5</v>
      </c>
      <c r="H145" s="544">
        <f t="shared" si="13"/>
        <v>50</v>
      </c>
      <c r="I145" s="634">
        <v>0</v>
      </c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</row>
    <row r="146" spans="1:41" s="559" customFormat="1">
      <c r="A146" s="220"/>
      <c r="B146" s="190"/>
      <c r="C146" s="487" t="s">
        <v>363</v>
      </c>
      <c r="D146" s="531"/>
      <c r="E146" s="502">
        <v>73</v>
      </c>
      <c r="F146" s="657">
        <v>73</v>
      </c>
      <c r="G146" s="658">
        <f t="shared" si="16"/>
        <v>36.5</v>
      </c>
      <c r="H146" s="544">
        <f t="shared" si="13"/>
        <v>50</v>
      </c>
      <c r="I146" s="634">
        <v>0</v>
      </c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</row>
    <row r="147" spans="1:41" s="559" customFormat="1">
      <c r="A147" s="189"/>
      <c r="B147" s="190"/>
      <c r="C147" s="487" t="s">
        <v>355</v>
      </c>
      <c r="D147" s="531"/>
      <c r="E147" s="502">
        <v>110</v>
      </c>
      <c r="F147" s="657">
        <f>E147+2458.3</f>
        <v>2568.3000000000002</v>
      </c>
      <c r="G147" s="658">
        <v>671.3</v>
      </c>
      <c r="H147" s="544">
        <f t="shared" si="13"/>
        <v>610.27272727272725</v>
      </c>
      <c r="I147" s="634">
        <v>0</v>
      </c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</row>
    <row r="148" spans="1:41" s="559" customFormat="1">
      <c r="A148" s="189"/>
      <c r="B148" s="190" t="s">
        <v>107</v>
      </c>
      <c r="C148" s="187" t="s">
        <v>108</v>
      </c>
      <c r="D148" s="531" t="s">
        <v>85</v>
      </c>
      <c r="E148" s="501">
        <v>10319</v>
      </c>
      <c r="F148" s="655">
        <v>10828.9</v>
      </c>
      <c r="G148" s="656">
        <v>5669</v>
      </c>
      <c r="H148" s="543">
        <f t="shared" si="13"/>
        <v>54.93749394321155</v>
      </c>
      <c r="I148" s="633">
        <f t="shared" si="11"/>
        <v>52.350654267746499</v>
      </c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</row>
    <row r="149" spans="1:41" s="559" customFormat="1">
      <c r="A149" s="220"/>
      <c r="B149" s="190"/>
      <c r="C149" s="505" t="s">
        <v>359</v>
      </c>
      <c r="D149" s="531"/>
      <c r="E149" s="502">
        <v>3670</v>
      </c>
      <c r="F149" s="657">
        <v>3670</v>
      </c>
      <c r="G149" s="658">
        <f>F149/2</f>
        <v>1835</v>
      </c>
      <c r="H149" s="544">
        <f t="shared" si="13"/>
        <v>50</v>
      </c>
      <c r="I149" s="634">
        <v>0</v>
      </c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</row>
    <row r="150" spans="1:41" s="559" customFormat="1">
      <c r="A150" s="189"/>
      <c r="B150" s="190"/>
      <c r="C150" s="505" t="s">
        <v>356</v>
      </c>
      <c r="D150" s="531"/>
      <c r="E150" s="502">
        <v>0</v>
      </c>
      <c r="F150" s="657">
        <v>0</v>
      </c>
      <c r="G150" s="658">
        <f t="shared" ref="G150:G152" si="17">F150/2</f>
        <v>0</v>
      </c>
      <c r="H150" s="544">
        <v>0</v>
      </c>
      <c r="I150" s="634">
        <v>0</v>
      </c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</row>
    <row r="151" spans="1:41" s="559" customFormat="1">
      <c r="A151" s="189"/>
      <c r="B151" s="190"/>
      <c r="C151" s="487" t="s">
        <v>363</v>
      </c>
      <c r="D151" s="531"/>
      <c r="E151" s="502">
        <v>87</v>
      </c>
      <c r="F151" s="657">
        <v>87</v>
      </c>
      <c r="G151" s="658">
        <f t="shared" si="17"/>
        <v>43.5</v>
      </c>
      <c r="H151" s="544">
        <f t="shared" si="13"/>
        <v>50</v>
      </c>
      <c r="I151" s="634">
        <v>0</v>
      </c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</row>
    <row r="152" spans="1:41" s="559" customFormat="1">
      <c r="A152" s="189"/>
      <c r="B152" s="190"/>
      <c r="C152" s="487" t="s">
        <v>355</v>
      </c>
      <c r="D152" s="531"/>
      <c r="E152" s="502">
        <v>2530</v>
      </c>
      <c r="F152" s="657">
        <v>2530</v>
      </c>
      <c r="G152" s="658">
        <f t="shared" si="17"/>
        <v>1265</v>
      </c>
      <c r="H152" s="544">
        <f t="shared" si="13"/>
        <v>50</v>
      </c>
      <c r="I152" s="634">
        <v>0</v>
      </c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</row>
    <row r="153" spans="1:41" s="559" customFormat="1">
      <c r="A153" s="220"/>
      <c r="B153" s="190" t="s">
        <v>109</v>
      </c>
      <c r="C153" s="187" t="s">
        <v>110</v>
      </c>
      <c r="D153" s="531" t="s">
        <v>85</v>
      </c>
      <c r="E153" s="501">
        <v>7655</v>
      </c>
      <c r="F153" s="655">
        <v>9765</v>
      </c>
      <c r="G153" s="656">
        <v>5938</v>
      </c>
      <c r="H153" s="543">
        <f t="shared" si="13"/>
        <v>77.570215545395172</v>
      </c>
      <c r="I153" s="633">
        <f t="shared" si="11"/>
        <v>60.809011776753707</v>
      </c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</row>
    <row r="154" spans="1:41" s="559" customFormat="1">
      <c r="A154" s="189"/>
      <c r="B154" s="190"/>
      <c r="C154" s="505" t="s">
        <v>359</v>
      </c>
      <c r="D154" s="531"/>
      <c r="E154" s="502">
        <v>2600</v>
      </c>
      <c r="F154" s="657">
        <v>3500</v>
      </c>
      <c r="G154" s="658">
        <v>1750</v>
      </c>
      <c r="H154" s="544">
        <f t="shared" si="13"/>
        <v>67.307692307692307</v>
      </c>
      <c r="I154" s="634">
        <v>0</v>
      </c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</row>
    <row r="155" spans="1:41" s="559" customFormat="1">
      <c r="A155" s="189"/>
      <c r="B155" s="190"/>
      <c r="C155" s="505" t="s">
        <v>356</v>
      </c>
      <c r="D155" s="531"/>
      <c r="E155" s="502">
        <v>386</v>
      </c>
      <c r="F155" s="657">
        <v>386</v>
      </c>
      <c r="G155" s="658">
        <v>193</v>
      </c>
      <c r="H155" s="544">
        <f t="shared" si="13"/>
        <v>50</v>
      </c>
      <c r="I155" s="634">
        <v>0</v>
      </c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</row>
    <row r="156" spans="1:41" s="559" customFormat="1">
      <c r="A156" s="220"/>
      <c r="B156" s="190"/>
      <c r="C156" s="487" t="s">
        <v>363</v>
      </c>
      <c r="D156" s="531"/>
      <c r="E156" s="502">
        <v>114</v>
      </c>
      <c r="F156" s="1303">
        <v>114</v>
      </c>
      <c r="G156" s="1304">
        <v>57</v>
      </c>
      <c r="H156" s="544">
        <f t="shared" si="13"/>
        <v>50</v>
      </c>
      <c r="I156" s="634">
        <v>0</v>
      </c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</row>
    <row r="157" spans="1:41" s="559" customFormat="1" ht="15.75" thickBot="1">
      <c r="A157" s="573"/>
      <c r="B157" s="574"/>
      <c r="C157" s="489" t="s">
        <v>355</v>
      </c>
      <c r="D157" s="199"/>
      <c r="E157" s="1305">
        <v>234</v>
      </c>
      <c r="F157" s="659">
        <v>234</v>
      </c>
      <c r="G157" s="660">
        <v>117</v>
      </c>
      <c r="H157" s="1306">
        <f t="shared" si="13"/>
        <v>50</v>
      </c>
      <c r="I157" s="635">
        <v>0</v>
      </c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</row>
    <row r="158" spans="1:41" s="559" customFormat="1">
      <c r="A158" s="577"/>
      <c r="B158" s="578"/>
      <c r="C158" s="490"/>
      <c r="D158" s="421"/>
      <c r="E158" s="579"/>
      <c r="F158" s="1307"/>
      <c r="G158" s="1308"/>
      <c r="H158" s="581"/>
      <c r="I158" s="581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</row>
    <row r="159" spans="1:41" s="559" customFormat="1">
      <c r="A159" s="577"/>
      <c r="B159" s="578"/>
      <c r="C159" s="490"/>
      <c r="D159" s="421"/>
      <c r="E159" s="579"/>
      <c r="F159" s="580"/>
      <c r="G159" s="579"/>
      <c r="H159" s="581"/>
      <c r="I159" s="581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</row>
    <row r="160" spans="1:41" s="559" customFormat="1" ht="15.75" thickBot="1">
      <c r="A160" s="577"/>
      <c r="B160" s="578"/>
      <c r="C160" s="490"/>
      <c r="D160" s="421"/>
      <c r="E160" s="579"/>
      <c r="F160" s="580"/>
      <c r="G160" s="579"/>
      <c r="H160" s="581"/>
      <c r="I160" s="84" t="s">
        <v>885</v>
      </c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</row>
    <row r="161" spans="1:41" s="559" customFormat="1">
      <c r="A161" s="28" t="s">
        <v>0</v>
      </c>
      <c r="B161" s="29" t="s">
        <v>1</v>
      </c>
      <c r="C161" s="68"/>
      <c r="D161" s="31"/>
      <c r="E161" s="6" t="s">
        <v>3</v>
      </c>
      <c r="F161" s="4" t="s">
        <v>4</v>
      </c>
      <c r="G161" s="252" t="s">
        <v>40</v>
      </c>
      <c r="H161" s="16" t="s">
        <v>41</v>
      </c>
      <c r="I161" s="17" t="s">
        <v>41</v>
      </c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</row>
    <row r="162" spans="1:41" s="559" customFormat="1">
      <c r="A162" s="32" t="s">
        <v>7</v>
      </c>
      <c r="B162" s="33" t="s">
        <v>8</v>
      </c>
      <c r="C162" s="70" t="s">
        <v>418</v>
      </c>
      <c r="D162" s="35" t="s">
        <v>10</v>
      </c>
      <c r="E162" s="7" t="s">
        <v>11</v>
      </c>
      <c r="F162" s="427" t="s">
        <v>12</v>
      </c>
      <c r="G162" s="561" t="s">
        <v>548</v>
      </c>
      <c r="H162" s="428" t="s">
        <v>42</v>
      </c>
      <c r="I162" s="22" t="s">
        <v>42</v>
      </c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</row>
    <row r="163" spans="1:41" s="559" customFormat="1" ht="15.75" thickBot="1">
      <c r="A163" s="36" t="s">
        <v>15</v>
      </c>
      <c r="B163" s="37" t="s">
        <v>16</v>
      </c>
      <c r="C163" s="72"/>
      <c r="D163" s="39"/>
      <c r="E163" s="562" t="s">
        <v>339</v>
      </c>
      <c r="F163" s="562" t="s">
        <v>339</v>
      </c>
      <c r="G163" s="449"/>
      <c r="H163" s="25" t="s">
        <v>13</v>
      </c>
      <c r="I163" s="26" t="s">
        <v>14</v>
      </c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</row>
    <row r="164" spans="1:41" s="559" customFormat="1">
      <c r="A164" s="32"/>
      <c r="B164" s="583"/>
      <c r="C164" s="587" t="s">
        <v>82</v>
      </c>
      <c r="D164" s="35"/>
      <c r="E164" s="561"/>
      <c r="F164" s="561"/>
      <c r="G164" s="593"/>
      <c r="H164" s="21"/>
      <c r="I164" s="17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</row>
    <row r="165" spans="1:41" s="64" customFormat="1">
      <c r="A165" s="189"/>
      <c r="B165" s="190" t="s">
        <v>111</v>
      </c>
      <c r="C165" s="187" t="s">
        <v>112</v>
      </c>
      <c r="D165" s="531" t="s">
        <v>85</v>
      </c>
      <c r="E165" s="501">
        <v>8040</v>
      </c>
      <c r="F165" s="655">
        <v>8742.7000000000007</v>
      </c>
      <c r="G165" s="656">
        <v>4723</v>
      </c>
      <c r="H165" s="543">
        <f t="shared" ref="H165:H169" si="18">G165/E165*100</f>
        <v>58.743781094527357</v>
      </c>
      <c r="I165" s="633">
        <f t="shared" ref="I165" si="19">G165/F165*100</f>
        <v>54.022212817550638</v>
      </c>
      <c r="J165" s="465"/>
      <c r="K165" s="465"/>
      <c r="L165" s="465"/>
      <c r="M165" s="465"/>
      <c r="N165" s="465"/>
      <c r="O165" s="465"/>
      <c r="P165" s="465"/>
      <c r="Q165" s="465"/>
      <c r="R165" s="465"/>
      <c r="S165" s="465"/>
      <c r="T165" s="465"/>
      <c r="U165" s="465"/>
      <c r="V165" s="465"/>
      <c r="W165" s="465"/>
      <c r="X165" s="465"/>
      <c r="Y165" s="465"/>
      <c r="Z165" s="465"/>
      <c r="AA165" s="465"/>
      <c r="AB165" s="465"/>
      <c r="AC165" s="465"/>
      <c r="AD165" s="465"/>
      <c r="AE165" s="465"/>
      <c r="AF165" s="465"/>
      <c r="AG165" s="465"/>
      <c r="AH165" s="465"/>
      <c r="AI165" s="465"/>
      <c r="AJ165" s="465"/>
      <c r="AK165" s="465"/>
      <c r="AL165" s="465"/>
      <c r="AM165" s="465"/>
      <c r="AN165" s="465"/>
      <c r="AO165" s="465"/>
    </row>
    <row r="166" spans="1:41">
      <c r="A166" s="189"/>
      <c r="B166" s="190"/>
      <c r="C166" s="505" t="s">
        <v>359</v>
      </c>
      <c r="D166" s="531"/>
      <c r="E166" s="502">
        <v>3236</v>
      </c>
      <c r="F166" s="657">
        <v>3236</v>
      </c>
      <c r="G166" s="658">
        <f>F166/2</f>
        <v>1618</v>
      </c>
      <c r="H166" s="544">
        <f t="shared" si="18"/>
        <v>50</v>
      </c>
      <c r="I166" s="634">
        <v>0</v>
      </c>
    </row>
    <row r="167" spans="1:41">
      <c r="A167" s="191"/>
      <c r="B167" s="190"/>
      <c r="C167" s="505" t="s">
        <v>356</v>
      </c>
      <c r="D167" s="531"/>
      <c r="E167" s="502">
        <v>68</v>
      </c>
      <c r="F167" s="657">
        <v>68</v>
      </c>
      <c r="G167" s="658">
        <f t="shared" ref="G167:G169" si="20">F167/2</f>
        <v>34</v>
      </c>
      <c r="H167" s="544">
        <f t="shared" si="18"/>
        <v>50</v>
      </c>
      <c r="I167" s="634">
        <v>0</v>
      </c>
    </row>
    <row r="168" spans="1:41">
      <c r="A168" s="189"/>
      <c r="B168" s="190"/>
      <c r="C168" s="487" t="s">
        <v>363</v>
      </c>
      <c r="D168" s="531"/>
      <c r="E168" s="502">
        <v>118</v>
      </c>
      <c r="F168" s="657">
        <v>118</v>
      </c>
      <c r="G168" s="658">
        <f t="shared" si="20"/>
        <v>59</v>
      </c>
      <c r="H168" s="544">
        <f t="shared" si="18"/>
        <v>50</v>
      </c>
      <c r="I168" s="634">
        <v>0</v>
      </c>
    </row>
    <row r="169" spans="1:41">
      <c r="A169" s="189"/>
      <c r="B169" s="190"/>
      <c r="C169" s="487" t="s">
        <v>355</v>
      </c>
      <c r="D169" s="531"/>
      <c r="E169" s="502">
        <v>1</v>
      </c>
      <c r="F169" s="657">
        <v>1</v>
      </c>
      <c r="G169" s="658">
        <f t="shared" si="20"/>
        <v>0.5</v>
      </c>
      <c r="H169" s="544">
        <f t="shared" si="18"/>
        <v>50</v>
      </c>
      <c r="I169" s="634">
        <v>0</v>
      </c>
    </row>
    <row r="170" spans="1:41">
      <c r="A170" s="507"/>
      <c r="B170" s="233"/>
      <c r="C170" s="508" t="s">
        <v>113</v>
      </c>
      <c r="D170" s="506" t="s">
        <v>85</v>
      </c>
      <c r="E170" s="1415">
        <f>E172+E174+E176+E178</f>
        <v>4000</v>
      </c>
      <c r="F170" s="1425">
        <f>F172+F174+F176+F178+F184</f>
        <v>3528.9</v>
      </c>
      <c r="G170" s="1415">
        <f>G172+G174+G176+G178+G184</f>
        <v>455.7475</v>
      </c>
      <c r="H170" s="1421">
        <f>G170/E170*100</f>
        <v>11.3936875</v>
      </c>
      <c r="I170" s="1423">
        <f>G170/F170*100</f>
        <v>12.914718467511122</v>
      </c>
    </row>
    <row r="171" spans="1:41">
      <c r="A171" s="196"/>
      <c r="B171" s="227"/>
      <c r="C171" s="228"/>
      <c r="D171" s="195"/>
      <c r="E171" s="1416"/>
      <c r="F171" s="1426"/>
      <c r="G171" s="1416"/>
      <c r="H171" s="1422"/>
      <c r="I171" s="1424"/>
    </row>
    <row r="172" spans="1:41">
      <c r="A172" s="226"/>
      <c r="B172" s="222"/>
      <c r="C172" s="508" t="s">
        <v>113</v>
      </c>
      <c r="D172" s="506" t="s">
        <v>85</v>
      </c>
      <c r="E172" s="1415">
        <v>4000</v>
      </c>
      <c r="F172" s="1417">
        <v>2173.6</v>
      </c>
      <c r="G172" s="1419">
        <v>117</v>
      </c>
      <c r="H172" s="1421">
        <f>G172/E172*100</f>
        <v>2.9250000000000003</v>
      </c>
      <c r="I172" s="1423">
        <f>G172/F172*100</f>
        <v>5.3827751196172251</v>
      </c>
    </row>
    <row r="173" spans="1:41">
      <c r="A173" s="229"/>
      <c r="B173" s="223"/>
      <c r="C173" s="228"/>
      <c r="D173" s="195" t="s">
        <v>114</v>
      </c>
      <c r="E173" s="1416"/>
      <c r="F173" s="1418"/>
      <c r="G173" s="1420"/>
      <c r="H173" s="1422"/>
      <c r="I173" s="1424"/>
    </row>
    <row r="174" spans="1:41">
      <c r="A174" s="507"/>
      <c r="B174" s="233"/>
      <c r="C174" s="663"/>
      <c r="D174" s="225" t="s">
        <v>116</v>
      </c>
      <c r="E174" s="1427">
        <v>0</v>
      </c>
      <c r="F174" s="1428">
        <v>761</v>
      </c>
      <c r="G174" s="1429">
        <v>181</v>
      </c>
      <c r="H174" s="1431">
        <v>0</v>
      </c>
      <c r="I174" s="1432">
        <f t="shared" ref="I174" si="21">G174/F174*100</f>
        <v>23.784494086727989</v>
      </c>
    </row>
    <row r="175" spans="1:41">
      <c r="A175" s="229"/>
      <c r="B175" s="223"/>
      <c r="C175" s="231"/>
      <c r="D175" s="664" t="s">
        <v>131</v>
      </c>
      <c r="E175" s="1416"/>
      <c r="F175" s="1426"/>
      <c r="G175" s="1433"/>
      <c r="H175" s="1422"/>
      <c r="I175" s="1424"/>
    </row>
    <row r="176" spans="1:41">
      <c r="A176" s="507"/>
      <c r="B176" s="233"/>
      <c r="C176" s="663"/>
      <c r="D176" s="225" t="s">
        <v>116</v>
      </c>
      <c r="E176" s="1427">
        <v>0</v>
      </c>
      <c r="F176" s="1428">
        <v>30</v>
      </c>
      <c r="G176" s="1429">
        <v>0</v>
      </c>
      <c r="H176" s="1431">
        <v>0</v>
      </c>
      <c r="I176" s="1432">
        <f t="shared" ref="I176" si="22">G176/F176*100</f>
        <v>0</v>
      </c>
    </row>
    <row r="177" spans="1:9">
      <c r="A177" s="229"/>
      <c r="B177" s="223"/>
      <c r="C177" s="231"/>
      <c r="D177" s="664" t="s">
        <v>205</v>
      </c>
      <c r="E177" s="1416"/>
      <c r="F177" s="1426"/>
      <c r="G177" s="1430"/>
      <c r="H177" s="1422"/>
      <c r="I177" s="1424"/>
    </row>
    <row r="178" spans="1:9">
      <c r="A178" s="665"/>
      <c r="B178" s="233" t="s">
        <v>421</v>
      </c>
      <c r="C178" s="663" t="s">
        <v>422</v>
      </c>
      <c r="D178" s="225" t="s">
        <v>116</v>
      </c>
      <c r="E178" s="666">
        <v>0</v>
      </c>
      <c r="F178" s="667">
        <v>509.3</v>
      </c>
      <c r="G178" s="839">
        <f>G182+G183</f>
        <v>157.7475</v>
      </c>
      <c r="H178" s="668">
        <v>0</v>
      </c>
      <c r="I178" s="669">
        <f t="shared" ref="I178:I183" si="23">G178/F178*100</f>
        <v>30.973394855684273</v>
      </c>
    </row>
    <row r="179" spans="1:9">
      <c r="A179" s="665"/>
      <c r="B179" s="233"/>
      <c r="C179" s="663"/>
      <c r="D179" s="670" t="s">
        <v>423</v>
      </c>
      <c r="E179" s="671">
        <v>0</v>
      </c>
      <c r="F179" s="457">
        <v>124.8</v>
      </c>
      <c r="G179" s="672">
        <v>0</v>
      </c>
      <c r="H179" s="673">
        <v>0</v>
      </c>
      <c r="I179" s="674">
        <f t="shared" si="23"/>
        <v>0</v>
      </c>
    </row>
    <row r="180" spans="1:9">
      <c r="A180" s="665"/>
      <c r="B180" s="233"/>
      <c r="C180" s="663"/>
      <c r="D180" s="670" t="s">
        <v>424</v>
      </c>
      <c r="E180" s="671">
        <v>0</v>
      </c>
      <c r="F180" s="457">
        <v>37.700000000000003</v>
      </c>
      <c r="G180" s="672">
        <v>0</v>
      </c>
      <c r="H180" s="673">
        <v>0</v>
      </c>
      <c r="I180" s="674">
        <f t="shared" si="23"/>
        <v>0</v>
      </c>
    </row>
    <row r="181" spans="1:9">
      <c r="A181" s="665"/>
      <c r="B181" s="233"/>
      <c r="C181" s="663"/>
      <c r="D181" s="670" t="s">
        <v>425</v>
      </c>
      <c r="E181" s="671">
        <v>0</v>
      </c>
      <c r="F181" s="457">
        <v>23.7</v>
      </c>
      <c r="G181" s="672">
        <v>0</v>
      </c>
      <c r="H181" s="673">
        <v>0</v>
      </c>
      <c r="I181" s="674">
        <f t="shared" si="23"/>
        <v>0</v>
      </c>
    </row>
    <row r="182" spans="1:9">
      <c r="A182" s="665"/>
      <c r="B182" s="233"/>
      <c r="C182" s="663"/>
      <c r="D182" s="670" t="s">
        <v>131</v>
      </c>
      <c r="E182" s="671">
        <v>0</v>
      </c>
      <c r="F182" s="457">
        <v>300</v>
      </c>
      <c r="G182" s="672">
        <v>152</v>
      </c>
      <c r="H182" s="673">
        <v>0</v>
      </c>
      <c r="I182" s="674">
        <f t="shared" si="23"/>
        <v>50.666666666666671</v>
      </c>
    </row>
    <row r="183" spans="1:9">
      <c r="A183" s="229"/>
      <c r="B183" s="223"/>
      <c r="C183" s="231"/>
      <c r="D183" s="675" t="s">
        <v>426</v>
      </c>
      <c r="E183" s="676">
        <v>0</v>
      </c>
      <c r="F183" s="457">
        <v>23.1</v>
      </c>
      <c r="G183" s="672">
        <v>5.7474999999999996</v>
      </c>
      <c r="H183" s="673">
        <v>0</v>
      </c>
      <c r="I183" s="674">
        <f t="shared" si="23"/>
        <v>24.88095238095238</v>
      </c>
    </row>
    <row r="184" spans="1:9">
      <c r="A184" s="507"/>
      <c r="B184" s="233"/>
      <c r="C184" s="663"/>
      <c r="D184" s="225" t="s">
        <v>116</v>
      </c>
      <c r="E184" s="1436"/>
      <c r="F184" s="1428">
        <v>55</v>
      </c>
      <c r="G184" s="1429">
        <v>0</v>
      </c>
      <c r="H184" s="1431"/>
      <c r="I184" s="1432"/>
    </row>
    <row r="185" spans="1:9">
      <c r="A185" s="507"/>
      <c r="B185" s="233"/>
      <c r="C185" s="663"/>
      <c r="D185" s="678" t="s">
        <v>549</v>
      </c>
      <c r="E185" s="1437"/>
      <c r="F185" s="1426"/>
      <c r="G185" s="1430"/>
      <c r="H185" s="1422"/>
      <c r="I185" s="1424"/>
    </row>
    <row r="186" spans="1:9">
      <c r="A186" s="226"/>
      <c r="B186" s="222"/>
      <c r="C186" s="230" t="s">
        <v>115</v>
      </c>
      <c r="D186" s="225" t="s">
        <v>116</v>
      </c>
      <c r="E186" s="1427">
        <v>1800</v>
      </c>
      <c r="F186" s="1434">
        <v>1800</v>
      </c>
      <c r="G186" s="1435">
        <v>104</v>
      </c>
      <c r="H186" s="1431">
        <f>G186/E186*100</f>
        <v>5.7777777777777777</v>
      </c>
      <c r="I186" s="1432">
        <f>G186/F186*100</f>
        <v>5.7777777777777777</v>
      </c>
    </row>
    <row r="187" spans="1:9">
      <c r="A187" s="229"/>
      <c r="B187" s="223"/>
      <c r="C187" s="231"/>
      <c r="D187" s="195" t="s">
        <v>117</v>
      </c>
      <c r="E187" s="1416"/>
      <c r="F187" s="1418"/>
      <c r="G187" s="1418"/>
      <c r="H187" s="1422"/>
      <c r="I187" s="1424"/>
    </row>
    <row r="188" spans="1:9">
      <c r="A188" s="507"/>
      <c r="B188" s="233"/>
      <c r="C188" s="663"/>
      <c r="D188" s="225" t="s">
        <v>867</v>
      </c>
      <c r="E188" s="666">
        <v>0</v>
      </c>
      <c r="F188" s="667">
        <v>259.3</v>
      </c>
      <c r="G188" s="519">
        <v>259</v>
      </c>
      <c r="H188" s="668">
        <v>0</v>
      </c>
      <c r="I188" s="669">
        <f t="shared" ref="I188" si="24">G188/F188*100</f>
        <v>99.884303895102192</v>
      </c>
    </row>
    <row r="189" spans="1:9">
      <c r="A189" s="507"/>
      <c r="B189" s="233"/>
      <c r="C189" s="663"/>
      <c r="D189" s="416" t="s">
        <v>868</v>
      </c>
      <c r="E189" s="676"/>
      <c r="F189" s="840"/>
      <c r="G189" s="677"/>
      <c r="H189" s="673"/>
      <c r="I189" s="669"/>
    </row>
    <row r="190" spans="1:9">
      <c r="A190" s="210"/>
      <c r="B190" s="222" t="s">
        <v>118</v>
      </c>
      <c r="C190" s="224" t="s">
        <v>250</v>
      </c>
      <c r="D190" s="414" t="s">
        <v>251</v>
      </c>
      <c r="E190" s="509"/>
      <c r="F190" s="451"/>
      <c r="G190" s="452"/>
      <c r="H190" s="453"/>
      <c r="I190" s="131"/>
    </row>
    <row r="191" spans="1:9">
      <c r="A191" s="232"/>
      <c r="B191" s="233"/>
      <c r="C191" s="234" t="s">
        <v>252</v>
      </c>
      <c r="D191" s="415" t="s">
        <v>253</v>
      </c>
      <c r="E191" s="510">
        <v>49000</v>
      </c>
      <c r="F191" s="454">
        <v>83001.899999999994</v>
      </c>
      <c r="G191" s="455">
        <v>39002</v>
      </c>
      <c r="H191" s="236">
        <f>G191/E191*100</f>
        <v>79.59591836734694</v>
      </c>
      <c r="I191" s="237">
        <f>G191/F191*100</f>
        <v>46.989285787433786</v>
      </c>
    </row>
    <row r="192" spans="1:9">
      <c r="A192" s="117"/>
      <c r="B192" s="227"/>
      <c r="C192" s="235"/>
      <c r="D192" s="416" t="s">
        <v>254</v>
      </c>
      <c r="E192" s="511"/>
      <c r="F192" s="457"/>
      <c r="G192" s="458"/>
      <c r="H192" s="450"/>
      <c r="I192" s="49"/>
    </row>
    <row r="193" spans="1:9">
      <c r="A193" s="117"/>
      <c r="B193" s="524"/>
      <c r="C193" s="194"/>
      <c r="D193" s="416"/>
      <c r="E193" s="463"/>
      <c r="F193" s="457"/>
      <c r="G193" s="525"/>
      <c r="H193" s="526"/>
      <c r="I193" s="49"/>
    </row>
    <row r="194" spans="1:9">
      <c r="A194" s="117" t="s">
        <v>258</v>
      </c>
      <c r="B194" s="1438" t="s">
        <v>320</v>
      </c>
      <c r="C194" s="1439"/>
      <c r="D194" s="609"/>
      <c r="E194" s="390">
        <f>SUM(E195:E195)</f>
        <v>0</v>
      </c>
      <c r="F194" s="391">
        <f>SUM(F195:F195)</f>
        <v>9020.6</v>
      </c>
      <c r="G194" s="390">
        <f>SUM(G195:G195)</f>
        <v>0</v>
      </c>
      <c r="H194" s="98">
        <v>0</v>
      </c>
      <c r="I194" s="99">
        <f>G194/F194*100</f>
        <v>0</v>
      </c>
    </row>
    <row r="195" spans="1:9">
      <c r="A195" s="117"/>
      <c r="B195" s="192"/>
      <c r="C195" s="194" t="s">
        <v>550</v>
      </c>
      <c r="D195" s="221" t="s">
        <v>259</v>
      </c>
      <c r="E195" s="456">
        <v>0</v>
      </c>
      <c r="F195" s="457">
        <v>9020.6</v>
      </c>
      <c r="G195" s="568">
        <v>0</v>
      </c>
      <c r="H195" s="100">
        <v>0</v>
      </c>
      <c r="I195" s="95">
        <f t="shared" ref="I195" si="25">G195/F195*100</f>
        <v>0</v>
      </c>
    </row>
    <row r="196" spans="1:9">
      <c r="A196" s="164"/>
      <c r="B196" s="193"/>
      <c r="C196" s="194"/>
      <c r="D196" s="459"/>
      <c r="E196" s="341"/>
      <c r="F196" s="516"/>
      <c r="G196" s="568"/>
      <c r="H196" s="96"/>
      <c r="I196" s="97"/>
    </row>
    <row r="197" spans="1:9">
      <c r="A197" s="513" t="s">
        <v>283</v>
      </c>
      <c r="B197" s="107" t="s">
        <v>261</v>
      </c>
      <c r="C197" s="610"/>
      <c r="D197" s="611"/>
      <c r="E197" s="245">
        <f>SUM(E199:E202)</f>
        <v>200</v>
      </c>
      <c r="F197" s="679">
        <f>SUM(F199:F202)</f>
        <v>200</v>
      </c>
      <c r="G197" s="519">
        <v>0</v>
      </c>
      <c r="H197" s="96">
        <f t="shared" ref="H197" si="26">G197/E197*100</f>
        <v>0</v>
      </c>
      <c r="I197" s="97">
        <f t="shared" ref="I197" si="27">G197/F197*100</f>
        <v>0</v>
      </c>
    </row>
    <row r="198" spans="1:9">
      <c r="A198" s="513"/>
      <c r="B198" s="107"/>
      <c r="C198" s="107" t="s">
        <v>365</v>
      </c>
      <c r="D198" s="466"/>
      <c r="E198" s="514"/>
      <c r="F198" s="550"/>
      <c r="G198" s="568"/>
      <c r="H198" s="96"/>
      <c r="I198" s="97"/>
    </row>
    <row r="199" spans="1:9" ht="26.25">
      <c r="A199" s="515"/>
      <c r="B199" s="517"/>
      <c r="C199" s="518" t="s">
        <v>366</v>
      </c>
      <c r="D199" s="108" t="s">
        <v>85</v>
      </c>
      <c r="E199" s="514">
        <v>50</v>
      </c>
      <c r="F199" s="551">
        <v>50</v>
      </c>
      <c r="G199" s="568">
        <v>0</v>
      </c>
      <c r="H199" s="96">
        <f t="shared" ref="H199:H202" si="28">G199/E199*100</f>
        <v>0</v>
      </c>
      <c r="I199" s="97">
        <f t="shared" ref="I199:I202" si="29">G199/F199*100</f>
        <v>0</v>
      </c>
    </row>
    <row r="200" spans="1:9" ht="26.25">
      <c r="A200" s="515"/>
      <c r="B200" s="517"/>
      <c r="C200" s="518" t="s">
        <v>367</v>
      </c>
      <c r="D200" s="108" t="s">
        <v>85</v>
      </c>
      <c r="E200" s="514">
        <v>50</v>
      </c>
      <c r="F200" s="551">
        <v>50</v>
      </c>
      <c r="G200" s="568">
        <v>0</v>
      </c>
      <c r="H200" s="96">
        <f t="shared" si="28"/>
        <v>0</v>
      </c>
      <c r="I200" s="97">
        <f t="shared" si="29"/>
        <v>0</v>
      </c>
    </row>
    <row r="201" spans="1:9" ht="26.25">
      <c r="A201" s="515"/>
      <c r="B201" s="517"/>
      <c r="C201" s="518" t="s">
        <v>368</v>
      </c>
      <c r="D201" s="531" t="s">
        <v>47</v>
      </c>
      <c r="E201" s="514">
        <v>50</v>
      </c>
      <c r="F201" s="551">
        <v>50</v>
      </c>
      <c r="G201" s="568">
        <v>0</v>
      </c>
      <c r="H201" s="96">
        <f t="shared" si="28"/>
        <v>0</v>
      </c>
      <c r="I201" s="97">
        <f t="shared" si="29"/>
        <v>0</v>
      </c>
    </row>
    <row r="202" spans="1:9" ht="27" thickBot="1">
      <c r="A202" s="146"/>
      <c r="B202" s="641"/>
      <c r="C202" s="642" t="s">
        <v>369</v>
      </c>
      <c r="D202" s="532" t="s">
        <v>47</v>
      </c>
      <c r="E202" s="643">
        <v>50</v>
      </c>
      <c r="F202" s="644">
        <v>50</v>
      </c>
      <c r="G202" s="645">
        <v>0</v>
      </c>
      <c r="H202" s="388">
        <f t="shared" si="28"/>
        <v>0</v>
      </c>
      <c r="I202" s="646">
        <f t="shared" si="29"/>
        <v>0</v>
      </c>
    </row>
    <row r="203" spans="1:9" ht="16.5" thickBot="1">
      <c r="A203" s="1190" t="s">
        <v>18</v>
      </c>
      <c r="B203" s="1191"/>
      <c r="C203" s="1191"/>
      <c r="D203" s="123"/>
      <c r="E203" s="128">
        <f>E7+E194+E197</f>
        <v>178616</v>
      </c>
      <c r="F203" s="216">
        <f>F7+F194+F197</f>
        <v>252113.59999999998</v>
      </c>
      <c r="G203" s="128">
        <f>G7+G194</f>
        <v>125056.7475</v>
      </c>
      <c r="H203" s="101">
        <f>G203/E203*100</f>
        <v>70.014303029963713</v>
      </c>
      <c r="I203" s="102">
        <f>G203/F203*100</f>
        <v>49.603332584993439</v>
      </c>
    </row>
    <row r="204" spans="1:9" ht="15.75">
      <c r="A204" s="150"/>
      <c r="B204" s="150"/>
      <c r="C204" s="150"/>
      <c r="D204" s="151"/>
      <c r="E204" s="152"/>
      <c r="F204" s="260"/>
      <c r="G204" s="152"/>
      <c r="H204" s="167"/>
      <c r="I204" s="167"/>
    </row>
    <row r="205" spans="1:9" ht="15.75">
      <c r="A205" s="150"/>
      <c r="B205" s="150"/>
      <c r="C205" s="150"/>
      <c r="D205" s="151"/>
      <c r="E205" s="152"/>
      <c r="F205" s="260"/>
      <c r="G205" s="152"/>
      <c r="H205" s="167"/>
      <c r="I205" s="167"/>
    </row>
    <row r="206" spans="1:9" ht="15.75">
      <c r="A206" s="150"/>
      <c r="B206" s="150"/>
      <c r="C206" s="150"/>
      <c r="D206" s="151"/>
      <c r="E206" s="152"/>
      <c r="F206" s="260"/>
      <c r="G206" s="152"/>
      <c r="H206" s="167"/>
      <c r="I206" s="167"/>
    </row>
    <row r="207" spans="1:9" ht="15.75">
      <c r="A207" s="150"/>
      <c r="B207" s="150"/>
      <c r="C207" s="150"/>
      <c r="D207" s="151"/>
      <c r="E207" s="152"/>
      <c r="F207" s="260"/>
      <c r="G207" s="152"/>
      <c r="H207" s="167"/>
      <c r="I207" s="167"/>
    </row>
    <row r="208" spans="1:9" ht="15.75">
      <c r="A208" s="150"/>
      <c r="B208" s="150"/>
      <c r="C208" s="150"/>
      <c r="D208" s="151"/>
      <c r="E208" s="152"/>
      <c r="F208" s="260"/>
      <c r="G208" s="152"/>
      <c r="H208" s="167"/>
      <c r="I208" s="167"/>
    </row>
    <row r="209" spans="1:9" ht="15.75">
      <c r="A209" s="150"/>
      <c r="B209" s="150"/>
      <c r="C209" s="150"/>
      <c r="D209" s="151"/>
      <c r="E209" s="152"/>
      <c r="F209" s="260"/>
      <c r="G209" s="152"/>
      <c r="H209" s="167"/>
      <c r="I209" s="167"/>
    </row>
    <row r="210" spans="1:9" ht="15" customHeight="1" thickBot="1">
      <c r="A210" s="63"/>
      <c r="B210" s="93"/>
      <c r="C210" s="92"/>
      <c r="D210" s="91"/>
      <c r="E210" s="89"/>
      <c r="F210" s="90"/>
      <c r="G210" s="257"/>
      <c r="H210" s="88"/>
      <c r="I210" s="84" t="s">
        <v>884</v>
      </c>
    </row>
    <row r="211" spans="1:9" ht="15" customHeight="1">
      <c r="A211" s="28" t="s">
        <v>0</v>
      </c>
      <c r="B211" s="29" t="s">
        <v>1</v>
      </c>
      <c r="C211" s="68"/>
      <c r="D211" s="31"/>
      <c r="E211" s="6" t="s">
        <v>3</v>
      </c>
      <c r="F211" s="4" t="s">
        <v>4</v>
      </c>
      <c r="G211" s="252" t="s">
        <v>40</v>
      </c>
      <c r="H211" s="16" t="s">
        <v>41</v>
      </c>
      <c r="I211" s="17" t="s">
        <v>41</v>
      </c>
    </row>
    <row r="212" spans="1:9" ht="15" customHeight="1">
      <c r="A212" s="32" t="s">
        <v>7</v>
      </c>
      <c r="B212" s="33" t="s">
        <v>8</v>
      </c>
      <c r="C212" s="70" t="s">
        <v>418</v>
      </c>
      <c r="D212" s="35" t="s">
        <v>10</v>
      </c>
      <c r="E212" s="7" t="s">
        <v>11</v>
      </c>
      <c r="F212" s="5" t="s">
        <v>12</v>
      </c>
      <c r="G212" s="561" t="s">
        <v>548</v>
      </c>
      <c r="H212" s="21" t="s">
        <v>42</v>
      </c>
      <c r="I212" s="22" t="s">
        <v>42</v>
      </c>
    </row>
    <row r="213" spans="1:9" ht="15" customHeight="1" thickBot="1">
      <c r="A213" s="36" t="s">
        <v>15</v>
      </c>
      <c r="B213" s="37" t="s">
        <v>16</v>
      </c>
      <c r="C213" s="72"/>
      <c r="D213" s="39"/>
      <c r="E213" s="562" t="s">
        <v>339</v>
      </c>
      <c r="F213" s="562" t="s">
        <v>339</v>
      </c>
      <c r="G213" s="253"/>
      <c r="H213" s="25" t="s">
        <v>13</v>
      </c>
      <c r="I213" s="26" t="s">
        <v>14</v>
      </c>
    </row>
    <row r="214" spans="1:9" ht="15.75">
      <c r="A214" s="1440" t="s">
        <v>30</v>
      </c>
      <c r="B214" s="1441"/>
      <c r="C214" s="1441"/>
      <c r="D214" s="612"/>
      <c r="E214" s="378"/>
      <c r="F214" s="379"/>
      <c r="G214" s="248"/>
      <c r="H214" s="379"/>
      <c r="I214" s="380"/>
    </row>
    <row r="215" spans="1:9" ht="15.75">
      <c r="A215" s="112" t="s">
        <v>370</v>
      </c>
      <c r="B215" s="113" t="s">
        <v>864</v>
      </c>
      <c r="C215" s="1193"/>
      <c r="D215" s="613"/>
      <c r="E215" s="126">
        <f>SUM(E216:E216)</f>
        <v>5000</v>
      </c>
      <c r="F215" s="214">
        <f>SUM(F216:F216)</f>
        <v>5000</v>
      </c>
      <c r="G215" s="254">
        <f>SUM(G216:G216)</f>
        <v>61</v>
      </c>
      <c r="H215" s="98">
        <f>G215/E215*100</f>
        <v>1.22</v>
      </c>
      <c r="I215" s="99">
        <f>G215/F215*100</f>
        <v>1.22</v>
      </c>
    </row>
    <row r="216" spans="1:9" ht="15" customHeight="1">
      <c r="A216" s="1192"/>
      <c r="B216" s="114"/>
      <c r="C216" s="375" t="s">
        <v>865</v>
      </c>
      <c r="D216" s="116" t="s">
        <v>28</v>
      </c>
      <c r="E216" s="127">
        <v>5000</v>
      </c>
      <c r="F216" s="215">
        <v>5000</v>
      </c>
      <c r="G216" s="255">
        <v>61</v>
      </c>
      <c r="H216" s="100">
        <f t="shared" ref="H216" si="30">G216/E216*100</f>
        <v>1.22</v>
      </c>
      <c r="I216" s="95">
        <f t="shared" ref="I216:I219" si="31">G216/F216*100</f>
        <v>1.22</v>
      </c>
    </row>
    <row r="217" spans="1:9" ht="15" customHeight="1">
      <c r="A217" s="1192"/>
      <c r="B217" s="520"/>
      <c r="C217" s="375"/>
      <c r="D217" s="116"/>
      <c r="E217" s="127"/>
      <c r="F217" s="215"/>
      <c r="G217" s="255"/>
      <c r="H217" s="100"/>
      <c r="I217" s="95"/>
    </row>
    <row r="218" spans="1:9" ht="15" customHeight="1">
      <c r="A218" s="112">
        <v>404</v>
      </c>
      <c r="B218" s="113" t="s">
        <v>866</v>
      </c>
      <c r="C218" s="1193"/>
      <c r="D218" s="1193"/>
      <c r="E218" s="126">
        <v>0</v>
      </c>
      <c r="F218" s="214">
        <f>F219</f>
        <v>23000</v>
      </c>
      <c r="G218" s="126">
        <v>0</v>
      </c>
      <c r="H218" s="98">
        <v>0</v>
      </c>
      <c r="I218" s="99">
        <f t="shared" si="31"/>
        <v>0</v>
      </c>
    </row>
    <row r="219" spans="1:9" ht="15" customHeight="1">
      <c r="A219" s="1192"/>
      <c r="B219" s="520"/>
      <c r="C219" s="375" t="s">
        <v>551</v>
      </c>
      <c r="D219" s="116" t="s">
        <v>552</v>
      </c>
      <c r="E219" s="127">
        <v>0</v>
      </c>
      <c r="F219" s="215">
        <v>23000</v>
      </c>
      <c r="G219" s="255">
        <v>0</v>
      </c>
      <c r="H219" s="100">
        <v>0</v>
      </c>
      <c r="I219" s="95">
        <f t="shared" si="31"/>
        <v>0</v>
      </c>
    </row>
    <row r="220" spans="1:9" ht="15" customHeight="1">
      <c r="A220" s="1192"/>
      <c r="B220" s="520"/>
      <c r="C220" s="375"/>
      <c r="D220" s="116"/>
      <c r="E220" s="127"/>
      <c r="F220" s="215"/>
      <c r="G220" s="255"/>
      <c r="H220" s="100"/>
      <c r="I220" s="95"/>
    </row>
    <row r="221" spans="1:9" ht="15" customHeight="1">
      <c r="A221" s="1192"/>
      <c r="B221" s="520"/>
      <c r="C221" s="375"/>
      <c r="D221" s="116"/>
      <c r="E221" s="127"/>
      <c r="F221" s="215"/>
      <c r="G221" s="255"/>
      <c r="H221" s="100"/>
      <c r="I221" s="95"/>
    </row>
    <row r="222" spans="1:9" ht="15" customHeight="1">
      <c r="A222" s="117" t="s">
        <v>43</v>
      </c>
      <c r="B222" s="1442" t="s">
        <v>44</v>
      </c>
      <c r="C222" s="1443"/>
      <c r="D222" s="598"/>
      <c r="E222" s="418">
        <f>SUM(E223:E251)</f>
        <v>11012</v>
      </c>
      <c r="F222" s="419">
        <f>SUM(F223:F251)</f>
        <v>43024.2</v>
      </c>
      <c r="G222" s="276">
        <f>SUM(G223:G251)</f>
        <v>35340</v>
      </c>
      <c r="H222" s="98">
        <f>G222/E222*100</f>
        <v>320.92262985833634</v>
      </c>
      <c r="I222" s="99">
        <f>G222/F222*100</f>
        <v>82.139818985594161</v>
      </c>
    </row>
    <row r="223" spans="1:9" ht="15" customHeight="1">
      <c r="A223" s="118"/>
      <c r="B223" s="531"/>
      <c r="C223" s="376" t="s">
        <v>428</v>
      </c>
      <c r="D223" s="119" t="s">
        <v>47</v>
      </c>
      <c r="E223" s="274">
        <v>424</v>
      </c>
      <c r="F223" s="261">
        <v>424</v>
      </c>
      <c r="G223" s="392">
        <v>424</v>
      </c>
      <c r="H223" s="100">
        <f t="shared" ref="H223:H231" si="32">G223/E223*100</f>
        <v>100</v>
      </c>
      <c r="I223" s="95">
        <f t="shared" ref="I223:I230" si="33">G223/F223*100</f>
        <v>100</v>
      </c>
    </row>
    <row r="224" spans="1:9" ht="15" customHeight="1">
      <c r="A224" s="118"/>
      <c r="B224" s="531"/>
      <c r="C224" s="376" t="s">
        <v>553</v>
      </c>
      <c r="D224" s="119" t="s">
        <v>47</v>
      </c>
      <c r="E224" s="274">
        <v>0</v>
      </c>
      <c r="F224" s="261">
        <v>1694</v>
      </c>
      <c r="G224" s="392">
        <v>1694</v>
      </c>
      <c r="H224" s="100">
        <v>0</v>
      </c>
      <c r="I224" s="95">
        <f t="shared" si="33"/>
        <v>100</v>
      </c>
    </row>
    <row r="225" spans="1:9" ht="15" customHeight="1">
      <c r="A225" s="120"/>
      <c r="B225" s="531"/>
      <c r="C225" s="376" t="s">
        <v>429</v>
      </c>
      <c r="D225" s="522" t="s">
        <v>85</v>
      </c>
      <c r="E225" s="274">
        <v>200</v>
      </c>
      <c r="F225" s="261">
        <v>0</v>
      </c>
      <c r="G225" s="392">
        <v>0</v>
      </c>
      <c r="H225" s="100">
        <f t="shared" si="32"/>
        <v>0</v>
      </c>
      <c r="I225" s="95">
        <v>0</v>
      </c>
    </row>
    <row r="226" spans="1:9" ht="15" customHeight="1">
      <c r="A226" s="120"/>
      <c r="B226" s="531"/>
      <c r="C226" s="376" t="s">
        <v>430</v>
      </c>
      <c r="D226" s="522" t="s">
        <v>85</v>
      </c>
      <c r="E226" s="274">
        <v>200</v>
      </c>
      <c r="F226" s="261">
        <v>0</v>
      </c>
      <c r="G226" s="392">
        <v>0</v>
      </c>
      <c r="H226" s="100">
        <f t="shared" si="32"/>
        <v>0</v>
      </c>
      <c r="I226" s="95">
        <v>0</v>
      </c>
    </row>
    <row r="227" spans="1:9" ht="26.25">
      <c r="A227" s="120"/>
      <c r="B227" s="531"/>
      <c r="C227" s="376" t="s">
        <v>431</v>
      </c>
      <c r="D227" s="522" t="s">
        <v>85</v>
      </c>
      <c r="E227" s="274">
        <v>200</v>
      </c>
      <c r="F227" s="261">
        <v>200</v>
      </c>
      <c r="G227" s="392">
        <v>200</v>
      </c>
      <c r="H227" s="100">
        <f t="shared" si="32"/>
        <v>100</v>
      </c>
      <c r="I227" s="95">
        <f t="shared" si="33"/>
        <v>100</v>
      </c>
    </row>
    <row r="228" spans="1:9">
      <c r="A228" s="120"/>
      <c r="B228" s="531"/>
      <c r="C228" s="376" t="s">
        <v>432</v>
      </c>
      <c r="D228" s="522" t="s">
        <v>85</v>
      </c>
      <c r="E228" s="460">
        <v>400</v>
      </c>
      <c r="F228" s="371">
        <v>0</v>
      </c>
      <c r="G228" s="461">
        <v>0</v>
      </c>
      <c r="H228" s="100">
        <v>0</v>
      </c>
      <c r="I228" s="95">
        <v>0</v>
      </c>
    </row>
    <row r="229" spans="1:9">
      <c r="A229" s="120"/>
      <c r="B229" s="531"/>
      <c r="C229" s="376" t="s">
        <v>433</v>
      </c>
      <c r="D229" s="522" t="s">
        <v>85</v>
      </c>
      <c r="E229" s="274">
        <v>160</v>
      </c>
      <c r="F229" s="261">
        <v>0</v>
      </c>
      <c r="G229" s="393">
        <v>0</v>
      </c>
      <c r="H229" s="96">
        <v>0</v>
      </c>
      <c r="I229" s="97">
        <v>0</v>
      </c>
    </row>
    <row r="230" spans="1:9">
      <c r="A230" s="120"/>
      <c r="B230" s="531"/>
      <c r="C230" s="521" t="s">
        <v>316</v>
      </c>
      <c r="D230" s="417" t="s">
        <v>85</v>
      </c>
      <c r="E230" s="274">
        <v>2104</v>
      </c>
      <c r="F230" s="261">
        <v>1304</v>
      </c>
      <c r="G230" s="392">
        <v>0</v>
      </c>
      <c r="H230" s="100">
        <f t="shared" si="32"/>
        <v>0</v>
      </c>
      <c r="I230" s="95">
        <f t="shared" si="33"/>
        <v>0</v>
      </c>
    </row>
    <row r="231" spans="1:9">
      <c r="A231" s="173"/>
      <c r="B231" s="532"/>
      <c r="C231" s="841" t="s">
        <v>371</v>
      </c>
      <c r="D231" s="459" t="s">
        <v>85</v>
      </c>
      <c r="E231" s="274">
        <v>7324</v>
      </c>
      <c r="F231" s="261">
        <v>0</v>
      </c>
      <c r="G231" s="393">
        <v>0</v>
      </c>
      <c r="H231" s="387">
        <f t="shared" si="32"/>
        <v>0</v>
      </c>
      <c r="I231" s="97">
        <v>0</v>
      </c>
    </row>
    <row r="232" spans="1:9">
      <c r="A232" s="173"/>
      <c r="B232" s="532"/>
      <c r="C232" s="873" t="s">
        <v>554</v>
      </c>
      <c r="D232" s="522" t="s">
        <v>85</v>
      </c>
      <c r="E232" s="274">
        <v>0</v>
      </c>
      <c r="F232" s="261">
        <v>3000</v>
      </c>
      <c r="G232" s="393">
        <v>0</v>
      </c>
      <c r="H232" s="387">
        <v>0</v>
      </c>
      <c r="I232" s="97">
        <v>0</v>
      </c>
    </row>
    <row r="233" spans="1:9">
      <c r="A233" s="173"/>
      <c r="B233" s="532"/>
      <c r="C233" s="873" t="s">
        <v>555</v>
      </c>
      <c r="D233" s="522" t="s">
        <v>85</v>
      </c>
      <c r="E233" s="274">
        <v>0</v>
      </c>
      <c r="F233" s="261">
        <v>800</v>
      </c>
      <c r="G233" s="393">
        <v>800</v>
      </c>
      <c r="H233" s="387">
        <v>0</v>
      </c>
      <c r="I233" s="97">
        <f>G233/F233*100</f>
        <v>100</v>
      </c>
    </row>
    <row r="234" spans="1:9">
      <c r="A234" s="173"/>
      <c r="B234" s="532"/>
      <c r="C234" s="873" t="s">
        <v>556</v>
      </c>
      <c r="D234" s="522" t="s">
        <v>85</v>
      </c>
      <c r="E234" s="274">
        <v>0</v>
      </c>
      <c r="F234" s="261">
        <v>2902.7</v>
      </c>
      <c r="G234" s="393">
        <v>2903</v>
      </c>
      <c r="H234" s="387">
        <v>0</v>
      </c>
      <c r="I234" s="97">
        <f t="shared" ref="I234:I251" si="34">G234/F234*100</f>
        <v>100.01033520515384</v>
      </c>
    </row>
    <row r="235" spans="1:9">
      <c r="A235" s="173"/>
      <c r="B235" s="532"/>
      <c r="C235" s="873" t="s">
        <v>557</v>
      </c>
      <c r="D235" s="522" t="s">
        <v>85</v>
      </c>
      <c r="E235" s="274">
        <v>0</v>
      </c>
      <c r="F235" s="261">
        <v>768.9</v>
      </c>
      <c r="G235" s="393">
        <v>769</v>
      </c>
      <c r="H235" s="387">
        <v>0</v>
      </c>
      <c r="I235" s="97">
        <f t="shared" si="34"/>
        <v>100.01300559240474</v>
      </c>
    </row>
    <row r="236" spans="1:9">
      <c r="A236" s="173"/>
      <c r="B236" s="532"/>
      <c r="C236" s="873" t="s">
        <v>558</v>
      </c>
      <c r="D236" s="522" t="s">
        <v>85</v>
      </c>
      <c r="E236" s="274">
        <v>0</v>
      </c>
      <c r="F236" s="261">
        <v>1656.4</v>
      </c>
      <c r="G236" s="393">
        <v>1656</v>
      </c>
      <c r="H236" s="387">
        <v>0</v>
      </c>
      <c r="I236" s="97">
        <f t="shared" si="34"/>
        <v>99.975851243660955</v>
      </c>
    </row>
    <row r="237" spans="1:9">
      <c r="A237" s="173"/>
      <c r="B237" s="532"/>
      <c r="C237" s="873" t="s">
        <v>559</v>
      </c>
      <c r="D237" s="522" t="s">
        <v>85</v>
      </c>
      <c r="E237" s="274">
        <v>0</v>
      </c>
      <c r="F237" s="261">
        <v>706.3</v>
      </c>
      <c r="G237" s="393">
        <v>706</v>
      </c>
      <c r="H237" s="387">
        <v>0</v>
      </c>
      <c r="I237" s="97">
        <f t="shared" si="34"/>
        <v>99.957525130964186</v>
      </c>
    </row>
    <row r="238" spans="1:9">
      <c r="A238" s="173"/>
      <c r="B238" s="532"/>
      <c r="C238" s="873" t="s">
        <v>560</v>
      </c>
      <c r="D238" s="872" t="s">
        <v>85</v>
      </c>
      <c r="E238" s="274">
        <v>0</v>
      </c>
      <c r="F238" s="261">
        <v>2314.9</v>
      </c>
      <c r="G238" s="393">
        <v>2315</v>
      </c>
      <c r="H238" s="387">
        <v>0</v>
      </c>
      <c r="I238" s="97">
        <f t="shared" si="34"/>
        <v>100.00431984102984</v>
      </c>
    </row>
    <row r="239" spans="1:9">
      <c r="A239" s="173"/>
      <c r="B239" s="532"/>
      <c r="C239" s="873" t="s">
        <v>561</v>
      </c>
      <c r="D239" s="522" t="s">
        <v>85</v>
      </c>
      <c r="E239" s="274">
        <v>0</v>
      </c>
      <c r="F239" s="261">
        <v>3551.6</v>
      </c>
      <c r="G239" s="393">
        <v>3552</v>
      </c>
      <c r="H239" s="387">
        <v>0</v>
      </c>
      <c r="I239" s="97">
        <f t="shared" si="34"/>
        <v>100.01126252956414</v>
      </c>
    </row>
    <row r="240" spans="1:9">
      <c r="A240" s="173"/>
      <c r="B240" s="532"/>
      <c r="C240" s="873" t="s">
        <v>562</v>
      </c>
      <c r="D240" s="522" t="s">
        <v>85</v>
      </c>
      <c r="E240" s="274">
        <v>0</v>
      </c>
      <c r="F240" s="261">
        <v>2621.1999999999998</v>
      </c>
      <c r="G240" s="393">
        <v>2621</v>
      </c>
      <c r="H240" s="387">
        <v>0</v>
      </c>
      <c r="I240" s="97">
        <f t="shared" si="34"/>
        <v>99.99236990691287</v>
      </c>
    </row>
    <row r="241" spans="1:9">
      <c r="A241" s="173"/>
      <c r="B241" s="532"/>
      <c r="C241" s="873" t="s">
        <v>563</v>
      </c>
      <c r="D241" s="522" t="s">
        <v>85</v>
      </c>
      <c r="E241" s="274">
        <v>0</v>
      </c>
      <c r="F241" s="261">
        <v>2213.8000000000002</v>
      </c>
      <c r="G241" s="393">
        <v>2214</v>
      </c>
      <c r="H241" s="387">
        <v>0</v>
      </c>
      <c r="I241" s="97">
        <f t="shared" si="34"/>
        <v>100.00903423976872</v>
      </c>
    </row>
    <row r="242" spans="1:9">
      <c r="A242" s="173"/>
      <c r="B242" s="532"/>
      <c r="C242" s="873" t="s">
        <v>564</v>
      </c>
      <c r="D242" s="522" t="s">
        <v>85</v>
      </c>
      <c r="E242" s="274">
        <v>0</v>
      </c>
      <c r="F242" s="261">
        <v>1000</v>
      </c>
      <c r="G242" s="393">
        <v>0</v>
      </c>
      <c r="H242" s="387">
        <v>0</v>
      </c>
      <c r="I242" s="97">
        <f t="shared" si="34"/>
        <v>0</v>
      </c>
    </row>
    <row r="243" spans="1:9">
      <c r="A243" s="173"/>
      <c r="B243" s="532"/>
      <c r="C243" s="873" t="s">
        <v>565</v>
      </c>
      <c r="D243" s="522" t="s">
        <v>85</v>
      </c>
      <c r="E243" s="274">
        <v>0</v>
      </c>
      <c r="F243" s="261">
        <v>2524.4</v>
      </c>
      <c r="G243" s="393">
        <v>2524</v>
      </c>
      <c r="H243" s="387">
        <v>0</v>
      </c>
      <c r="I243" s="97">
        <f t="shared" si="34"/>
        <v>99.984154650610051</v>
      </c>
    </row>
    <row r="244" spans="1:9">
      <c r="A244" s="173"/>
      <c r="B244" s="532"/>
      <c r="C244" s="873" t="s">
        <v>566</v>
      </c>
      <c r="D244" s="522" t="s">
        <v>85</v>
      </c>
      <c r="E244" s="274">
        <v>0</v>
      </c>
      <c r="F244" s="261">
        <v>2000</v>
      </c>
      <c r="G244" s="393">
        <v>0</v>
      </c>
      <c r="H244" s="387">
        <v>0</v>
      </c>
      <c r="I244" s="97">
        <f t="shared" si="34"/>
        <v>0</v>
      </c>
    </row>
    <row r="245" spans="1:9">
      <c r="A245" s="173"/>
      <c r="B245" s="532"/>
      <c r="C245" s="873" t="s">
        <v>567</v>
      </c>
      <c r="D245" s="872" t="s">
        <v>85</v>
      </c>
      <c r="E245" s="274">
        <v>0</v>
      </c>
      <c r="F245" s="261">
        <v>1915.7</v>
      </c>
      <c r="G245" s="393">
        <v>1916</v>
      </c>
      <c r="H245" s="387">
        <v>0</v>
      </c>
      <c r="I245" s="97">
        <f t="shared" si="34"/>
        <v>100.01566007203633</v>
      </c>
    </row>
    <row r="246" spans="1:9">
      <c r="A246" s="173"/>
      <c r="B246" s="532"/>
      <c r="C246" s="873" t="s">
        <v>568</v>
      </c>
      <c r="D246" s="522" t="s">
        <v>85</v>
      </c>
      <c r="E246" s="274">
        <v>0</v>
      </c>
      <c r="F246" s="261">
        <v>1741.5</v>
      </c>
      <c r="G246" s="393">
        <v>1741</v>
      </c>
      <c r="H246" s="387">
        <v>0</v>
      </c>
      <c r="I246" s="97">
        <f t="shared" si="34"/>
        <v>99.971289118575939</v>
      </c>
    </row>
    <row r="247" spans="1:9">
      <c r="A247" s="173"/>
      <c r="B247" s="532"/>
      <c r="C247" s="873" t="s">
        <v>569</v>
      </c>
      <c r="D247" s="522" t="s">
        <v>85</v>
      </c>
      <c r="E247" s="274">
        <v>0</v>
      </c>
      <c r="F247" s="261">
        <v>3637.4</v>
      </c>
      <c r="G247" s="393">
        <v>3637</v>
      </c>
      <c r="H247" s="387">
        <v>0</v>
      </c>
      <c r="I247" s="97">
        <f t="shared" si="34"/>
        <v>99.989003134106781</v>
      </c>
    </row>
    <row r="248" spans="1:9">
      <c r="A248" s="173"/>
      <c r="B248" s="532"/>
      <c r="C248" s="873" t="s">
        <v>570</v>
      </c>
      <c r="D248" s="522" t="s">
        <v>85</v>
      </c>
      <c r="E248" s="274">
        <v>0</v>
      </c>
      <c r="F248" s="261">
        <v>2094</v>
      </c>
      <c r="G248" s="393">
        <v>2094</v>
      </c>
      <c r="H248" s="387">
        <v>0</v>
      </c>
      <c r="I248" s="97">
        <f t="shared" si="34"/>
        <v>100</v>
      </c>
    </row>
    <row r="249" spans="1:9">
      <c r="A249" s="173"/>
      <c r="B249" s="532"/>
      <c r="C249" s="873" t="s">
        <v>571</v>
      </c>
      <c r="D249" s="522" t="s">
        <v>85</v>
      </c>
      <c r="E249" s="274">
        <v>0</v>
      </c>
      <c r="F249" s="261">
        <v>1554.7</v>
      </c>
      <c r="G249" s="393">
        <v>1555</v>
      </c>
      <c r="H249" s="387">
        <v>0</v>
      </c>
      <c r="I249" s="97">
        <f t="shared" si="34"/>
        <v>100.01929632726572</v>
      </c>
    </row>
    <row r="250" spans="1:9">
      <c r="A250" s="173"/>
      <c r="B250" s="532"/>
      <c r="C250" s="873" t="s">
        <v>572</v>
      </c>
      <c r="D250" s="522" t="s">
        <v>85</v>
      </c>
      <c r="E250" s="274">
        <v>0</v>
      </c>
      <c r="F250" s="261">
        <v>2018.7</v>
      </c>
      <c r="G250" s="393">
        <v>2019</v>
      </c>
      <c r="H250" s="387">
        <v>0</v>
      </c>
      <c r="I250" s="97">
        <f t="shared" si="34"/>
        <v>100.01486104919006</v>
      </c>
    </row>
    <row r="251" spans="1:9" ht="15.75" thickBot="1">
      <c r="A251" s="184"/>
      <c r="B251" s="199"/>
      <c r="C251" s="1309" t="s">
        <v>573</v>
      </c>
      <c r="D251" s="423" t="s">
        <v>85</v>
      </c>
      <c r="E251" s="1368">
        <v>0</v>
      </c>
      <c r="F251" s="842">
        <v>380</v>
      </c>
      <c r="G251" s="843">
        <v>0</v>
      </c>
      <c r="H251" s="844">
        <v>0</v>
      </c>
      <c r="I251" s="397">
        <f t="shared" si="34"/>
        <v>0</v>
      </c>
    </row>
    <row r="252" spans="1:9" ht="18" customHeight="1">
      <c r="A252" s="420"/>
      <c r="B252" s="421"/>
      <c r="C252" s="832"/>
      <c r="D252" s="422"/>
      <c r="E252" s="363"/>
      <c r="F252" s="356"/>
      <c r="G252" s="833"/>
      <c r="H252" s="385"/>
      <c r="I252" s="385"/>
    </row>
    <row r="253" spans="1:9" ht="18" customHeight="1">
      <c r="A253" s="420"/>
      <c r="B253" s="421"/>
      <c r="C253" s="832"/>
      <c r="D253" s="422"/>
      <c r="E253" s="363"/>
      <c r="F253" s="356"/>
      <c r="G253" s="833"/>
      <c r="H253" s="385"/>
      <c r="I253" s="385"/>
    </row>
    <row r="254" spans="1:9" ht="18" customHeight="1">
      <c r="A254" s="420"/>
      <c r="B254" s="421"/>
      <c r="C254" s="832"/>
      <c r="D254" s="422"/>
      <c r="E254" s="363"/>
      <c r="F254" s="356"/>
      <c r="G254" s="833"/>
      <c r="H254" s="385"/>
      <c r="I254" s="385"/>
    </row>
    <row r="255" spans="1:9" ht="18" customHeight="1">
      <c r="A255" s="420"/>
      <c r="B255" s="421"/>
      <c r="C255" s="832"/>
      <c r="D255" s="422"/>
      <c r="E255" s="363"/>
      <c r="F255" s="356"/>
      <c r="G255" s="833"/>
      <c r="H255" s="385"/>
      <c r="I255" s="385"/>
    </row>
    <row r="256" spans="1:9" ht="18" customHeight="1">
      <c r="A256" s="420"/>
      <c r="B256" s="421"/>
      <c r="C256" s="832"/>
      <c r="D256" s="422"/>
      <c r="E256" s="363"/>
      <c r="F256" s="356"/>
      <c r="G256" s="833"/>
      <c r="H256" s="385"/>
      <c r="I256" s="385"/>
    </row>
    <row r="257" spans="1:9" ht="18" customHeight="1">
      <c r="A257" s="420"/>
      <c r="B257" s="421"/>
      <c r="C257" s="832"/>
      <c r="D257" s="422"/>
      <c r="E257" s="363"/>
      <c r="F257" s="356"/>
      <c r="G257" s="833"/>
      <c r="H257" s="385"/>
      <c r="I257" s="385"/>
    </row>
    <row r="258" spans="1:9" ht="18" customHeight="1">
      <c r="A258" s="420"/>
      <c r="B258" s="421"/>
      <c r="C258" s="832"/>
      <c r="D258" s="422"/>
      <c r="E258" s="363"/>
      <c r="F258" s="356"/>
      <c r="G258" s="833"/>
      <c r="H258" s="385"/>
      <c r="I258" s="385"/>
    </row>
    <row r="259" spans="1:9" ht="18" customHeight="1">
      <c r="A259" s="420"/>
      <c r="B259" s="421"/>
      <c r="C259" s="832"/>
      <c r="D259" s="422"/>
      <c r="E259" s="363"/>
      <c r="F259" s="356"/>
      <c r="G259" s="833"/>
      <c r="H259" s="385"/>
      <c r="I259" s="385"/>
    </row>
    <row r="260" spans="1:9" ht="18" customHeight="1">
      <c r="A260" s="420"/>
      <c r="B260" s="421"/>
      <c r="C260" s="832"/>
      <c r="D260" s="422"/>
      <c r="E260" s="363"/>
      <c r="F260" s="356"/>
      <c r="G260" s="833"/>
      <c r="H260" s="385"/>
      <c r="I260" s="385"/>
    </row>
    <row r="261" spans="1:9" ht="13.5" customHeight="1" thickBot="1">
      <c r="A261" s="63"/>
      <c r="B261" s="93"/>
      <c r="C261" s="92"/>
      <c r="D261" s="91"/>
      <c r="E261" s="89"/>
      <c r="F261" s="90"/>
      <c r="G261" s="257"/>
      <c r="H261" s="88"/>
      <c r="I261" s="84" t="s">
        <v>883</v>
      </c>
    </row>
    <row r="262" spans="1:9" ht="15.75" customHeight="1">
      <c r="A262" s="28" t="s">
        <v>0</v>
      </c>
      <c r="B262" s="29" t="s">
        <v>1</v>
      </c>
      <c r="C262" s="68"/>
      <c r="D262" s="31"/>
      <c r="E262" s="6" t="s">
        <v>3</v>
      </c>
      <c r="F262" s="4" t="s">
        <v>4</v>
      </c>
      <c r="G262" s="252" t="s">
        <v>40</v>
      </c>
      <c r="H262" s="16" t="s">
        <v>41</v>
      </c>
      <c r="I262" s="17" t="s">
        <v>41</v>
      </c>
    </row>
    <row r="263" spans="1:9" ht="13.5" customHeight="1">
      <c r="A263" s="32" t="s">
        <v>7</v>
      </c>
      <c r="B263" s="33" t="s">
        <v>8</v>
      </c>
      <c r="C263" s="70" t="s">
        <v>418</v>
      </c>
      <c r="D263" s="35" t="s">
        <v>10</v>
      </c>
      <c r="E263" s="7" t="s">
        <v>11</v>
      </c>
      <c r="F263" s="5" t="s">
        <v>12</v>
      </c>
      <c r="G263" s="561" t="s">
        <v>548</v>
      </c>
      <c r="H263" s="21" t="s">
        <v>42</v>
      </c>
      <c r="I263" s="22" t="s">
        <v>42</v>
      </c>
    </row>
    <row r="264" spans="1:9" ht="12.75" customHeight="1" thickBot="1">
      <c r="A264" s="36" t="s">
        <v>15</v>
      </c>
      <c r="B264" s="37" t="s">
        <v>16</v>
      </c>
      <c r="C264" s="72"/>
      <c r="D264" s="39"/>
      <c r="E264" s="562" t="s">
        <v>339</v>
      </c>
      <c r="F264" s="562" t="s">
        <v>339</v>
      </c>
      <c r="G264" s="253"/>
      <c r="H264" s="25" t="s">
        <v>13</v>
      </c>
      <c r="I264" s="26" t="s">
        <v>14</v>
      </c>
    </row>
    <row r="265" spans="1:9" ht="15.75">
      <c r="A265" s="1444" t="s">
        <v>30</v>
      </c>
      <c r="B265" s="1445"/>
      <c r="C265" s="1445"/>
      <c r="D265" s="845"/>
      <c r="E265" s="846"/>
      <c r="F265" s="847"/>
      <c r="G265" s="405"/>
      <c r="H265" s="848"/>
      <c r="I265" s="849"/>
    </row>
    <row r="266" spans="1:9">
      <c r="A266" s="130" t="s">
        <v>43</v>
      </c>
      <c r="B266" s="1446" t="s">
        <v>119</v>
      </c>
      <c r="C266" s="1443"/>
      <c r="D266" s="1447"/>
      <c r="E266" s="270">
        <f>SUM(E267:E302)</f>
        <v>486418</v>
      </c>
      <c r="F266" s="271">
        <f>SUM(F267:F399)</f>
        <v>665949.9</v>
      </c>
      <c r="G266" s="270">
        <f>SUM(G267:G399)</f>
        <v>36413</v>
      </c>
      <c r="H266" s="98">
        <f>G266/E266*100</f>
        <v>7.485948299610623</v>
      </c>
      <c r="I266" s="99">
        <f>G266/F266*100</f>
        <v>5.4678287360655808</v>
      </c>
    </row>
    <row r="267" spans="1:9" ht="14.1" customHeight="1">
      <c r="A267" s="462"/>
      <c r="B267" s="680" t="s">
        <v>434</v>
      </c>
      <c r="C267" s="523" t="s">
        <v>574</v>
      </c>
      <c r="D267" s="681" t="s">
        <v>318</v>
      </c>
      <c r="E267" s="682">
        <v>720</v>
      </c>
      <c r="F267" s="424">
        <v>720</v>
      </c>
      <c r="G267" s="393">
        <v>720</v>
      </c>
      <c r="H267" s="100">
        <f t="shared" ref="H267:H302" si="35">G267/E267*100</f>
        <v>100</v>
      </c>
      <c r="I267" s="95">
        <f t="shared" ref="I267:I399" si="36">G267/F267*100</f>
        <v>100</v>
      </c>
    </row>
    <row r="268" spans="1:9" ht="14.1" customHeight="1">
      <c r="A268" s="210"/>
      <c r="B268" s="683" t="s">
        <v>435</v>
      </c>
      <c r="C268" s="684" t="s">
        <v>436</v>
      </c>
      <c r="D268" s="522" t="s">
        <v>318</v>
      </c>
      <c r="E268" s="682">
        <v>720</v>
      </c>
      <c r="F268" s="424">
        <v>720</v>
      </c>
      <c r="G268" s="393">
        <v>720</v>
      </c>
      <c r="H268" s="100">
        <f t="shared" si="35"/>
        <v>100</v>
      </c>
      <c r="I268" s="95">
        <f t="shared" si="36"/>
        <v>100</v>
      </c>
    </row>
    <row r="269" spans="1:9" ht="14.1" customHeight="1">
      <c r="A269" s="210"/>
      <c r="B269" s="680" t="s">
        <v>437</v>
      </c>
      <c r="C269" s="376" t="s">
        <v>438</v>
      </c>
      <c r="D269" s="522" t="s">
        <v>318</v>
      </c>
      <c r="E269" s="685">
        <v>3700</v>
      </c>
      <c r="F269" s="424">
        <v>6700</v>
      </c>
      <c r="G269" s="393">
        <v>0</v>
      </c>
      <c r="H269" s="100">
        <f t="shared" si="35"/>
        <v>0</v>
      </c>
      <c r="I269" s="95">
        <f t="shared" si="36"/>
        <v>0</v>
      </c>
    </row>
    <row r="270" spans="1:9" ht="14.1" customHeight="1">
      <c r="A270" s="210"/>
      <c r="B270" s="680" t="s">
        <v>439</v>
      </c>
      <c r="C270" s="376" t="s">
        <v>440</v>
      </c>
      <c r="D270" s="522" t="s">
        <v>318</v>
      </c>
      <c r="E270" s="685">
        <v>14400</v>
      </c>
      <c r="F270" s="424">
        <v>400</v>
      </c>
      <c r="G270" s="393">
        <v>0</v>
      </c>
      <c r="H270" s="100">
        <f t="shared" si="35"/>
        <v>0</v>
      </c>
      <c r="I270" s="95">
        <f t="shared" si="36"/>
        <v>0</v>
      </c>
    </row>
    <row r="271" spans="1:9" ht="14.1" customHeight="1">
      <c r="A271" s="210"/>
      <c r="B271" s="680" t="s">
        <v>441</v>
      </c>
      <c r="C271" s="376" t="s">
        <v>442</v>
      </c>
      <c r="D271" s="522" t="s">
        <v>318</v>
      </c>
      <c r="E271" s="685">
        <v>600</v>
      </c>
      <c r="F271" s="424">
        <v>600</v>
      </c>
      <c r="G271" s="393">
        <v>0</v>
      </c>
      <c r="H271" s="100">
        <f t="shared" si="35"/>
        <v>0</v>
      </c>
      <c r="I271" s="95">
        <f t="shared" si="36"/>
        <v>0</v>
      </c>
    </row>
    <row r="272" spans="1:9" ht="14.1" customHeight="1">
      <c r="A272" s="210"/>
      <c r="B272" s="680" t="s">
        <v>443</v>
      </c>
      <c r="C272" s="376" t="s">
        <v>444</v>
      </c>
      <c r="D272" s="522" t="s">
        <v>318</v>
      </c>
      <c r="E272" s="685">
        <v>1350</v>
      </c>
      <c r="F272" s="424">
        <v>300</v>
      </c>
      <c r="G272" s="393">
        <v>0</v>
      </c>
      <c r="H272" s="100">
        <f t="shared" si="35"/>
        <v>0</v>
      </c>
      <c r="I272" s="95">
        <f t="shared" si="36"/>
        <v>0</v>
      </c>
    </row>
    <row r="273" spans="1:9" ht="14.1" customHeight="1">
      <c r="A273" s="210"/>
      <c r="B273" s="680" t="s">
        <v>445</v>
      </c>
      <c r="C273" s="376" t="s">
        <v>446</v>
      </c>
      <c r="D273" s="522" t="s">
        <v>318</v>
      </c>
      <c r="E273" s="685">
        <v>500</v>
      </c>
      <c r="F273" s="424">
        <v>863</v>
      </c>
      <c r="G273" s="393">
        <v>363</v>
      </c>
      <c r="H273" s="100">
        <f t="shared" si="35"/>
        <v>72.599999999999994</v>
      </c>
      <c r="I273" s="95">
        <f t="shared" si="36"/>
        <v>42.062572421784473</v>
      </c>
    </row>
    <row r="274" spans="1:9" ht="14.1" customHeight="1">
      <c r="A274" s="210"/>
      <c r="B274" s="680" t="s">
        <v>447</v>
      </c>
      <c r="C274" s="376" t="s">
        <v>317</v>
      </c>
      <c r="D274" s="522" t="s">
        <v>318</v>
      </c>
      <c r="E274" s="685">
        <v>3000</v>
      </c>
      <c r="F274" s="424">
        <v>2637</v>
      </c>
      <c r="G274" s="393">
        <v>1637</v>
      </c>
      <c r="H274" s="100">
        <f t="shared" si="35"/>
        <v>54.566666666666663</v>
      </c>
      <c r="I274" s="95">
        <f t="shared" si="36"/>
        <v>62.078119074706109</v>
      </c>
    </row>
    <row r="275" spans="1:9" ht="14.1" customHeight="1">
      <c r="A275" s="210"/>
      <c r="B275" s="680" t="s">
        <v>448</v>
      </c>
      <c r="C275" s="376" t="s">
        <v>279</v>
      </c>
      <c r="D275" s="522" t="s">
        <v>318</v>
      </c>
      <c r="E275" s="685">
        <v>2000</v>
      </c>
      <c r="F275" s="424">
        <v>4912</v>
      </c>
      <c r="G275" s="393">
        <v>1912</v>
      </c>
      <c r="H275" s="100">
        <f t="shared" si="35"/>
        <v>95.6</v>
      </c>
      <c r="I275" s="95">
        <f t="shared" si="36"/>
        <v>38.925081433224754</v>
      </c>
    </row>
    <row r="276" spans="1:9" ht="14.1" customHeight="1">
      <c r="A276" s="210"/>
      <c r="B276" s="680" t="s">
        <v>449</v>
      </c>
      <c r="C276" s="376" t="s">
        <v>372</v>
      </c>
      <c r="D276" s="522" t="s">
        <v>318</v>
      </c>
      <c r="E276" s="685">
        <v>68000</v>
      </c>
      <c r="F276" s="424">
        <v>40073.599999999999</v>
      </c>
      <c r="G276" s="393">
        <v>0</v>
      </c>
      <c r="H276" s="100">
        <f t="shared" si="35"/>
        <v>0</v>
      </c>
      <c r="I276" s="95">
        <f t="shared" si="36"/>
        <v>0</v>
      </c>
    </row>
    <row r="277" spans="1:9" ht="14.1" customHeight="1">
      <c r="A277" s="210"/>
      <c r="B277" s="680" t="s">
        <v>450</v>
      </c>
      <c r="C277" s="376" t="s">
        <v>373</v>
      </c>
      <c r="D277" s="522" t="s">
        <v>318</v>
      </c>
      <c r="E277" s="682">
        <v>2420</v>
      </c>
      <c r="F277" s="424">
        <v>2420</v>
      </c>
      <c r="G277" s="393">
        <v>1800</v>
      </c>
      <c r="H277" s="100">
        <f t="shared" si="35"/>
        <v>74.380165289256198</v>
      </c>
      <c r="I277" s="95">
        <f t="shared" si="36"/>
        <v>74.380165289256198</v>
      </c>
    </row>
    <row r="278" spans="1:9" ht="14.1" customHeight="1">
      <c r="A278" s="210"/>
      <c r="B278" s="680" t="s">
        <v>451</v>
      </c>
      <c r="C278" s="376" t="s">
        <v>374</v>
      </c>
      <c r="D278" s="522" t="s">
        <v>318</v>
      </c>
      <c r="E278" s="685">
        <v>2000</v>
      </c>
      <c r="F278" s="424">
        <v>2000</v>
      </c>
      <c r="G278" s="393">
        <v>0</v>
      </c>
      <c r="H278" s="100">
        <f t="shared" si="35"/>
        <v>0</v>
      </c>
      <c r="I278" s="95">
        <f t="shared" si="36"/>
        <v>0</v>
      </c>
    </row>
    <row r="279" spans="1:9" ht="14.1" customHeight="1">
      <c r="A279" s="210"/>
      <c r="B279" s="680" t="s">
        <v>452</v>
      </c>
      <c r="C279" s="376" t="s">
        <v>453</v>
      </c>
      <c r="D279" s="522" t="s">
        <v>318</v>
      </c>
      <c r="E279" s="685">
        <v>2500</v>
      </c>
      <c r="F279" s="424">
        <v>2500</v>
      </c>
      <c r="G279" s="393">
        <v>0</v>
      </c>
      <c r="H279" s="100">
        <f t="shared" si="35"/>
        <v>0</v>
      </c>
      <c r="I279" s="95">
        <f t="shared" si="36"/>
        <v>0</v>
      </c>
    </row>
    <row r="280" spans="1:9" ht="14.1" customHeight="1">
      <c r="A280" s="210"/>
      <c r="B280" s="680" t="s">
        <v>454</v>
      </c>
      <c r="C280" s="376" t="s">
        <v>455</v>
      </c>
      <c r="D280" s="522" t="s">
        <v>318</v>
      </c>
      <c r="E280" s="685">
        <v>1000</v>
      </c>
      <c r="F280" s="424">
        <v>1000</v>
      </c>
      <c r="G280" s="393">
        <v>0</v>
      </c>
      <c r="H280" s="100">
        <f t="shared" si="35"/>
        <v>0</v>
      </c>
      <c r="I280" s="95">
        <f t="shared" si="36"/>
        <v>0</v>
      </c>
    </row>
    <row r="281" spans="1:9" ht="14.1" customHeight="1">
      <c r="A281" s="210"/>
      <c r="B281" s="680" t="s">
        <v>456</v>
      </c>
      <c r="C281" s="376" t="s">
        <v>457</v>
      </c>
      <c r="D281" s="522" t="s">
        <v>318</v>
      </c>
      <c r="E281" s="685">
        <v>3000</v>
      </c>
      <c r="F281" s="424">
        <v>3000</v>
      </c>
      <c r="G281" s="393">
        <v>0</v>
      </c>
      <c r="H281" s="100">
        <f t="shared" si="35"/>
        <v>0</v>
      </c>
      <c r="I281" s="95">
        <f t="shared" si="36"/>
        <v>0</v>
      </c>
    </row>
    <row r="282" spans="1:9" ht="14.1" customHeight="1">
      <c r="A282" s="210"/>
      <c r="B282" s="680" t="s">
        <v>458</v>
      </c>
      <c r="C282" s="686" t="s">
        <v>459</v>
      </c>
      <c r="D282" s="522" t="s">
        <v>318</v>
      </c>
      <c r="E282" s="685">
        <v>730</v>
      </c>
      <c r="F282" s="424">
        <v>960</v>
      </c>
      <c r="G282" s="393">
        <v>960</v>
      </c>
      <c r="H282" s="100">
        <f t="shared" si="35"/>
        <v>131.50684931506848</v>
      </c>
      <c r="I282" s="95">
        <f t="shared" si="36"/>
        <v>100</v>
      </c>
    </row>
    <row r="283" spans="1:9" ht="14.1" customHeight="1">
      <c r="A283" s="210"/>
      <c r="B283" s="680" t="s">
        <v>460</v>
      </c>
      <c r="C283" s="376" t="s">
        <v>461</v>
      </c>
      <c r="D283" s="522" t="s">
        <v>318</v>
      </c>
      <c r="E283" s="685">
        <v>2600</v>
      </c>
      <c r="F283" s="424">
        <v>2600</v>
      </c>
      <c r="G283" s="393">
        <v>0</v>
      </c>
      <c r="H283" s="100">
        <f t="shared" si="35"/>
        <v>0</v>
      </c>
      <c r="I283" s="95">
        <f t="shared" si="36"/>
        <v>0</v>
      </c>
    </row>
    <row r="284" spans="1:9" ht="14.1" customHeight="1">
      <c r="A284" s="210"/>
      <c r="B284" s="680" t="s">
        <v>462</v>
      </c>
      <c r="C284" s="376" t="s">
        <v>463</v>
      </c>
      <c r="D284" s="522" t="s">
        <v>318</v>
      </c>
      <c r="E284" s="685">
        <v>1000</v>
      </c>
      <c r="F284" s="424">
        <v>1000</v>
      </c>
      <c r="G284" s="393">
        <v>0</v>
      </c>
      <c r="H284" s="100">
        <f t="shared" si="35"/>
        <v>0</v>
      </c>
      <c r="I284" s="95">
        <f t="shared" si="36"/>
        <v>0</v>
      </c>
    </row>
    <row r="285" spans="1:9" ht="14.1" customHeight="1">
      <c r="A285" s="210"/>
      <c r="B285" s="680" t="s">
        <v>464</v>
      </c>
      <c r="C285" s="376" t="s">
        <v>465</v>
      </c>
      <c r="D285" s="522" t="s">
        <v>318</v>
      </c>
      <c r="E285" s="685">
        <v>3000</v>
      </c>
      <c r="F285" s="424">
        <v>6520</v>
      </c>
      <c r="G285" s="393">
        <v>0</v>
      </c>
      <c r="H285" s="100">
        <f t="shared" si="35"/>
        <v>0</v>
      </c>
      <c r="I285" s="95">
        <f t="shared" si="36"/>
        <v>0</v>
      </c>
    </row>
    <row r="286" spans="1:9" ht="14.1" customHeight="1">
      <c r="A286" s="210"/>
      <c r="B286" s="680" t="s">
        <v>466</v>
      </c>
      <c r="C286" s="376" t="s">
        <v>467</v>
      </c>
      <c r="D286" s="522" t="s">
        <v>318</v>
      </c>
      <c r="E286" s="685">
        <v>3800</v>
      </c>
      <c r="F286" s="424">
        <v>3900</v>
      </c>
      <c r="G286" s="393">
        <v>100</v>
      </c>
      <c r="H286" s="100">
        <f t="shared" si="35"/>
        <v>2.6315789473684208</v>
      </c>
      <c r="I286" s="95">
        <f t="shared" si="36"/>
        <v>2.5641025641025639</v>
      </c>
    </row>
    <row r="287" spans="1:9" ht="25.5" customHeight="1">
      <c r="A287" s="210"/>
      <c r="B287" s="680" t="s">
        <v>468</v>
      </c>
      <c r="C287" s="376" t="s">
        <v>469</v>
      </c>
      <c r="D287" s="522" t="s">
        <v>318</v>
      </c>
      <c r="E287" s="685">
        <v>650</v>
      </c>
      <c r="F287" s="424">
        <v>650</v>
      </c>
      <c r="G287" s="393">
        <v>300</v>
      </c>
      <c r="H287" s="100">
        <f t="shared" si="35"/>
        <v>46.153846153846153</v>
      </c>
      <c r="I287" s="95">
        <f t="shared" si="36"/>
        <v>46.153846153846153</v>
      </c>
    </row>
    <row r="288" spans="1:9" ht="14.1" customHeight="1">
      <c r="A288" s="210"/>
      <c r="B288" s="680" t="s">
        <v>470</v>
      </c>
      <c r="C288" s="376" t="s">
        <v>471</v>
      </c>
      <c r="D288" s="522" t="s">
        <v>318</v>
      </c>
      <c r="E288" s="685">
        <v>2600</v>
      </c>
      <c r="F288" s="424">
        <v>2600</v>
      </c>
      <c r="G288" s="393">
        <v>0</v>
      </c>
      <c r="H288" s="100">
        <f t="shared" si="35"/>
        <v>0</v>
      </c>
      <c r="I288" s="95">
        <f t="shared" si="36"/>
        <v>0</v>
      </c>
    </row>
    <row r="289" spans="1:9" ht="14.1" customHeight="1">
      <c r="A289" s="210"/>
      <c r="B289" s="680" t="s">
        <v>472</v>
      </c>
      <c r="C289" s="376" t="s">
        <v>473</v>
      </c>
      <c r="D289" s="522" t="s">
        <v>318</v>
      </c>
      <c r="E289" s="685">
        <v>2000</v>
      </c>
      <c r="F289" s="424">
        <v>2000</v>
      </c>
      <c r="G289" s="393">
        <v>0</v>
      </c>
      <c r="H289" s="100">
        <f t="shared" si="35"/>
        <v>0</v>
      </c>
      <c r="I289" s="95">
        <f t="shared" si="36"/>
        <v>0</v>
      </c>
    </row>
    <row r="290" spans="1:9" ht="25.5" customHeight="1">
      <c r="A290" s="210"/>
      <c r="B290" s="680" t="s">
        <v>474</v>
      </c>
      <c r="C290" s="376" t="s">
        <v>475</v>
      </c>
      <c r="D290" s="522" t="s">
        <v>318</v>
      </c>
      <c r="E290" s="685">
        <v>138000</v>
      </c>
      <c r="F290" s="424">
        <v>111005</v>
      </c>
      <c r="G290" s="393">
        <v>12000</v>
      </c>
      <c r="H290" s="100">
        <f t="shared" si="35"/>
        <v>8.695652173913043</v>
      </c>
      <c r="I290" s="95">
        <f t="shared" si="36"/>
        <v>10.810323859285617</v>
      </c>
    </row>
    <row r="291" spans="1:9" ht="24.75" customHeight="1">
      <c r="A291" s="210"/>
      <c r="B291" s="680" t="s">
        <v>476</v>
      </c>
      <c r="C291" s="376" t="s">
        <v>477</v>
      </c>
      <c r="D291" s="522" t="s">
        <v>318</v>
      </c>
      <c r="E291" s="682">
        <v>200000</v>
      </c>
      <c r="F291" s="424">
        <v>149994.9</v>
      </c>
      <c r="G291" s="393">
        <v>0</v>
      </c>
      <c r="H291" s="100">
        <f t="shared" si="35"/>
        <v>0</v>
      </c>
      <c r="I291" s="95">
        <f t="shared" si="36"/>
        <v>0</v>
      </c>
    </row>
    <row r="292" spans="1:9" ht="14.1" customHeight="1">
      <c r="A292" s="210"/>
      <c r="B292" s="680" t="s">
        <v>478</v>
      </c>
      <c r="C292" s="376" t="s">
        <v>479</v>
      </c>
      <c r="D292" s="522" t="s">
        <v>318</v>
      </c>
      <c r="E292" s="685">
        <v>4500</v>
      </c>
      <c r="F292" s="424">
        <v>4500</v>
      </c>
      <c r="G292" s="393">
        <v>0</v>
      </c>
      <c r="H292" s="100">
        <f t="shared" si="35"/>
        <v>0</v>
      </c>
      <c r="I292" s="95">
        <f t="shared" si="36"/>
        <v>0</v>
      </c>
    </row>
    <row r="293" spans="1:9" ht="14.1" customHeight="1">
      <c r="A293" s="121"/>
      <c r="B293" s="680" t="s">
        <v>480</v>
      </c>
      <c r="C293" s="376" t="s">
        <v>481</v>
      </c>
      <c r="D293" s="522" t="s">
        <v>318</v>
      </c>
      <c r="E293" s="685">
        <v>5800</v>
      </c>
      <c r="F293" s="424">
        <v>5800</v>
      </c>
      <c r="G293" s="393">
        <v>0</v>
      </c>
      <c r="H293" s="100">
        <f t="shared" si="35"/>
        <v>0</v>
      </c>
      <c r="I293" s="95">
        <f t="shared" si="36"/>
        <v>0</v>
      </c>
    </row>
    <row r="294" spans="1:9" ht="14.1" customHeight="1">
      <c r="A294" s="121"/>
      <c r="B294" s="680" t="s">
        <v>482</v>
      </c>
      <c r="C294" s="376" t="s">
        <v>483</v>
      </c>
      <c r="D294" s="522" t="s">
        <v>318</v>
      </c>
      <c r="E294" s="687">
        <v>2000</v>
      </c>
      <c r="F294" s="424">
        <v>2000</v>
      </c>
      <c r="G294" s="393">
        <v>1000</v>
      </c>
      <c r="H294" s="100">
        <f t="shared" si="35"/>
        <v>50</v>
      </c>
      <c r="I294" s="95">
        <f t="shared" si="36"/>
        <v>50</v>
      </c>
    </row>
    <row r="295" spans="1:9" ht="14.1" customHeight="1">
      <c r="A295" s="121"/>
      <c r="B295" s="680" t="s">
        <v>484</v>
      </c>
      <c r="C295" s="686" t="s">
        <v>485</v>
      </c>
      <c r="D295" s="522" t="s">
        <v>318</v>
      </c>
      <c r="E295" s="685">
        <v>2100</v>
      </c>
      <c r="F295" s="424">
        <v>2100</v>
      </c>
      <c r="G295" s="393">
        <v>0</v>
      </c>
      <c r="H295" s="100">
        <f t="shared" si="35"/>
        <v>0</v>
      </c>
      <c r="I295" s="95">
        <f t="shared" si="36"/>
        <v>0</v>
      </c>
    </row>
    <row r="296" spans="1:9" ht="14.1" customHeight="1">
      <c r="A296" s="121"/>
      <c r="B296" s="680" t="s">
        <v>486</v>
      </c>
      <c r="C296" s="376" t="s">
        <v>487</v>
      </c>
      <c r="D296" s="522" t="s">
        <v>318</v>
      </c>
      <c r="E296" s="685">
        <v>520</v>
      </c>
      <c r="F296" s="424">
        <v>1920</v>
      </c>
      <c r="G296" s="393">
        <v>0</v>
      </c>
      <c r="H296" s="100">
        <f t="shared" si="35"/>
        <v>0</v>
      </c>
      <c r="I296" s="95">
        <f t="shared" si="36"/>
        <v>0</v>
      </c>
    </row>
    <row r="297" spans="1:9" ht="14.1" customHeight="1">
      <c r="A297" s="121"/>
      <c r="B297" s="680" t="s">
        <v>488</v>
      </c>
      <c r="C297" s="376" t="s">
        <v>489</v>
      </c>
      <c r="D297" s="522" t="s">
        <v>318</v>
      </c>
      <c r="E297" s="685">
        <v>3700</v>
      </c>
      <c r="F297" s="424">
        <v>4250</v>
      </c>
      <c r="G297" s="377">
        <v>3700</v>
      </c>
      <c r="H297" s="100">
        <f t="shared" si="35"/>
        <v>100</v>
      </c>
      <c r="I297" s="95">
        <f t="shared" si="36"/>
        <v>87.058823529411768</v>
      </c>
    </row>
    <row r="298" spans="1:9" ht="14.1" customHeight="1">
      <c r="A298" s="121"/>
      <c r="B298" s="680" t="s">
        <v>490</v>
      </c>
      <c r="C298" s="376" t="s">
        <v>491</v>
      </c>
      <c r="D298" s="522" t="s">
        <v>318</v>
      </c>
      <c r="E298" s="687">
        <v>2500</v>
      </c>
      <c r="F298" s="424">
        <v>2500</v>
      </c>
      <c r="G298" s="377">
        <v>0</v>
      </c>
      <c r="H298" s="100">
        <f t="shared" si="35"/>
        <v>0</v>
      </c>
      <c r="I298" s="95">
        <f t="shared" si="36"/>
        <v>0</v>
      </c>
    </row>
    <row r="299" spans="1:9" ht="14.1" customHeight="1">
      <c r="A299" s="121"/>
      <c r="B299" s="680" t="s">
        <v>492</v>
      </c>
      <c r="C299" s="376" t="s">
        <v>493</v>
      </c>
      <c r="D299" s="522" t="s">
        <v>318</v>
      </c>
      <c r="E299" s="687">
        <v>2400</v>
      </c>
      <c r="F299" s="424">
        <v>2050</v>
      </c>
      <c r="G299" s="377">
        <v>0</v>
      </c>
      <c r="H299" s="100">
        <f t="shared" si="35"/>
        <v>0</v>
      </c>
      <c r="I299" s="95">
        <f t="shared" si="36"/>
        <v>0</v>
      </c>
    </row>
    <row r="300" spans="1:9" ht="14.1" customHeight="1">
      <c r="A300" s="121"/>
      <c r="B300" s="680" t="s">
        <v>494</v>
      </c>
      <c r="C300" s="376" t="s">
        <v>495</v>
      </c>
      <c r="D300" s="522" t="s">
        <v>318</v>
      </c>
      <c r="E300" s="687">
        <v>720</v>
      </c>
      <c r="F300" s="424">
        <v>720</v>
      </c>
      <c r="G300" s="377">
        <v>720</v>
      </c>
      <c r="H300" s="100">
        <f t="shared" si="35"/>
        <v>100</v>
      </c>
      <c r="I300" s="95">
        <f t="shared" si="36"/>
        <v>100</v>
      </c>
    </row>
    <row r="301" spans="1:9" ht="14.1" customHeight="1">
      <c r="A301" s="121"/>
      <c r="B301" s="680" t="s">
        <v>496</v>
      </c>
      <c r="C301" s="686" t="s">
        <v>497</v>
      </c>
      <c r="D301" s="522" t="s">
        <v>318</v>
      </c>
      <c r="E301" s="685">
        <v>290</v>
      </c>
      <c r="F301" s="424">
        <v>347</v>
      </c>
      <c r="G301" s="377">
        <v>347</v>
      </c>
      <c r="H301" s="100">
        <f t="shared" si="35"/>
        <v>119.65517241379311</v>
      </c>
      <c r="I301" s="95">
        <f t="shared" si="36"/>
        <v>100</v>
      </c>
    </row>
    <row r="302" spans="1:9" ht="14.1" customHeight="1">
      <c r="A302" s="121"/>
      <c r="B302" s="683" t="s">
        <v>498</v>
      </c>
      <c r="C302" s="376" t="s">
        <v>499</v>
      </c>
      <c r="D302" s="522" t="s">
        <v>318</v>
      </c>
      <c r="E302" s="688">
        <v>1598</v>
      </c>
      <c r="F302" s="424">
        <v>1598</v>
      </c>
      <c r="G302" s="377">
        <v>1598</v>
      </c>
      <c r="H302" s="100">
        <f t="shared" si="35"/>
        <v>100</v>
      </c>
      <c r="I302" s="95">
        <f t="shared" si="36"/>
        <v>100</v>
      </c>
    </row>
    <row r="303" spans="1:9" ht="14.1" customHeight="1">
      <c r="A303" s="121"/>
      <c r="B303" s="683" t="s">
        <v>500</v>
      </c>
      <c r="C303" s="376" t="s">
        <v>501</v>
      </c>
      <c r="D303" s="522" t="s">
        <v>318</v>
      </c>
      <c r="E303" s="688">
        <v>0</v>
      </c>
      <c r="F303" s="424">
        <v>3900</v>
      </c>
      <c r="G303" s="377">
        <v>900</v>
      </c>
      <c r="H303" s="387">
        <v>0</v>
      </c>
      <c r="I303" s="97">
        <f t="shared" si="36"/>
        <v>23.076923076923077</v>
      </c>
    </row>
    <row r="304" spans="1:9" ht="14.1" customHeight="1">
      <c r="A304" s="121"/>
      <c r="B304" s="850" t="s">
        <v>502</v>
      </c>
      <c r="C304" s="851" t="s">
        <v>503</v>
      </c>
      <c r="D304" s="417" t="s">
        <v>318</v>
      </c>
      <c r="E304" s="852">
        <v>0</v>
      </c>
      <c r="F304" s="853">
        <v>5267</v>
      </c>
      <c r="G304" s="854">
        <v>51</v>
      </c>
      <c r="H304" s="855">
        <v>0</v>
      </c>
      <c r="I304" s="646">
        <f t="shared" si="36"/>
        <v>0.96829314600341743</v>
      </c>
    </row>
    <row r="305" spans="1:9" ht="14.1" customHeight="1">
      <c r="A305" s="121"/>
      <c r="B305" s="683" t="s">
        <v>575</v>
      </c>
      <c r="C305" s="376" t="s">
        <v>576</v>
      </c>
      <c r="D305" s="522" t="s">
        <v>318</v>
      </c>
      <c r="E305" s="688">
        <v>0</v>
      </c>
      <c r="F305" s="291">
        <v>350</v>
      </c>
      <c r="G305" s="377">
        <v>350</v>
      </c>
      <c r="H305" s="96">
        <v>0</v>
      </c>
      <c r="I305" s="97">
        <f t="shared" si="36"/>
        <v>100</v>
      </c>
    </row>
    <row r="306" spans="1:9" ht="14.1" customHeight="1" thickBot="1">
      <c r="A306" s="1370"/>
      <c r="B306" s="1371" t="s">
        <v>577</v>
      </c>
      <c r="C306" s="1372" t="s">
        <v>578</v>
      </c>
      <c r="D306" s="1373" t="s">
        <v>318</v>
      </c>
      <c r="E306" s="1378">
        <v>0</v>
      </c>
      <c r="F306" s="1374">
        <v>5450</v>
      </c>
      <c r="G306" s="1375">
        <v>1275</v>
      </c>
      <c r="H306" s="1376">
        <v>0</v>
      </c>
      <c r="I306" s="1377">
        <f t="shared" si="36"/>
        <v>23.394495412844037</v>
      </c>
    </row>
    <row r="307" spans="1:9" ht="14.1" customHeight="1">
      <c r="A307" s="857"/>
      <c r="B307" s="858"/>
      <c r="C307" s="859"/>
      <c r="D307" s="422"/>
      <c r="E307" s="860"/>
      <c r="F307" s="861"/>
      <c r="G307" s="862"/>
      <c r="H307" s="385"/>
      <c r="I307" s="385"/>
    </row>
    <row r="308" spans="1:9" ht="14.1" customHeight="1">
      <c r="A308" s="857"/>
      <c r="B308" s="858"/>
      <c r="C308" s="859"/>
      <c r="D308" s="422"/>
      <c r="E308" s="860"/>
      <c r="F308" s="861"/>
      <c r="G308" s="862"/>
      <c r="H308" s="385"/>
      <c r="I308" s="385"/>
    </row>
    <row r="309" spans="1:9" ht="14.1" customHeight="1">
      <c r="A309" s="857"/>
      <c r="B309" s="858"/>
      <c r="C309" s="859"/>
      <c r="D309" s="422"/>
      <c r="E309" s="860"/>
      <c r="F309" s="861"/>
      <c r="G309" s="862"/>
      <c r="H309" s="385"/>
      <c r="I309" s="385"/>
    </row>
    <row r="310" spans="1:9" ht="14.1" customHeight="1">
      <c r="A310" s="857"/>
      <c r="B310" s="858"/>
      <c r="C310" s="859"/>
      <c r="D310" s="422"/>
      <c r="E310" s="860"/>
      <c r="F310" s="861"/>
      <c r="G310" s="862"/>
      <c r="H310" s="385"/>
      <c r="I310" s="385"/>
    </row>
    <row r="311" spans="1:9" ht="14.1" customHeight="1">
      <c r="A311" s="857"/>
      <c r="B311" s="858"/>
      <c r="C311" s="859"/>
      <c r="D311" s="422"/>
      <c r="E311" s="860"/>
      <c r="F311" s="861"/>
      <c r="G311" s="862"/>
      <c r="H311" s="385"/>
      <c r="I311" s="385"/>
    </row>
    <row r="312" spans="1:9" ht="14.1" customHeight="1">
      <c r="A312" s="857"/>
      <c r="B312" s="858"/>
      <c r="C312" s="859"/>
      <c r="D312" s="422"/>
      <c r="E312" s="860"/>
      <c r="F312" s="861"/>
      <c r="G312" s="862"/>
      <c r="H312" s="385"/>
      <c r="I312" s="385"/>
    </row>
    <row r="313" spans="1:9" ht="14.1" customHeight="1">
      <c r="A313" s="857"/>
      <c r="B313" s="858"/>
      <c r="C313" s="859"/>
      <c r="D313" s="422"/>
      <c r="E313" s="860"/>
      <c r="F313" s="861"/>
      <c r="G313" s="862"/>
      <c r="H313" s="385"/>
      <c r="I313" s="385"/>
    </row>
    <row r="314" spans="1:9" ht="14.1" customHeight="1">
      <c r="A314" s="857"/>
      <c r="B314" s="858"/>
      <c r="C314" s="859"/>
      <c r="D314" s="422"/>
      <c r="E314" s="860"/>
      <c r="F314" s="861"/>
      <c r="G314" s="862"/>
      <c r="H314" s="385"/>
      <c r="I314" s="385"/>
    </row>
    <row r="315" spans="1:9" ht="14.1" customHeight="1">
      <c r="A315" s="857"/>
      <c r="B315" s="858"/>
      <c r="C315" s="859"/>
      <c r="D315" s="422"/>
      <c r="E315" s="860"/>
      <c r="F315" s="861"/>
      <c r="G315" s="862"/>
      <c r="H315" s="385"/>
      <c r="I315" s="385"/>
    </row>
    <row r="316" spans="1:9" ht="14.1" customHeight="1" thickBot="1">
      <c r="A316" s="857"/>
      <c r="B316" s="858"/>
      <c r="C316" s="859"/>
      <c r="D316" s="422"/>
      <c r="E316" s="860"/>
      <c r="F316" s="861"/>
      <c r="G316" s="862"/>
      <c r="H316" s="385"/>
      <c r="I316" s="84" t="s">
        <v>882</v>
      </c>
    </row>
    <row r="317" spans="1:9" ht="14.1" customHeight="1">
      <c r="A317" s="28" t="s">
        <v>0</v>
      </c>
      <c r="B317" s="29" t="s">
        <v>1</v>
      </c>
      <c r="C317" s="68"/>
      <c r="D317" s="31"/>
      <c r="E317" s="6" t="s">
        <v>3</v>
      </c>
      <c r="F317" s="4" t="s">
        <v>4</v>
      </c>
      <c r="G317" s="252" t="s">
        <v>40</v>
      </c>
      <c r="H317" s="16" t="s">
        <v>41</v>
      </c>
      <c r="I317" s="17" t="s">
        <v>41</v>
      </c>
    </row>
    <row r="318" spans="1:9" ht="14.1" customHeight="1">
      <c r="A318" s="32" t="s">
        <v>7</v>
      </c>
      <c r="B318" s="33" t="s">
        <v>8</v>
      </c>
      <c r="C318" s="70" t="s">
        <v>418</v>
      </c>
      <c r="D318" s="35" t="s">
        <v>10</v>
      </c>
      <c r="E318" s="7" t="s">
        <v>11</v>
      </c>
      <c r="F318" s="5" t="s">
        <v>12</v>
      </c>
      <c r="G318" s="561" t="s">
        <v>548</v>
      </c>
      <c r="H318" s="21" t="s">
        <v>42</v>
      </c>
      <c r="I318" s="22" t="s">
        <v>42</v>
      </c>
    </row>
    <row r="319" spans="1:9" ht="14.1" customHeight="1" thickBot="1">
      <c r="A319" s="36" t="s">
        <v>15</v>
      </c>
      <c r="B319" s="37" t="s">
        <v>16</v>
      </c>
      <c r="C319" s="72"/>
      <c r="D319" s="39"/>
      <c r="E319" s="562" t="s">
        <v>339</v>
      </c>
      <c r="F319" s="562" t="s">
        <v>339</v>
      </c>
      <c r="G319" s="253"/>
      <c r="H319" s="25" t="s">
        <v>13</v>
      </c>
      <c r="I319" s="26" t="s">
        <v>14</v>
      </c>
    </row>
    <row r="320" spans="1:9" ht="14.1" customHeight="1">
      <c r="A320" s="1444" t="s">
        <v>30</v>
      </c>
      <c r="B320" s="1445"/>
      <c r="C320" s="1445"/>
      <c r="D320" s="845"/>
      <c r="E320" s="846"/>
      <c r="F320" s="847"/>
      <c r="G320" s="405"/>
      <c r="H320" s="848"/>
      <c r="I320" s="849"/>
    </row>
    <row r="321" spans="1:9" ht="14.1" customHeight="1">
      <c r="A321" s="121"/>
      <c r="B321" s="683" t="s">
        <v>579</v>
      </c>
      <c r="C321" s="376" t="s">
        <v>580</v>
      </c>
      <c r="D321" s="522" t="s">
        <v>318</v>
      </c>
      <c r="E321" s="688">
        <v>0</v>
      </c>
      <c r="F321" s="291">
        <v>7500</v>
      </c>
      <c r="G321" s="377">
        <v>2500</v>
      </c>
      <c r="H321" s="96">
        <v>0</v>
      </c>
      <c r="I321" s="97">
        <f t="shared" si="36"/>
        <v>33.333333333333329</v>
      </c>
    </row>
    <row r="322" spans="1:9" ht="14.1" customHeight="1">
      <c r="A322" s="121"/>
      <c r="B322" s="683" t="s">
        <v>581</v>
      </c>
      <c r="C322" s="376" t="s">
        <v>582</v>
      </c>
      <c r="D322" s="522" t="s">
        <v>318</v>
      </c>
      <c r="E322" s="688">
        <v>0</v>
      </c>
      <c r="F322" s="291">
        <v>1800</v>
      </c>
      <c r="G322" s="377">
        <v>1800</v>
      </c>
      <c r="H322" s="96">
        <v>0</v>
      </c>
      <c r="I322" s="97">
        <f t="shared" si="36"/>
        <v>100</v>
      </c>
    </row>
    <row r="323" spans="1:9" ht="14.1" customHeight="1">
      <c r="A323" s="121"/>
      <c r="B323" s="683" t="s">
        <v>583</v>
      </c>
      <c r="C323" s="376" t="s">
        <v>584</v>
      </c>
      <c r="D323" s="522" t="s">
        <v>318</v>
      </c>
      <c r="E323" s="688">
        <v>0</v>
      </c>
      <c r="F323" s="291">
        <v>6000</v>
      </c>
      <c r="G323" s="377">
        <v>0</v>
      </c>
      <c r="H323" s="96">
        <v>0</v>
      </c>
      <c r="I323" s="97">
        <f t="shared" si="36"/>
        <v>0</v>
      </c>
    </row>
    <row r="324" spans="1:9" ht="14.1" customHeight="1">
      <c r="A324" s="121"/>
      <c r="B324" s="683" t="s">
        <v>585</v>
      </c>
      <c r="C324" s="376" t="s">
        <v>586</v>
      </c>
      <c r="D324" s="522" t="s">
        <v>318</v>
      </c>
      <c r="E324" s="688">
        <v>0</v>
      </c>
      <c r="F324" s="291">
        <v>290</v>
      </c>
      <c r="G324" s="377">
        <v>290</v>
      </c>
      <c r="H324" s="96">
        <v>0</v>
      </c>
      <c r="I324" s="97">
        <f t="shared" si="36"/>
        <v>100</v>
      </c>
    </row>
    <row r="325" spans="1:9" ht="14.1" customHeight="1">
      <c r="A325" s="121"/>
      <c r="B325" s="683" t="s">
        <v>587</v>
      </c>
      <c r="C325" s="376" t="s">
        <v>588</v>
      </c>
      <c r="D325" s="522" t="s">
        <v>318</v>
      </c>
      <c r="E325" s="688">
        <v>0</v>
      </c>
      <c r="F325" s="291">
        <v>182</v>
      </c>
      <c r="G325" s="377">
        <v>182</v>
      </c>
      <c r="H325" s="96">
        <v>0</v>
      </c>
      <c r="I325" s="97">
        <f t="shared" si="36"/>
        <v>100</v>
      </c>
    </row>
    <row r="326" spans="1:9" ht="14.1" customHeight="1">
      <c r="A326" s="121"/>
      <c r="B326" s="683" t="s">
        <v>589</v>
      </c>
      <c r="C326" s="376" t="s">
        <v>590</v>
      </c>
      <c r="D326" s="522" t="s">
        <v>318</v>
      </c>
      <c r="E326" s="688">
        <v>0</v>
      </c>
      <c r="F326" s="291">
        <v>770</v>
      </c>
      <c r="G326" s="377">
        <v>770</v>
      </c>
      <c r="H326" s="96">
        <v>0</v>
      </c>
      <c r="I326" s="97">
        <f t="shared" si="36"/>
        <v>100</v>
      </c>
    </row>
    <row r="327" spans="1:9" ht="14.1" customHeight="1">
      <c r="A327" s="121"/>
      <c r="B327" s="683" t="s">
        <v>591</v>
      </c>
      <c r="C327" s="376" t="s">
        <v>592</v>
      </c>
      <c r="D327" s="522" t="s">
        <v>318</v>
      </c>
      <c r="E327" s="688">
        <v>0</v>
      </c>
      <c r="F327" s="291">
        <v>1050</v>
      </c>
      <c r="G327" s="377">
        <v>330</v>
      </c>
      <c r="H327" s="96">
        <v>0</v>
      </c>
      <c r="I327" s="97">
        <f t="shared" si="36"/>
        <v>31.428571428571427</v>
      </c>
    </row>
    <row r="328" spans="1:9" ht="14.1" customHeight="1">
      <c r="A328" s="121"/>
      <c r="B328" s="683" t="s">
        <v>593</v>
      </c>
      <c r="C328" s="376" t="s">
        <v>594</v>
      </c>
      <c r="D328" s="417" t="s">
        <v>318</v>
      </c>
      <c r="E328" s="688">
        <v>0</v>
      </c>
      <c r="F328" s="291">
        <v>6500</v>
      </c>
      <c r="G328" s="377">
        <v>0</v>
      </c>
      <c r="H328" s="96">
        <v>0</v>
      </c>
      <c r="I328" s="97">
        <f t="shared" si="36"/>
        <v>0</v>
      </c>
    </row>
    <row r="329" spans="1:9" ht="14.1" customHeight="1">
      <c r="A329" s="121"/>
      <c r="B329" s="683" t="s">
        <v>595</v>
      </c>
      <c r="C329" s="376" t="s">
        <v>893</v>
      </c>
      <c r="D329" s="522" t="s">
        <v>318</v>
      </c>
      <c r="E329" s="688">
        <v>0</v>
      </c>
      <c r="F329" s="291">
        <v>55</v>
      </c>
      <c r="G329" s="377">
        <v>0</v>
      </c>
      <c r="H329" s="96">
        <v>0</v>
      </c>
      <c r="I329" s="97">
        <f t="shared" si="36"/>
        <v>0</v>
      </c>
    </row>
    <row r="330" spans="1:9" ht="14.1" customHeight="1">
      <c r="A330" s="121"/>
      <c r="B330" s="683" t="s">
        <v>596</v>
      </c>
      <c r="C330" s="376" t="s">
        <v>597</v>
      </c>
      <c r="D330" s="522" t="s">
        <v>318</v>
      </c>
      <c r="E330" s="688">
        <v>0</v>
      </c>
      <c r="F330" s="291">
        <v>5100</v>
      </c>
      <c r="G330" s="377">
        <v>0</v>
      </c>
      <c r="H330" s="96">
        <v>0</v>
      </c>
      <c r="I330" s="97">
        <f t="shared" si="36"/>
        <v>0</v>
      </c>
    </row>
    <row r="331" spans="1:9" ht="14.1" customHeight="1">
      <c r="A331" s="121"/>
      <c r="B331" s="683" t="s">
        <v>598</v>
      </c>
      <c r="C331" s="376" t="s">
        <v>599</v>
      </c>
      <c r="D331" s="522" t="s">
        <v>318</v>
      </c>
      <c r="E331" s="688">
        <v>0</v>
      </c>
      <c r="F331" s="291">
        <v>88</v>
      </c>
      <c r="G331" s="377">
        <v>88</v>
      </c>
      <c r="H331" s="96">
        <v>0</v>
      </c>
      <c r="I331" s="97">
        <f t="shared" si="36"/>
        <v>100</v>
      </c>
    </row>
    <row r="332" spans="1:9" ht="14.1" customHeight="1">
      <c r="A332" s="121"/>
      <c r="B332" s="683" t="s">
        <v>600</v>
      </c>
      <c r="C332" s="376" t="s">
        <v>601</v>
      </c>
      <c r="D332" s="522" t="s">
        <v>318</v>
      </c>
      <c r="E332" s="688">
        <v>0</v>
      </c>
      <c r="F332" s="291">
        <v>4900</v>
      </c>
      <c r="G332" s="377">
        <v>0</v>
      </c>
      <c r="H332" s="96">
        <v>0</v>
      </c>
      <c r="I332" s="97">
        <f t="shared" si="36"/>
        <v>0</v>
      </c>
    </row>
    <row r="333" spans="1:9" ht="14.1" customHeight="1">
      <c r="A333" s="121"/>
      <c r="B333" s="683" t="s">
        <v>602</v>
      </c>
      <c r="C333" s="376" t="s">
        <v>603</v>
      </c>
      <c r="D333" s="522" t="s">
        <v>318</v>
      </c>
      <c r="E333" s="688">
        <v>0</v>
      </c>
      <c r="F333" s="291">
        <v>363</v>
      </c>
      <c r="G333" s="377">
        <v>0</v>
      </c>
      <c r="H333" s="96">
        <v>0</v>
      </c>
      <c r="I333" s="97">
        <f t="shared" si="36"/>
        <v>0</v>
      </c>
    </row>
    <row r="334" spans="1:9" ht="14.1" customHeight="1">
      <c r="A334" s="121"/>
      <c r="B334" s="683" t="s">
        <v>604</v>
      </c>
      <c r="C334" s="376" t="s">
        <v>605</v>
      </c>
      <c r="D334" s="522" t="s">
        <v>318</v>
      </c>
      <c r="E334" s="688">
        <v>0</v>
      </c>
      <c r="F334" s="291">
        <v>363</v>
      </c>
      <c r="G334" s="377">
        <v>0</v>
      </c>
      <c r="H334" s="96">
        <v>0</v>
      </c>
      <c r="I334" s="97">
        <f t="shared" si="36"/>
        <v>0</v>
      </c>
    </row>
    <row r="335" spans="1:9" ht="14.1" customHeight="1">
      <c r="A335" s="121"/>
      <c r="B335" s="683" t="s">
        <v>606</v>
      </c>
      <c r="C335" s="376" t="s">
        <v>607</v>
      </c>
      <c r="D335" s="522" t="s">
        <v>318</v>
      </c>
      <c r="E335" s="688">
        <v>0</v>
      </c>
      <c r="F335" s="291">
        <v>5200</v>
      </c>
      <c r="G335" s="377">
        <v>0</v>
      </c>
      <c r="H335" s="96">
        <v>0</v>
      </c>
      <c r="I335" s="97">
        <f t="shared" si="36"/>
        <v>0</v>
      </c>
    </row>
    <row r="336" spans="1:9" ht="14.1" customHeight="1">
      <c r="A336" s="121"/>
      <c r="B336" s="683" t="s">
        <v>608</v>
      </c>
      <c r="C336" s="376" t="s">
        <v>609</v>
      </c>
      <c r="D336" s="522" t="s">
        <v>318</v>
      </c>
      <c r="E336" s="688">
        <v>0</v>
      </c>
      <c r="F336" s="291">
        <v>4150</v>
      </c>
      <c r="G336" s="377">
        <v>0</v>
      </c>
      <c r="H336" s="96">
        <v>0</v>
      </c>
      <c r="I336" s="97">
        <f t="shared" si="36"/>
        <v>0</v>
      </c>
    </row>
    <row r="337" spans="1:9" ht="14.1" customHeight="1">
      <c r="A337" s="121"/>
      <c r="B337" s="683" t="s">
        <v>610</v>
      </c>
      <c r="C337" s="376" t="s">
        <v>611</v>
      </c>
      <c r="D337" s="522" t="s">
        <v>318</v>
      </c>
      <c r="E337" s="688">
        <v>0</v>
      </c>
      <c r="F337" s="291">
        <v>2500</v>
      </c>
      <c r="G337" s="377">
        <v>0</v>
      </c>
      <c r="H337" s="96">
        <v>0</v>
      </c>
      <c r="I337" s="97">
        <f t="shared" si="36"/>
        <v>0</v>
      </c>
    </row>
    <row r="338" spans="1:9" ht="14.1" customHeight="1">
      <c r="A338" s="121"/>
      <c r="B338" s="683" t="s">
        <v>612</v>
      </c>
      <c r="C338" s="376" t="s">
        <v>613</v>
      </c>
      <c r="D338" s="522" t="s">
        <v>318</v>
      </c>
      <c r="E338" s="688">
        <v>0</v>
      </c>
      <c r="F338" s="291">
        <v>4400</v>
      </c>
      <c r="G338" s="377">
        <v>0</v>
      </c>
      <c r="H338" s="96">
        <v>0</v>
      </c>
      <c r="I338" s="97">
        <f t="shared" si="36"/>
        <v>0</v>
      </c>
    </row>
    <row r="339" spans="1:9" ht="14.1" customHeight="1">
      <c r="A339" s="121"/>
      <c r="B339" s="683" t="s">
        <v>614</v>
      </c>
      <c r="C339" s="376" t="s">
        <v>615</v>
      </c>
      <c r="D339" s="522" t="s">
        <v>318</v>
      </c>
      <c r="E339" s="688">
        <v>0</v>
      </c>
      <c r="F339" s="291">
        <v>1000</v>
      </c>
      <c r="G339" s="377">
        <v>0</v>
      </c>
      <c r="H339" s="96">
        <v>0</v>
      </c>
      <c r="I339" s="97">
        <f t="shared" si="36"/>
        <v>0</v>
      </c>
    </row>
    <row r="340" spans="1:9" ht="14.1" customHeight="1">
      <c r="A340" s="121"/>
      <c r="B340" s="683" t="s">
        <v>616</v>
      </c>
      <c r="C340" s="376" t="s">
        <v>617</v>
      </c>
      <c r="D340" s="522" t="s">
        <v>318</v>
      </c>
      <c r="E340" s="688">
        <v>0</v>
      </c>
      <c r="F340" s="291">
        <v>4400</v>
      </c>
      <c r="G340" s="377">
        <v>0</v>
      </c>
      <c r="H340" s="96">
        <v>0</v>
      </c>
      <c r="I340" s="97">
        <f t="shared" si="36"/>
        <v>0</v>
      </c>
    </row>
    <row r="341" spans="1:9" ht="14.1" customHeight="1">
      <c r="A341" s="121"/>
      <c r="B341" s="683" t="s">
        <v>618</v>
      </c>
      <c r="C341" s="376" t="s">
        <v>619</v>
      </c>
      <c r="D341" s="522" t="s">
        <v>318</v>
      </c>
      <c r="E341" s="688">
        <v>0</v>
      </c>
      <c r="F341" s="291">
        <v>62000</v>
      </c>
      <c r="G341" s="377">
        <v>0</v>
      </c>
      <c r="H341" s="96">
        <v>0</v>
      </c>
      <c r="I341" s="97">
        <f t="shared" si="36"/>
        <v>0</v>
      </c>
    </row>
    <row r="342" spans="1:9" ht="14.1" customHeight="1">
      <c r="A342" s="121"/>
      <c r="B342" s="683" t="s">
        <v>620</v>
      </c>
      <c r="C342" s="376" t="s">
        <v>621</v>
      </c>
      <c r="D342" s="522" t="s">
        <v>318</v>
      </c>
      <c r="E342" s="688">
        <v>0</v>
      </c>
      <c r="F342" s="291">
        <v>1500</v>
      </c>
      <c r="G342" s="377">
        <v>0</v>
      </c>
      <c r="H342" s="96">
        <v>0</v>
      </c>
      <c r="I342" s="97">
        <f t="shared" si="36"/>
        <v>0</v>
      </c>
    </row>
    <row r="343" spans="1:9" ht="14.1" customHeight="1">
      <c r="A343" s="121"/>
      <c r="B343" s="683" t="s">
        <v>622</v>
      </c>
      <c r="C343" s="376" t="s">
        <v>623</v>
      </c>
      <c r="D343" s="522" t="s">
        <v>318</v>
      </c>
      <c r="E343" s="688">
        <v>0</v>
      </c>
      <c r="F343" s="291">
        <v>2654</v>
      </c>
      <c r="G343" s="377">
        <v>0</v>
      </c>
      <c r="H343" s="96">
        <v>0</v>
      </c>
      <c r="I343" s="97">
        <f t="shared" si="36"/>
        <v>0</v>
      </c>
    </row>
    <row r="344" spans="1:9" ht="14.1" customHeight="1">
      <c r="A344" s="121"/>
      <c r="B344" s="683" t="s">
        <v>624</v>
      </c>
      <c r="C344" s="376" t="s">
        <v>625</v>
      </c>
      <c r="D344" s="522" t="s">
        <v>318</v>
      </c>
      <c r="E344" s="688">
        <v>0</v>
      </c>
      <c r="F344" s="291">
        <v>7245</v>
      </c>
      <c r="G344" s="377">
        <v>0</v>
      </c>
      <c r="H344" s="96">
        <v>0</v>
      </c>
      <c r="I344" s="97">
        <f t="shared" si="36"/>
        <v>0</v>
      </c>
    </row>
    <row r="345" spans="1:9" ht="14.1" customHeight="1">
      <c r="A345" s="121"/>
      <c r="B345" s="683" t="s">
        <v>626</v>
      </c>
      <c r="C345" s="376" t="s">
        <v>627</v>
      </c>
      <c r="D345" s="522" t="s">
        <v>318</v>
      </c>
      <c r="E345" s="688">
        <v>0</v>
      </c>
      <c r="F345" s="291">
        <v>1903</v>
      </c>
      <c r="G345" s="377">
        <v>0</v>
      </c>
      <c r="H345" s="96">
        <v>0</v>
      </c>
      <c r="I345" s="97">
        <f t="shared" si="36"/>
        <v>0</v>
      </c>
    </row>
    <row r="346" spans="1:9" ht="14.1" customHeight="1">
      <c r="A346" s="121"/>
      <c r="B346" s="683" t="s">
        <v>628</v>
      </c>
      <c r="C346" s="376" t="s">
        <v>629</v>
      </c>
      <c r="D346" s="522" t="s">
        <v>318</v>
      </c>
      <c r="E346" s="688">
        <v>0</v>
      </c>
      <c r="F346" s="291">
        <v>3500</v>
      </c>
      <c r="G346" s="377">
        <v>0</v>
      </c>
      <c r="H346" s="96">
        <v>0</v>
      </c>
      <c r="I346" s="97">
        <f t="shared" si="36"/>
        <v>0</v>
      </c>
    </row>
    <row r="347" spans="1:9" ht="14.1" customHeight="1">
      <c r="A347" s="121"/>
      <c r="B347" s="683" t="s">
        <v>630</v>
      </c>
      <c r="C347" s="376" t="s">
        <v>631</v>
      </c>
      <c r="D347" s="522" t="s">
        <v>318</v>
      </c>
      <c r="E347" s="688">
        <v>0</v>
      </c>
      <c r="F347" s="291">
        <v>6500</v>
      </c>
      <c r="G347" s="377">
        <v>0</v>
      </c>
      <c r="H347" s="96">
        <v>0</v>
      </c>
      <c r="I347" s="97">
        <f t="shared" si="36"/>
        <v>0</v>
      </c>
    </row>
    <row r="348" spans="1:9" ht="14.1" customHeight="1">
      <c r="A348" s="121"/>
      <c r="B348" s="683" t="s">
        <v>632</v>
      </c>
      <c r="C348" s="376" t="s">
        <v>633</v>
      </c>
      <c r="D348" s="522" t="s">
        <v>318</v>
      </c>
      <c r="E348" s="688">
        <v>0</v>
      </c>
      <c r="F348" s="291">
        <v>1200</v>
      </c>
      <c r="G348" s="377">
        <v>0</v>
      </c>
      <c r="H348" s="96">
        <v>0</v>
      </c>
      <c r="I348" s="97">
        <f t="shared" si="36"/>
        <v>0</v>
      </c>
    </row>
    <row r="349" spans="1:9" ht="14.1" customHeight="1">
      <c r="A349" s="121"/>
      <c r="B349" s="683" t="s">
        <v>634</v>
      </c>
      <c r="C349" s="376" t="s">
        <v>635</v>
      </c>
      <c r="D349" s="522" t="s">
        <v>318</v>
      </c>
      <c r="E349" s="688">
        <v>0</v>
      </c>
      <c r="F349" s="291">
        <v>1200</v>
      </c>
      <c r="G349" s="377">
        <v>0</v>
      </c>
      <c r="H349" s="96">
        <v>0</v>
      </c>
      <c r="I349" s="97">
        <f t="shared" si="36"/>
        <v>0</v>
      </c>
    </row>
    <row r="350" spans="1:9" ht="14.1" customHeight="1">
      <c r="A350" s="121"/>
      <c r="B350" s="683" t="s">
        <v>636</v>
      </c>
      <c r="C350" s="376" t="s">
        <v>637</v>
      </c>
      <c r="D350" s="522" t="s">
        <v>318</v>
      </c>
      <c r="E350" s="688">
        <v>0</v>
      </c>
      <c r="F350" s="291">
        <v>5800</v>
      </c>
      <c r="G350" s="377">
        <v>0</v>
      </c>
      <c r="H350" s="96">
        <v>0</v>
      </c>
      <c r="I350" s="97">
        <f t="shared" si="36"/>
        <v>0</v>
      </c>
    </row>
    <row r="351" spans="1:9" ht="14.1" customHeight="1">
      <c r="A351" s="121"/>
      <c r="B351" s="683" t="s">
        <v>638</v>
      </c>
      <c r="C351" s="376" t="s">
        <v>639</v>
      </c>
      <c r="D351" s="522" t="s">
        <v>318</v>
      </c>
      <c r="E351" s="688">
        <v>0</v>
      </c>
      <c r="F351" s="291">
        <v>3300</v>
      </c>
      <c r="G351" s="377">
        <v>0</v>
      </c>
      <c r="H351" s="96">
        <v>0</v>
      </c>
      <c r="I351" s="97">
        <f t="shared" si="36"/>
        <v>0</v>
      </c>
    </row>
    <row r="352" spans="1:9" ht="14.1" customHeight="1">
      <c r="A352" s="121"/>
      <c r="B352" s="683" t="s">
        <v>640</v>
      </c>
      <c r="C352" s="376" t="s">
        <v>641</v>
      </c>
      <c r="D352" s="417" t="s">
        <v>318</v>
      </c>
      <c r="E352" s="688">
        <v>0</v>
      </c>
      <c r="F352" s="291">
        <v>363</v>
      </c>
      <c r="G352" s="377">
        <v>0</v>
      </c>
      <c r="H352" s="96">
        <v>0</v>
      </c>
      <c r="I352" s="97">
        <f t="shared" si="36"/>
        <v>0</v>
      </c>
    </row>
    <row r="353" spans="1:9" ht="14.1" customHeight="1">
      <c r="A353" s="121"/>
      <c r="B353" s="683" t="s">
        <v>642</v>
      </c>
      <c r="C353" s="376" t="s">
        <v>643</v>
      </c>
      <c r="D353" s="522" t="s">
        <v>318</v>
      </c>
      <c r="E353" s="688">
        <v>0</v>
      </c>
      <c r="F353" s="291">
        <v>500</v>
      </c>
      <c r="G353" s="377">
        <v>0</v>
      </c>
      <c r="H353" s="96">
        <v>0</v>
      </c>
      <c r="I353" s="97">
        <f t="shared" si="36"/>
        <v>0</v>
      </c>
    </row>
    <row r="354" spans="1:9" ht="14.1" customHeight="1">
      <c r="A354" s="121"/>
      <c r="B354" s="683" t="s">
        <v>644</v>
      </c>
      <c r="C354" s="376" t="s">
        <v>645</v>
      </c>
      <c r="D354" s="522" t="s">
        <v>318</v>
      </c>
      <c r="E354" s="688">
        <v>0</v>
      </c>
      <c r="F354" s="291">
        <v>2200</v>
      </c>
      <c r="G354" s="377">
        <v>0</v>
      </c>
      <c r="H354" s="96">
        <v>0</v>
      </c>
      <c r="I354" s="97">
        <f t="shared" si="36"/>
        <v>0</v>
      </c>
    </row>
    <row r="355" spans="1:9" ht="14.1" customHeight="1">
      <c r="A355" s="121"/>
      <c r="B355" s="683" t="s">
        <v>646</v>
      </c>
      <c r="C355" s="376" t="s">
        <v>647</v>
      </c>
      <c r="D355" s="522" t="s">
        <v>318</v>
      </c>
      <c r="E355" s="688">
        <v>0</v>
      </c>
      <c r="F355" s="291">
        <v>355</v>
      </c>
      <c r="G355" s="377">
        <v>0</v>
      </c>
      <c r="H355" s="96">
        <v>0</v>
      </c>
      <c r="I355" s="97">
        <f t="shared" si="36"/>
        <v>0</v>
      </c>
    </row>
    <row r="356" spans="1:9" ht="14.1" customHeight="1">
      <c r="A356" s="121"/>
      <c r="B356" s="683" t="s">
        <v>648</v>
      </c>
      <c r="C356" s="376" t="s">
        <v>649</v>
      </c>
      <c r="D356" s="522" t="s">
        <v>318</v>
      </c>
      <c r="E356" s="688">
        <v>0</v>
      </c>
      <c r="F356" s="291">
        <v>2000</v>
      </c>
      <c r="G356" s="377">
        <v>0</v>
      </c>
      <c r="H356" s="96">
        <v>0</v>
      </c>
      <c r="I356" s="97">
        <f t="shared" si="36"/>
        <v>0</v>
      </c>
    </row>
    <row r="357" spans="1:9" ht="14.1" customHeight="1">
      <c r="A357" s="121"/>
      <c r="B357" s="683" t="s">
        <v>650</v>
      </c>
      <c r="C357" s="376" t="s">
        <v>651</v>
      </c>
      <c r="D357" s="522" t="s">
        <v>318</v>
      </c>
      <c r="E357" s="688">
        <v>0</v>
      </c>
      <c r="F357" s="291">
        <v>8200</v>
      </c>
      <c r="G357" s="377">
        <v>0</v>
      </c>
      <c r="H357" s="96">
        <v>0</v>
      </c>
      <c r="I357" s="97">
        <f t="shared" si="36"/>
        <v>0</v>
      </c>
    </row>
    <row r="358" spans="1:9" ht="14.1" customHeight="1">
      <c r="A358" s="121"/>
      <c r="B358" s="683" t="s">
        <v>632</v>
      </c>
      <c r="C358" s="376" t="s">
        <v>652</v>
      </c>
      <c r="D358" s="522" t="s">
        <v>318</v>
      </c>
      <c r="E358" s="688">
        <v>0</v>
      </c>
      <c r="F358" s="291">
        <v>100</v>
      </c>
      <c r="G358" s="377">
        <v>0</v>
      </c>
      <c r="H358" s="96">
        <v>0</v>
      </c>
      <c r="I358" s="97">
        <f t="shared" si="36"/>
        <v>0</v>
      </c>
    </row>
    <row r="359" spans="1:9" ht="14.1" customHeight="1">
      <c r="A359" s="121"/>
      <c r="B359" s="683" t="s">
        <v>653</v>
      </c>
      <c r="C359" s="376" t="s">
        <v>654</v>
      </c>
      <c r="D359" s="522" t="s">
        <v>318</v>
      </c>
      <c r="E359" s="688">
        <v>0</v>
      </c>
      <c r="F359" s="291">
        <v>900</v>
      </c>
      <c r="G359" s="377">
        <v>0</v>
      </c>
      <c r="H359" s="96">
        <v>0</v>
      </c>
      <c r="I359" s="97">
        <f t="shared" si="36"/>
        <v>0</v>
      </c>
    </row>
    <row r="360" spans="1:9" ht="14.1" customHeight="1">
      <c r="A360" s="121"/>
      <c r="B360" s="683" t="s">
        <v>655</v>
      </c>
      <c r="C360" s="376" t="s">
        <v>656</v>
      </c>
      <c r="D360" s="522" t="s">
        <v>318</v>
      </c>
      <c r="E360" s="688">
        <v>0</v>
      </c>
      <c r="F360" s="291">
        <v>5000</v>
      </c>
      <c r="G360" s="377">
        <v>0</v>
      </c>
      <c r="H360" s="96">
        <v>0</v>
      </c>
      <c r="I360" s="97">
        <f t="shared" si="36"/>
        <v>0</v>
      </c>
    </row>
    <row r="361" spans="1:9" ht="14.1" customHeight="1">
      <c r="A361" s="121"/>
      <c r="B361" s="683" t="s">
        <v>657</v>
      </c>
      <c r="C361" s="376" t="s">
        <v>658</v>
      </c>
      <c r="D361" s="522" t="s">
        <v>318</v>
      </c>
      <c r="E361" s="688">
        <v>0</v>
      </c>
      <c r="F361" s="291">
        <v>2100</v>
      </c>
      <c r="G361" s="377">
        <v>0</v>
      </c>
      <c r="H361" s="96">
        <v>0</v>
      </c>
      <c r="I361" s="97">
        <f t="shared" si="36"/>
        <v>0</v>
      </c>
    </row>
    <row r="362" spans="1:9" ht="14.1" customHeight="1">
      <c r="A362" s="121"/>
      <c r="B362" s="683" t="s">
        <v>659</v>
      </c>
      <c r="C362" s="376" t="s">
        <v>660</v>
      </c>
      <c r="D362" s="522" t="s">
        <v>318</v>
      </c>
      <c r="E362" s="688">
        <v>0</v>
      </c>
      <c r="F362" s="291">
        <v>800</v>
      </c>
      <c r="G362" s="377">
        <v>0</v>
      </c>
      <c r="H362" s="96">
        <v>0</v>
      </c>
      <c r="I362" s="97">
        <f t="shared" si="36"/>
        <v>0</v>
      </c>
    </row>
    <row r="363" spans="1:9" ht="14.1" customHeight="1">
      <c r="A363" s="121"/>
      <c r="B363" s="683" t="s">
        <v>661</v>
      </c>
      <c r="C363" s="376" t="s">
        <v>894</v>
      </c>
      <c r="D363" s="522" t="s">
        <v>318</v>
      </c>
      <c r="E363" s="688">
        <v>0</v>
      </c>
      <c r="F363" s="291">
        <v>900</v>
      </c>
      <c r="G363" s="377">
        <v>0</v>
      </c>
      <c r="H363" s="96">
        <v>0</v>
      </c>
      <c r="I363" s="97">
        <f t="shared" si="36"/>
        <v>0</v>
      </c>
    </row>
    <row r="364" spans="1:9" ht="14.1" customHeight="1">
      <c r="A364" s="121"/>
      <c r="B364" s="683" t="s">
        <v>662</v>
      </c>
      <c r="C364" s="376" t="s">
        <v>663</v>
      </c>
      <c r="D364" s="522" t="s">
        <v>318</v>
      </c>
      <c r="E364" s="688">
        <v>0</v>
      </c>
      <c r="F364" s="291">
        <v>400</v>
      </c>
      <c r="G364" s="377">
        <v>0</v>
      </c>
      <c r="H364" s="96">
        <v>0</v>
      </c>
      <c r="I364" s="97">
        <f t="shared" si="36"/>
        <v>0</v>
      </c>
    </row>
    <row r="365" spans="1:9" ht="27.75" customHeight="1">
      <c r="A365" s="121"/>
      <c r="B365" s="683" t="s">
        <v>664</v>
      </c>
      <c r="C365" s="376" t="s">
        <v>665</v>
      </c>
      <c r="D365" s="522" t="s">
        <v>318</v>
      </c>
      <c r="E365" s="688">
        <v>0</v>
      </c>
      <c r="F365" s="291">
        <v>2500</v>
      </c>
      <c r="G365" s="377">
        <v>0</v>
      </c>
      <c r="H365" s="96">
        <v>0</v>
      </c>
      <c r="I365" s="97">
        <f t="shared" si="36"/>
        <v>0</v>
      </c>
    </row>
    <row r="366" spans="1:9" ht="27" customHeight="1">
      <c r="A366" s="121"/>
      <c r="B366" s="683" t="s">
        <v>666</v>
      </c>
      <c r="C366" s="376" t="s">
        <v>667</v>
      </c>
      <c r="D366" s="522" t="s">
        <v>318</v>
      </c>
      <c r="E366" s="688">
        <v>0</v>
      </c>
      <c r="F366" s="291">
        <v>1000</v>
      </c>
      <c r="G366" s="377">
        <v>0</v>
      </c>
      <c r="H366" s="96">
        <v>0</v>
      </c>
      <c r="I366" s="97">
        <f t="shared" si="36"/>
        <v>0</v>
      </c>
    </row>
    <row r="367" spans="1:9" ht="14.1" customHeight="1" thickBot="1">
      <c r="A367" s="1370"/>
      <c r="B367" s="1371" t="s">
        <v>668</v>
      </c>
      <c r="C367" s="1372" t="s">
        <v>669</v>
      </c>
      <c r="D367" s="1373" t="s">
        <v>318</v>
      </c>
      <c r="E367" s="1369">
        <v>0</v>
      </c>
      <c r="F367" s="1374">
        <v>250</v>
      </c>
      <c r="G367" s="1375">
        <v>0</v>
      </c>
      <c r="H367" s="1376">
        <v>0</v>
      </c>
      <c r="I367" s="1377">
        <f t="shared" si="36"/>
        <v>0</v>
      </c>
    </row>
    <row r="368" spans="1:9" ht="14.1" customHeight="1">
      <c r="A368" s="857"/>
      <c r="B368" s="858"/>
      <c r="C368" s="859"/>
      <c r="D368" s="422"/>
      <c r="E368" s="860"/>
      <c r="F368" s="861"/>
      <c r="G368" s="862"/>
      <c r="H368" s="385"/>
      <c r="I368" s="385"/>
    </row>
    <row r="369" spans="1:9" ht="14.1" customHeight="1">
      <c r="A369" s="857"/>
      <c r="B369" s="858"/>
      <c r="C369" s="859"/>
      <c r="D369" s="422"/>
      <c r="E369" s="860"/>
      <c r="F369" s="861"/>
      <c r="G369" s="862"/>
      <c r="H369" s="385"/>
      <c r="I369" s="385"/>
    </row>
    <row r="370" spans="1:9" ht="14.1" customHeight="1">
      <c r="A370" s="857"/>
      <c r="B370" s="858"/>
      <c r="C370" s="859"/>
      <c r="D370" s="422"/>
      <c r="E370" s="860"/>
      <c r="F370" s="861"/>
      <c r="G370" s="862"/>
      <c r="H370" s="385"/>
      <c r="I370" s="385"/>
    </row>
    <row r="371" spans="1:9" ht="14.1" customHeight="1" thickBot="1">
      <c r="A371" s="857"/>
      <c r="B371" s="858"/>
      <c r="C371" s="859"/>
      <c r="D371" s="422"/>
      <c r="E371" s="860"/>
      <c r="F371" s="861"/>
      <c r="G371" s="862"/>
      <c r="H371" s="385"/>
      <c r="I371" s="84" t="s">
        <v>881</v>
      </c>
    </row>
    <row r="372" spans="1:9" ht="14.1" customHeight="1">
      <c r="A372" s="28" t="s">
        <v>0</v>
      </c>
      <c r="B372" s="29" t="s">
        <v>1</v>
      </c>
      <c r="C372" s="68"/>
      <c r="D372" s="31"/>
      <c r="E372" s="6" t="s">
        <v>3</v>
      </c>
      <c r="F372" s="4" t="s">
        <v>4</v>
      </c>
      <c r="G372" s="252" t="s">
        <v>40</v>
      </c>
      <c r="H372" s="16" t="s">
        <v>41</v>
      </c>
      <c r="I372" s="17" t="s">
        <v>41</v>
      </c>
    </row>
    <row r="373" spans="1:9" ht="14.1" customHeight="1">
      <c r="A373" s="32" t="s">
        <v>7</v>
      </c>
      <c r="B373" s="33" t="s">
        <v>8</v>
      </c>
      <c r="C373" s="70" t="s">
        <v>418</v>
      </c>
      <c r="D373" s="35" t="s">
        <v>10</v>
      </c>
      <c r="E373" s="7" t="s">
        <v>11</v>
      </c>
      <c r="F373" s="5" t="s">
        <v>12</v>
      </c>
      <c r="G373" s="561" t="s">
        <v>548</v>
      </c>
      <c r="H373" s="21" t="s">
        <v>42</v>
      </c>
      <c r="I373" s="22" t="s">
        <v>42</v>
      </c>
    </row>
    <row r="374" spans="1:9" ht="14.1" customHeight="1" thickBot="1">
      <c r="A374" s="36" t="s">
        <v>15</v>
      </c>
      <c r="B374" s="37" t="s">
        <v>16</v>
      </c>
      <c r="C374" s="72"/>
      <c r="D374" s="39"/>
      <c r="E374" s="562" t="s">
        <v>339</v>
      </c>
      <c r="F374" s="562" t="s">
        <v>339</v>
      </c>
      <c r="G374" s="253"/>
      <c r="H374" s="25" t="s">
        <v>13</v>
      </c>
      <c r="I374" s="26" t="s">
        <v>14</v>
      </c>
    </row>
    <row r="375" spans="1:9" ht="27" customHeight="1">
      <c r="A375" s="121"/>
      <c r="B375" s="683" t="s">
        <v>670</v>
      </c>
      <c r="C375" s="376" t="s">
        <v>671</v>
      </c>
      <c r="D375" s="522" t="s">
        <v>318</v>
      </c>
      <c r="E375" s="688">
        <v>0</v>
      </c>
      <c r="F375" s="291">
        <v>2500</v>
      </c>
      <c r="G375" s="377">
        <v>0</v>
      </c>
      <c r="H375" s="96">
        <v>0</v>
      </c>
      <c r="I375" s="97">
        <f t="shared" si="36"/>
        <v>0</v>
      </c>
    </row>
    <row r="376" spans="1:9" ht="14.1" customHeight="1">
      <c r="A376" s="121"/>
      <c r="B376" s="683" t="s">
        <v>672</v>
      </c>
      <c r="C376" s="376" t="s">
        <v>673</v>
      </c>
      <c r="D376" s="522" t="s">
        <v>318</v>
      </c>
      <c r="E376" s="688">
        <v>0</v>
      </c>
      <c r="F376" s="291">
        <v>1500</v>
      </c>
      <c r="G376" s="377">
        <v>0</v>
      </c>
      <c r="H376" s="96">
        <v>0</v>
      </c>
      <c r="I376" s="97">
        <f t="shared" si="36"/>
        <v>0</v>
      </c>
    </row>
    <row r="377" spans="1:9" ht="28.5" customHeight="1">
      <c r="A377" s="121"/>
      <c r="B377" s="683" t="s">
        <v>674</v>
      </c>
      <c r="C377" s="376" t="s">
        <v>675</v>
      </c>
      <c r="D377" s="522" t="s">
        <v>318</v>
      </c>
      <c r="E377" s="688">
        <v>0</v>
      </c>
      <c r="F377" s="291">
        <v>100</v>
      </c>
      <c r="G377" s="377">
        <v>0</v>
      </c>
      <c r="H377" s="96">
        <v>0</v>
      </c>
      <c r="I377" s="97">
        <f t="shared" si="36"/>
        <v>0</v>
      </c>
    </row>
    <row r="378" spans="1:9" ht="14.1" customHeight="1">
      <c r="A378" s="121"/>
      <c r="B378" s="683" t="s">
        <v>676</v>
      </c>
      <c r="C378" s="376" t="s">
        <v>677</v>
      </c>
      <c r="D378" s="522" t="s">
        <v>318</v>
      </c>
      <c r="E378" s="688">
        <v>0</v>
      </c>
      <c r="F378" s="291">
        <v>1500</v>
      </c>
      <c r="G378" s="377">
        <v>0</v>
      </c>
      <c r="H378" s="96">
        <v>0</v>
      </c>
      <c r="I378" s="97">
        <f t="shared" si="36"/>
        <v>0</v>
      </c>
    </row>
    <row r="379" spans="1:9" ht="14.1" customHeight="1">
      <c r="A379" s="121"/>
      <c r="B379" s="683" t="s">
        <v>678</v>
      </c>
      <c r="C379" s="376" t="s">
        <v>679</v>
      </c>
      <c r="D379" s="522" t="s">
        <v>318</v>
      </c>
      <c r="E379" s="688">
        <v>0</v>
      </c>
      <c r="F379" s="291">
        <v>150</v>
      </c>
      <c r="G379" s="377">
        <v>0</v>
      </c>
      <c r="H379" s="96">
        <v>0</v>
      </c>
      <c r="I379" s="97">
        <f t="shared" si="36"/>
        <v>0</v>
      </c>
    </row>
    <row r="380" spans="1:9" ht="14.1" customHeight="1">
      <c r="A380" s="121"/>
      <c r="B380" s="683" t="s">
        <v>680</v>
      </c>
      <c r="C380" s="376" t="s">
        <v>681</v>
      </c>
      <c r="D380" s="522" t="s">
        <v>318</v>
      </c>
      <c r="E380" s="688">
        <v>0</v>
      </c>
      <c r="F380" s="291">
        <v>1500</v>
      </c>
      <c r="G380" s="377">
        <v>0</v>
      </c>
      <c r="H380" s="96">
        <v>0</v>
      </c>
      <c r="I380" s="97">
        <f t="shared" si="36"/>
        <v>0</v>
      </c>
    </row>
    <row r="381" spans="1:9" ht="14.1" customHeight="1">
      <c r="A381" s="121"/>
      <c r="B381" s="683" t="s">
        <v>682</v>
      </c>
      <c r="C381" s="376" t="s">
        <v>683</v>
      </c>
      <c r="D381" s="522" t="s">
        <v>318</v>
      </c>
      <c r="E381" s="688">
        <v>0</v>
      </c>
      <c r="F381" s="291">
        <v>7000</v>
      </c>
      <c r="G381" s="377">
        <v>0</v>
      </c>
      <c r="H381" s="96">
        <v>0</v>
      </c>
      <c r="I381" s="97">
        <f t="shared" si="36"/>
        <v>0</v>
      </c>
    </row>
    <row r="382" spans="1:9" ht="14.1" customHeight="1">
      <c r="A382" s="121"/>
      <c r="B382" s="683" t="s">
        <v>684</v>
      </c>
      <c r="C382" s="376" t="s">
        <v>685</v>
      </c>
      <c r="D382" s="522" t="s">
        <v>318</v>
      </c>
      <c r="E382" s="688">
        <v>0</v>
      </c>
      <c r="F382" s="291">
        <v>1500</v>
      </c>
      <c r="G382" s="377">
        <v>0</v>
      </c>
      <c r="H382" s="96">
        <v>0</v>
      </c>
      <c r="I382" s="97">
        <f t="shared" si="36"/>
        <v>0</v>
      </c>
    </row>
    <row r="383" spans="1:9" ht="14.1" customHeight="1">
      <c r="A383" s="121"/>
      <c r="B383" s="683" t="s">
        <v>686</v>
      </c>
      <c r="C383" s="376" t="s">
        <v>687</v>
      </c>
      <c r="D383" s="522" t="s">
        <v>318</v>
      </c>
      <c r="E383" s="688">
        <v>0</v>
      </c>
      <c r="F383" s="291">
        <v>1400</v>
      </c>
      <c r="G383" s="377">
        <v>0</v>
      </c>
      <c r="H383" s="96">
        <v>0</v>
      </c>
      <c r="I383" s="97">
        <f t="shared" si="36"/>
        <v>0</v>
      </c>
    </row>
    <row r="384" spans="1:9" ht="14.1" customHeight="1">
      <c r="A384" s="121"/>
      <c r="B384" s="683" t="s">
        <v>688</v>
      </c>
      <c r="C384" s="376" t="s">
        <v>689</v>
      </c>
      <c r="D384" s="522" t="s">
        <v>318</v>
      </c>
      <c r="E384" s="688">
        <v>0</v>
      </c>
      <c r="F384" s="291">
        <v>1400</v>
      </c>
      <c r="G384" s="377">
        <v>0</v>
      </c>
      <c r="H384" s="96">
        <v>0</v>
      </c>
      <c r="I384" s="97">
        <f t="shared" si="36"/>
        <v>0</v>
      </c>
    </row>
    <row r="385" spans="1:9" ht="27" customHeight="1">
      <c r="A385" s="121"/>
      <c r="B385" s="683" t="s">
        <v>690</v>
      </c>
      <c r="C385" s="376" t="s">
        <v>691</v>
      </c>
      <c r="D385" s="522" t="s">
        <v>318</v>
      </c>
      <c r="E385" s="688">
        <v>0</v>
      </c>
      <c r="F385" s="291">
        <v>2800</v>
      </c>
      <c r="G385" s="377">
        <v>0</v>
      </c>
      <c r="H385" s="96">
        <v>0</v>
      </c>
      <c r="I385" s="97">
        <f t="shared" si="36"/>
        <v>0</v>
      </c>
    </row>
    <row r="386" spans="1:9" ht="14.1" customHeight="1">
      <c r="A386" s="121"/>
      <c r="B386" s="683" t="s">
        <v>692</v>
      </c>
      <c r="C386" s="376" t="s">
        <v>693</v>
      </c>
      <c r="D386" s="522" t="s">
        <v>318</v>
      </c>
      <c r="E386" s="688">
        <v>0</v>
      </c>
      <c r="F386" s="291">
        <v>600</v>
      </c>
      <c r="G386" s="377">
        <v>0</v>
      </c>
      <c r="H386" s="96">
        <v>0</v>
      </c>
      <c r="I386" s="97">
        <f t="shared" si="36"/>
        <v>0</v>
      </c>
    </row>
    <row r="387" spans="1:9" ht="14.1" customHeight="1">
      <c r="A387" s="121"/>
      <c r="B387" s="683" t="s">
        <v>694</v>
      </c>
      <c r="C387" s="376" t="s">
        <v>695</v>
      </c>
      <c r="D387" s="522" t="s">
        <v>318</v>
      </c>
      <c r="E387" s="688">
        <v>0</v>
      </c>
      <c r="F387" s="291">
        <v>600</v>
      </c>
      <c r="G387" s="377">
        <v>0</v>
      </c>
      <c r="H387" s="96">
        <v>0</v>
      </c>
      <c r="I387" s="97">
        <f t="shared" si="36"/>
        <v>0</v>
      </c>
    </row>
    <row r="388" spans="1:9" ht="14.1" customHeight="1">
      <c r="A388" s="121"/>
      <c r="B388" s="683" t="s">
        <v>696</v>
      </c>
      <c r="C388" s="376" t="s">
        <v>697</v>
      </c>
      <c r="D388" s="522" t="s">
        <v>318</v>
      </c>
      <c r="E388" s="688">
        <v>0</v>
      </c>
      <c r="F388" s="291">
        <v>2800</v>
      </c>
      <c r="G388" s="377">
        <v>0</v>
      </c>
      <c r="H388" s="96">
        <v>0</v>
      </c>
      <c r="I388" s="97">
        <f t="shared" si="36"/>
        <v>0</v>
      </c>
    </row>
    <row r="389" spans="1:9" ht="14.1" customHeight="1">
      <c r="A389" s="121"/>
      <c r="B389" s="683" t="s">
        <v>698</v>
      </c>
      <c r="C389" s="376" t="s">
        <v>699</v>
      </c>
      <c r="D389" s="522" t="s">
        <v>318</v>
      </c>
      <c r="E389" s="688">
        <v>0</v>
      </c>
      <c r="F389" s="291">
        <v>1600</v>
      </c>
      <c r="G389" s="377">
        <v>0</v>
      </c>
      <c r="H389" s="96">
        <v>0</v>
      </c>
      <c r="I389" s="97">
        <f t="shared" si="36"/>
        <v>0</v>
      </c>
    </row>
    <row r="390" spans="1:9" ht="14.1" customHeight="1">
      <c r="A390" s="121"/>
      <c r="B390" s="683" t="s">
        <v>700</v>
      </c>
      <c r="C390" s="376" t="s">
        <v>701</v>
      </c>
      <c r="D390" s="522" t="s">
        <v>318</v>
      </c>
      <c r="E390" s="688">
        <v>0</v>
      </c>
      <c r="F390" s="291">
        <v>1000</v>
      </c>
      <c r="G390" s="377">
        <v>0</v>
      </c>
      <c r="H390" s="96">
        <v>0</v>
      </c>
      <c r="I390" s="97">
        <f t="shared" si="36"/>
        <v>0</v>
      </c>
    </row>
    <row r="391" spans="1:9" ht="29.25" customHeight="1">
      <c r="A391" s="121"/>
      <c r="B391" s="683" t="s">
        <v>702</v>
      </c>
      <c r="C391" s="376" t="s">
        <v>703</v>
      </c>
      <c r="D391" s="522" t="s">
        <v>318</v>
      </c>
      <c r="E391" s="688">
        <v>0</v>
      </c>
      <c r="F391" s="291">
        <v>4800</v>
      </c>
      <c r="G391" s="377">
        <v>0</v>
      </c>
      <c r="H391" s="96">
        <v>0</v>
      </c>
      <c r="I391" s="97">
        <f t="shared" si="36"/>
        <v>0</v>
      </c>
    </row>
    <row r="392" spans="1:9" ht="27" customHeight="1">
      <c r="A392" s="121"/>
      <c r="B392" s="683" t="s">
        <v>704</v>
      </c>
      <c r="C392" s="376" t="s">
        <v>705</v>
      </c>
      <c r="D392" s="522" t="s">
        <v>318</v>
      </c>
      <c r="E392" s="688">
        <v>0</v>
      </c>
      <c r="F392" s="291">
        <v>1800</v>
      </c>
      <c r="G392" s="377">
        <v>0</v>
      </c>
      <c r="H392" s="96">
        <v>0</v>
      </c>
      <c r="I392" s="97">
        <f t="shared" si="36"/>
        <v>0</v>
      </c>
    </row>
    <row r="393" spans="1:9" ht="14.1" customHeight="1">
      <c r="A393" s="121"/>
      <c r="B393" s="683" t="s">
        <v>706</v>
      </c>
      <c r="C393" s="376" t="s">
        <v>707</v>
      </c>
      <c r="D393" s="522" t="s">
        <v>318</v>
      </c>
      <c r="E393" s="688">
        <v>0</v>
      </c>
      <c r="F393" s="291">
        <v>400</v>
      </c>
      <c r="G393" s="377">
        <v>0</v>
      </c>
      <c r="H393" s="96">
        <v>0</v>
      </c>
      <c r="I393" s="97">
        <f t="shared" si="36"/>
        <v>0</v>
      </c>
    </row>
    <row r="394" spans="1:9" ht="27.75" customHeight="1">
      <c r="A394" s="121"/>
      <c r="B394" s="683">
        <v>80427046017</v>
      </c>
      <c r="C394" s="376" t="s">
        <v>708</v>
      </c>
      <c r="D394" s="522" t="s">
        <v>318</v>
      </c>
      <c r="E394" s="688"/>
      <c r="F394" s="291">
        <v>96.3</v>
      </c>
      <c r="G394" s="377">
        <v>0</v>
      </c>
      <c r="H394" s="96">
        <v>0</v>
      </c>
      <c r="I394" s="97">
        <f t="shared" si="36"/>
        <v>0</v>
      </c>
    </row>
    <row r="395" spans="1:9" ht="14.1" customHeight="1">
      <c r="A395" s="121"/>
      <c r="B395" s="683">
        <v>10415045517</v>
      </c>
      <c r="C395" s="376" t="s">
        <v>709</v>
      </c>
      <c r="D395" s="522" t="s">
        <v>318</v>
      </c>
      <c r="E395" s="688">
        <v>0</v>
      </c>
      <c r="F395" s="291">
        <v>21876.6</v>
      </c>
      <c r="G395" s="377">
        <v>0</v>
      </c>
      <c r="H395" s="96">
        <v>0</v>
      </c>
      <c r="I395" s="97">
        <f t="shared" si="36"/>
        <v>0</v>
      </c>
    </row>
    <row r="396" spans="1:9" ht="14.1" customHeight="1">
      <c r="A396" s="121"/>
      <c r="B396" s="683">
        <v>10416045617</v>
      </c>
      <c r="C396" s="376" t="s">
        <v>710</v>
      </c>
      <c r="D396" s="522" t="s">
        <v>318</v>
      </c>
      <c r="E396" s="688">
        <v>0</v>
      </c>
      <c r="F396" s="291">
        <v>11693.9</v>
      </c>
      <c r="G396" s="377">
        <v>0</v>
      </c>
      <c r="H396" s="96">
        <v>0</v>
      </c>
      <c r="I396" s="97">
        <f t="shared" si="36"/>
        <v>0</v>
      </c>
    </row>
    <row r="397" spans="1:9" ht="14.1" customHeight="1">
      <c r="A397" s="121"/>
      <c r="B397" s="683">
        <v>10417045717</v>
      </c>
      <c r="C397" s="376" t="s">
        <v>711</v>
      </c>
      <c r="D397" s="522" t="s">
        <v>318</v>
      </c>
      <c r="E397" s="688">
        <v>0</v>
      </c>
      <c r="F397" s="291">
        <v>10451.1</v>
      </c>
      <c r="G397" s="377">
        <v>0</v>
      </c>
      <c r="H397" s="96">
        <v>0</v>
      </c>
      <c r="I397" s="97">
        <f t="shared" si="36"/>
        <v>0</v>
      </c>
    </row>
    <row r="398" spans="1:9" ht="14.1" customHeight="1">
      <c r="A398" s="121"/>
      <c r="B398" s="683">
        <v>80350041217</v>
      </c>
      <c r="C398" s="376" t="s">
        <v>444</v>
      </c>
      <c r="D398" s="522" t="s">
        <v>318</v>
      </c>
      <c r="E398" s="688">
        <v>0</v>
      </c>
      <c r="F398" s="291">
        <v>1073.5</v>
      </c>
      <c r="G398" s="377">
        <v>0</v>
      </c>
      <c r="H398" s="96">
        <v>0</v>
      </c>
      <c r="I398" s="97">
        <f t="shared" si="36"/>
        <v>0</v>
      </c>
    </row>
    <row r="399" spans="1:9" ht="27.75" customHeight="1" thickBot="1">
      <c r="A399" s="121"/>
      <c r="B399" s="683">
        <v>80372043117</v>
      </c>
      <c r="C399" s="376" t="s">
        <v>477</v>
      </c>
      <c r="D399" s="522" t="s">
        <v>318</v>
      </c>
      <c r="E399" s="688">
        <v>0</v>
      </c>
      <c r="F399" s="291">
        <v>12000</v>
      </c>
      <c r="G399" s="377">
        <v>0</v>
      </c>
      <c r="H399" s="96">
        <v>0</v>
      </c>
      <c r="I399" s="97">
        <f t="shared" si="36"/>
        <v>0</v>
      </c>
    </row>
    <row r="400" spans="1:9" ht="16.5" thickBot="1">
      <c r="A400" s="1406" t="s">
        <v>31</v>
      </c>
      <c r="B400" s="1407"/>
      <c r="C400" s="1407"/>
      <c r="D400" s="123"/>
      <c r="E400" s="128">
        <f>E215+E222+E266</f>
        <v>502430</v>
      </c>
      <c r="F400" s="216">
        <f>F215+F218+F222+F266</f>
        <v>736974.1</v>
      </c>
      <c r="G400" s="128">
        <f>G215+G222+G266</f>
        <v>71814</v>
      </c>
      <c r="H400" s="101">
        <f>G400/E400*100</f>
        <v>14.293334394841073</v>
      </c>
      <c r="I400" s="102">
        <f>G400/F400*100</f>
        <v>9.7444401370414511</v>
      </c>
    </row>
    <row r="401" spans="1:9" ht="15.75" thickBot="1">
      <c r="A401" s="105"/>
      <c r="B401" s="105"/>
      <c r="C401" s="105"/>
      <c r="D401" s="105"/>
      <c r="E401" s="105"/>
      <c r="F401" s="212"/>
      <c r="G401" s="249"/>
      <c r="H401" s="85"/>
      <c r="I401" s="85"/>
    </row>
    <row r="402" spans="1:9" ht="16.5" thickBot="1">
      <c r="A402" s="124" t="s">
        <v>32</v>
      </c>
      <c r="B402" s="125"/>
      <c r="C402" s="125"/>
      <c r="D402" s="125"/>
      <c r="E402" s="129">
        <f>E203+E400</f>
        <v>681046</v>
      </c>
      <c r="F402" s="217">
        <f>F203+F400</f>
        <v>989087.7</v>
      </c>
      <c r="G402" s="256">
        <f>G203+G400</f>
        <v>196870.7475</v>
      </c>
      <c r="H402" s="101">
        <f>G402/E402*100</f>
        <v>28.907114570821939</v>
      </c>
      <c r="I402" s="102">
        <f>G402/F402*100</f>
        <v>19.904276182991659</v>
      </c>
    </row>
    <row r="403" spans="1:9" ht="15.75">
      <c r="A403" s="1194"/>
      <c r="B403" s="1194"/>
      <c r="C403" s="1194"/>
      <c r="D403" s="40"/>
      <c r="E403" s="87"/>
      <c r="F403" s="86"/>
      <c r="G403" s="249"/>
      <c r="H403" s="85"/>
      <c r="I403" s="85"/>
    </row>
    <row r="404" spans="1:9" ht="15.75">
      <c r="A404" s="1194"/>
      <c r="B404" s="1194"/>
      <c r="C404" s="1194"/>
      <c r="D404" s="40"/>
      <c r="E404" s="87"/>
      <c r="F404" s="86"/>
      <c r="G404" s="249"/>
      <c r="H404" s="85"/>
      <c r="I404" s="85"/>
    </row>
    <row r="405" spans="1:9" ht="15.75">
      <c r="A405" s="1194"/>
      <c r="B405" s="1194"/>
      <c r="C405" s="1194"/>
      <c r="D405" s="40"/>
      <c r="E405" s="87"/>
      <c r="F405" s="86"/>
      <c r="G405" s="249"/>
      <c r="H405" s="85"/>
      <c r="I405" s="85"/>
    </row>
    <row r="406" spans="1:9" ht="15.75">
      <c r="A406" s="1194"/>
      <c r="B406" s="1194"/>
      <c r="C406" s="1194"/>
      <c r="D406" s="40"/>
      <c r="E406" s="87"/>
      <c r="F406" s="86"/>
      <c r="G406" s="249"/>
      <c r="H406" s="85"/>
      <c r="I406" s="85"/>
    </row>
    <row r="407" spans="1:9" ht="15.75">
      <c r="A407" s="1194"/>
      <c r="B407" s="1194"/>
      <c r="C407" s="1194"/>
      <c r="D407" s="40"/>
      <c r="E407" s="87"/>
      <c r="F407" s="86"/>
      <c r="G407" s="249"/>
      <c r="H407" s="85"/>
      <c r="I407" s="85"/>
    </row>
    <row r="408" spans="1:9" ht="15.75">
      <c r="A408" s="1194"/>
      <c r="B408" s="1194"/>
      <c r="C408" s="1194"/>
      <c r="D408" s="40"/>
      <c r="E408" s="87"/>
      <c r="F408" s="86"/>
      <c r="G408" s="249"/>
      <c r="H408" s="85"/>
      <c r="I408" s="85"/>
    </row>
    <row r="409" spans="1:9" ht="15.75">
      <c r="A409" s="1194"/>
      <c r="B409" s="1194"/>
      <c r="C409" s="1194"/>
      <c r="D409" s="40"/>
      <c r="E409" s="87"/>
      <c r="F409" s="86"/>
      <c r="G409" s="249"/>
      <c r="H409" s="85"/>
      <c r="I409" s="85"/>
    </row>
    <row r="410" spans="1:9" ht="15.75">
      <c r="A410" s="1194"/>
      <c r="B410" s="1194"/>
      <c r="C410" s="1194"/>
      <c r="D410" s="40"/>
      <c r="E410" s="87"/>
      <c r="F410" s="86"/>
      <c r="G410" s="249"/>
      <c r="H410" s="85"/>
      <c r="I410" s="85"/>
    </row>
    <row r="411" spans="1:9" ht="15.75">
      <c r="A411" s="1194"/>
      <c r="B411" s="1194"/>
      <c r="C411" s="1194"/>
      <c r="D411" s="40"/>
      <c r="E411" s="87"/>
      <c r="F411" s="86"/>
      <c r="G411" s="249"/>
      <c r="H411" s="85"/>
      <c r="I411" s="85"/>
    </row>
    <row r="412" spans="1:9" ht="15.75">
      <c r="A412" s="1194"/>
      <c r="B412" s="1194"/>
      <c r="C412" s="1194"/>
      <c r="D412" s="40"/>
      <c r="E412" s="87"/>
      <c r="F412" s="86"/>
      <c r="G412" s="249"/>
      <c r="H412" s="85"/>
      <c r="I412" s="85"/>
    </row>
    <row r="413" spans="1:9" ht="15.75">
      <c r="A413" s="1194"/>
      <c r="B413" s="1194"/>
      <c r="C413" s="1194"/>
      <c r="D413" s="40"/>
      <c r="E413" s="87"/>
      <c r="F413" s="86"/>
      <c r="G413" s="249"/>
      <c r="H413" s="85"/>
      <c r="I413" s="85"/>
    </row>
    <row r="414" spans="1:9" ht="15.75">
      <c r="A414" s="1194"/>
      <c r="B414" s="1194"/>
      <c r="C414" s="1194"/>
      <c r="D414" s="40"/>
      <c r="E414" s="87"/>
      <c r="F414" s="86"/>
      <c r="G414" s="249"/>
      <c r="H414" s="85"/>
      <c r="I414" s="85"/>
    </row>
    <row r="415" spans="1:9" ht="15.75">
      <c r="A415" s="1194"/>
      <c r="B415" s="1194"/>
      <c r="C415" s="1194"/>
      <c r="D415" s="40"/>
      <c r="E415" s="87"/>
      <c r="F415" s="86"/>
      <c r="G415" s="249"/>
      <c r="H415" s="85"/>
      <c r="I415" s="85"/>
    </row>
    <row r="416" spans="1:9" ht="15.75">
      <c r="A416" s="1194"/>
      <c r="B416" s="1194"/>
      <c r="C416" s="1194"/>
      <c r="D416" s="40"/>
      <c r="E416" s="87"/>
      <c r="F416" s="86"/>
      <c r="G416" s="249"/>
      <c r="H416" s="85"/>
      <c r="I416" s="85"/>
    </row>
    <row r="417" spans="1:9" ht="15.75">
      <c r="A417" s="1194"/>
      <c r="B417" s="1194"/>
      <c r="C417" s="1194"/>
      <c r="D417" s="40"/>
      <c r="E417" s="87"/>
      <c r="F417" s="86"/>
      <c r="G417" s="249"/>
      <c r="H417" s="85"/>
      <c r="I417" s="85"/>
    </row>
    <row r="418" spans="1:9" ht="15.75">
      <c r="A418" s="1194"/>
      <c r="B418" s="1194"/>
      <c r="C418" s="1194"/>
      <c r="D418" s="40"/>
      <c r="E418" s="87"/>
      <c r="F418" s="86"/>
      <c r="G418" s="249"/>
      <c r="H418" s="85"/>
      <c r="I418" s="85"/>
    </row>
    <row r="419" spans="1:9" ht="15.75">
      <c r="A419" s="1194"/>
      <c r="B419" s="1194"/>
      <c r="C419" s="1194"/>
      <c r="D419" s="40"/>
      <c r="E419" s="87"/>
      <c r="F419" s="86"/>
      <c r="G419" s="249"/>
      <c r="H419" s="85"/>
      <c r="I419" s="85"/>
    </row>
    <row r="420" spans="1:9" ht="15.75">
      <c r="A420" s="1194"/>
      <c r="B420" s="1194"/>
      <c r="C420" s="1194"/>
      <c r="D420" s="40"/>
      <c r="E420" s="87"/>
      <c r="F420" s="86"/>
      <c r="G420" s="249"/>
      <c r="H420" s="85"/>
      <c r="I420" s="85"/>
    </row>
    <row r="421" spans="1:9" ht="15.75">
      <c r="A421" s="1194"/>
      <c r="B421" s="1194"/>
      <c r="C421" s="1194"/>
      <c r="D421" s="40"/>
      <c r="E421" s="87"/>
      <c r="F421" s="86"/>
      <c r="G421" s="249"/>
      <c r="H421" s="85"/>
      <c r="I421" s="85"/>
    </row>
    <row r="422" spans="1:9" ht="15.75">
      <c r="A422" s="1194"/>
      <c r="B422" s="1194"/>
      <c r="C422" s="1194"/>
      <c r="D422" s="40"/>
      <c r="E422" s="87"/>
      <c r="F422" s="86"/>
      <c r="G422" s="249"/>
      <c r="H422" s="85"/>
      <c r="I422" s="85"/>
    </row>
    <row r="423" spans="1:9" ht="15.75">
      <c r="A423" s="1194"/>
      <c r="B423" s="1194"/>
      <c r="C423" s="1194"/>
      <c r="D423" s="40"/>
      <c r="E423" s="87"/>
      <c r="F423" s="86"/>
      <c r="G423" s="249"/>
      <c r="H423" s="85"/>
      <c r="I423" s="85"/>
    </row>
    <row r="424" spans="1:9" ht="15.75">
      <c r="A424" s="1194"/>
      <c r="B424" s="1194"/>
      <c r="C424" s="1194"/>
      <c r="D424" s="40"/>
      <c r="E424" s="87"/>
      <c r="F424" s="86"/>
      <c r="G424" s="249"/>
      <c r="H424" s="85"/>
      <c r="I424" s="85"/>
    </row>
    <row r="425" spans="1:9" ht="15.75">
      <c r="A425" s="1194"/>
      <c r="B425" s="1194"/>
      <c r="C425" s="1194"/>
      <c r="D425" s="40"/>
      <c r="E425" s="87"/>
      <c r="F425" s="86"/>
      <c r="G425" s="249"/>
      <c r="H425" s="85"/>
      <c r="I425" s="85"/>
    </row>
    <row r="426" spans="1:9" ht="15.75">
      <c r="A426" s="1194"/>
      <c r="B426" s="1194"/>
      <c r="C426" s="1194"/>
      <c r="D426" s="40"/>
      <c r="E426" s="87"/>
      <c r="F426" s="86"/>
      <c r="G426" s="249"/>
      <c r="H426" s="85"/>
      <c r="I426" s="85"/>
    </row>
    <row r="427" spans="1:9" ht="15.75">
      <c r="A427" s="1194"/>
      <c r="B427" s="1194"/>
      <c r="C427" s="1194"/>
      <c r="D427" s="40"/>
      <c r="E427" s="87"/>
      <c r="F427" s="86"/>
      <c r="G427" s="249"/>
      <c r="H427" s="85"/>
      <c r="I427" s="85"/>
    </row>
    <row r="428" spans="1:9" ht="15.75">
      <c r="A428" s="1194"/>
      <c r="B428" s="1194"/>
      <c r="C428" s="1194"/>
      <c r="D428" s="40"/>
      <c r="E428" s="87"/>
      <c r="F428" s="86"/>
      <c r="G428" s="249"/>
      <c r="H428" s="85"/>
      <c r="I428" s="85"/>
    </row>
    <row r="429" spans="1:9" ht="15.75">
      <c r="A429" s="1194"/>
      <c r="B429" s="1194"/>
      <c r="C429" s="1194"/>
      <c r="D429" s="40"/>
      <c r="E429" s="87"/>
      <c r="F429" s="86"/>
      <c r="G429" s="249"/>
      <c r="H429" s="85"/>
      <c r="I429" s="85"/>
    </row>
    <row r="430" spans="1:9" ht="15.75">
      <c r="A430" s="1194"/>
      <c r="B430" s="1194"/>
      <c r="C430" s="1194"/>
      <c r="D430" s="40"/>
      <c r="E430" s="87"/>
      <c r="F430" s="86"/>
      <c r="G430" s="249"/>
      <c r="H430" s="85"/>
      <c r="I430" s="85"/>
    </row>
    <row r="431" spans="1:9" ht="15.75">
      <c r="A431" s="1194"/>
      <c r="B431" s="1194"/>
      <c r="C431" s="1194"/>
      <c r="D431" s="40"/>
      <c r="E431" s="87"/>
      <c r="F431" s="86"/>
      <c r="G431" s="249"/>
      <c r="H431" s="85"/>
      <c r="I431" s="85"/>
    </row>
    <row r="432" spans="1:9" ht="15.75">
      <c r="A432" s="1194"/>
      <c r="B432" s="1194"/>
      <c r="C432" s="1194"/>
      <c r="D432" s="40"/>
      <c r="E432" s="87"/>
      <c r="F432" s="86"/>
      <c r="G432" s="249"/>
      <c r="H432" s="85"/>
      <c r="I432" s="85"/>
    </row>
    <row r="433" spans="1:9" ht="15.75">
      <c r="A433" s="1194"/>
      <c r="B433" s="1194"/>
      <c r="C433" s="1194"/>
      <c r="D433" s="40"/>
      <c r="E433" s="87"/>
      <c r="F433" s="86"/>
      <c r="G433" s="249"/>
      <c r="H433" s="85"/>
      <c r="I433" s="85"/>
    </row>
    <row r="434" spans="1:9" ht="15.75">
      <c r="A434" s="1194"/>
      <c r="B434" s="1194"/>
      <c r="C434" s="1194"/>
      <c r="D434" s="40"/>
      <c r="E434" s="87"/>
      <c r="F434" s="86"/>
      <c r="G434" s="249"/>
      <c r="H434" s="85"/>
      <c r="I434" s="85"/>
    </row>
    <row r="435" spans="1:9" ht="15.75">
      <c r="A435" s="1194"/>
      <c r="B435" s="1194"/>
      <c r="C435" s="1194"/>
      <c r="D435" s="40"/>
      <c r="E435" s="87"/>
      <c r="F435" s="86"/>
      <c r="G435" s="249"/>
      <c r="H435" s="85"/>
      <c r="I435" s="85"/>
    </row>
    <row r="436" spans="1:9" ht="15.75">
      <c r="A436" s="1194"/>
      <c r="B436" s="1194"/>
      <c r="C436" s="1194"/>
      <c r="D436" s="40"/>
      <c r="E436" s="87"/>
      <c r="F436" s="86"/>
      <c r="G436" s="249"/>
      <c r="H436" s="85"/>
      <c r="I436" s="85"/>
    </row>
    <row r="437" spans="1:9" ht="15.75">
      <c r="A437" s="1194"/>
      <c r="B437" s="1194"/>
      <c r="C437" s="1194"/>
      <c r="D437" s="40"/>
      <c r="E437" s="87"/>
      <c r="F437" s="86"/>
      <c r="G437" s="249"/>
      <c r="H437" s="85"/>
      <c r="I437" s="85"/>
    </row>
    <row r="438" spans="1:9">
      <c r="E438" s="572"/>
      <c r="F438" s="572"/>
      <c r="G438" s="246"/>
      <c r="H438" s="572"/>
      <c r="I438" s="572"/>
    </row>
    <row r="439" spans="1:9">
      <c r="E439" s="572"/>
      <c r="F439" s="572"/>
      <c r="G439" s="246"/>
      <c r="H439" s="572"/>
      <c r="I439" s="572"/>
    </row>
    <row r="440" spans="1:9">
      <c r="E440" s="572"/>
      <c r="F440" s="572"/>
      <c r="G440" s="246"/>
      <c r="H440" s="572"/>
      <c r="I440" s="572"/>
    </row>
    <row r="441" spans="1:9">
      <c r="E441" s="572"/>
      <c r="F441" s="572"/>
      <c r="G441" s="246"/>
      <c r="H441" s="572"/>
      <c r="I441" s="572"/>
    </row>
    <row r="442" spans="1:9">
      <c r="E442" s="572"/>
      <c r="F442" s="572"/>
      <c r="G442" s="246"/>
      <c r="H442" s="572"/>
      <c r="I442" s="572"/>
    </row>
    <row r="443" spans="1:9">
      <c r="E443" s="572"/>
      <c r="F443" s="572"/>
      <c r="G443" s="246"/>
      <c r="H443" s="572"/>
      <c r="I443" s="572"/>
    </row>
    <row r="444" spans="1:9">
      <c r="E444" s="572"/>
      <c r="F444" s="572"/>
      <c r="G444" s="246"/>
      <c r="H444" s="572"/>
      <c r="I444" s="572"/>
    </row>
    <row r="445" spans="1:9">
      <c r="E445" s="572"/>
      <c r="F445" s="572"/>
      <c r="G445" s="246"/>
      <c r="H445" s="572"/>
      <c r="I445" s="572"/>
    </row>
    <row r="446" spans="1:9">
      <c r="E446" s="572"/>
      <c r="F446" s="572"/>
      <c r="G446" s="246"/>
      <c r="H446" s="572"/>
      <c r="I446" s="572"/>
    </row>
    <row r="447" spans="1:9">
      <c r="E447" s="572"/>
      <c r="F447" s="572"/>
      <c r="G447" s="246"/>
      <c r="H447" s="572"/>
      <c r="I447" s="572"/>
    </row>
    <row r="448" spans="1:9">
      <c r="E448" s="572"/>
      <c r="F448" s="572"/>
      <c r="G448" s="246"/>
      <c r="H448" s="572"/>
      <c r="I448" s="572"/>
    </row>
    <row r="449" spans="5:9">
      <c r="E449" s="572"/>
      <c r="F449" s="572"/>
      <c r="G449" s="246"/>
      <c r="H449" s="572"/>
      <c r="I449" s="572"/>
    </row>
    <row r="450" spans="5:9">
      <c r="E450" s="572"/>
      <c r="F450" s="572"/>
      <c r="G450" s="246"/>
      <c r="H450" s="572"/>
      <c r="I450" s="572"/>
    </row>
    <row r="451" spans="5:9">
      <c r="E451" s="572"/>
      <c r="F451" s="572"/>
      <c r="G451" s="246"/>
      <c r="H451" s="572"/>
      <c r="I451" s="572"/>
    </row>
    <row r="452" spans="5:9">
      <c r="E452" s="572"/>
      <c r="F452" s="572"/>
      <c r="G452" s="246"/>
      <c r="H452" s="572"/>
      <c r="I452" s="572"/>
    </row>
    <row r="453" spans="5:9">
      <c r="E453" s="572"/>
      <c r="F453" s="572"/>
      <c r="G453" s="246"/>
      <c r="H453" s="572"/>
      <c r="I453" s="572"/>
    </row>
    <row r="454" spans="5:9">
      <c r="E454" s="572"/>
      <c r="F454" s="572"/>
      <c r="G454" s="246"/>
      <c r="H454" s="572"/>
      <c r="I454" s="572"/>
    </row>
    <row r="455" spans="5:9">
      <c r="E455" s="572"/>
      <c r="F455" s="572"/>
      <c r="G455" s="246"/>
      <c r="H455" s="572"/>
      <c r="I455" s="572"/>
    </row>
    <row r="456" spans="5:9">
      <c r="E456" s="572"/>
      <c r="F456" s="572"/>
      <c r="G456" s="246"/>
      <c r="H456" s="572"/>
      <c r="I456" s="572"/>
    </row>
    <row r="457" spans="5:9">
      <c r="E457" s="572"/>
      <c r="F457" s="572"/>
      <c r="G457" s="246"/>
      <c r="H457" s="572"/>
      <c r="I457" s="572"/>
    </row>
    <row r="458" spans="5:9">
      <c r="E458" s="572"/>
      <c r="F458" s="572"/>
      <c r="G458" s="246"/>
      <c r="H458" s="572"/>
      <c r="I458" s="572"/>
    </row>
    <row r="459" spans="5:9">
      <c r="E459" s="572"/>
      <c r="F459" s="572"/>
      <c r="G459" s="246"/>
      <c r="H459" s="572"/>
      <c r="I459" s="572"/>
    </row>
    <row r="460" spans="5:9">
      <c r="E460" s="572"/>
      <c r="F460" s="572"/>
      <c r="G460" s="246"/>
      <c r="H460" s="572"/>
      <c r="I460" s="572"/>
    </row>
    <row r="461" spans="5:9" ht="21.95" customHeight="1">
      <c r="E461" s="572"/>
      <c r="F461" s="572"/>
      <c r="G461" s="246"/>
      <c r="H461" s="572"/>
      <c r="I461" s="572"/>
    </row>
    <row r="462" spans="5:9" ht="21.95" customHeight="1">
      <c r="E462" s="572"/>
      <c r="F462" s="572"/>
      <c r="G462" s="246"/>
      <c r="H462" s="572"/>
      <c r="I462" s="572"/>
    </row>
    <row r="463" spans="5:9" ht="21.95" customHeight="1">
      <c r="E463" s="572"/>
      <c r="F463" s="572"/>
      <c r="G463" s="246"/>
      <c r="H463" s="572"/>
      <c r="I463" s="572"/>
    </row>
    <row r="464" spans="5:9" ht="21.95" customHeight="1">
      <c r="E464" s="572"/>
      <c r="F464" s="572"/>
      <c r="G464" s="246"/>
      <c r="H464" s="572"/>
      <c r="I464" s="572"/>
    </row>
    <row r="465" spans="5:9" ht="21.95" customHeight="1">
      <c r="E465" s="572"/>
      <c r="F465" s="572"/>
      <c r="G465" s="246"/>
      <c r="H465" s="572"/>
      <c r="I465" s="572"/>
    </row>
    <row r="466" spans="5:9" ht="21.95" customHeight="1">
      <c r="E466" s="572"/>
      <c r="F466" s="572"/>
      <c r="G466" s="246"/>
      <c r="H466" s="572"/>
      <c r="I466" s="572"/>
    </row>
    <row r="467" spans="5:9" ht="21.95" customHeight="1">
      <c r="E467" s="572"/>
      <c r="F467" s="572"/>
      <c r="G467" s="246"/>
      <c r="H467" s="572"/>
      <c r="I467" s="572"/>
    </row>
    <row r="468" spans="5:9" ht="21.95" customHeight="1">
      <c r="E468" s="572"/>
      <c r="F468" s="572"/>
      <c r="G468" s="246"/>
      <c r="H468" s="572"/>
      <c r="I468" s="572"/>
    </row>
    <row r="469" spans="5:9" ht="21.95" customHeight="1">
      <c r="E469" s="572"/>
      <c r="F469" s="572"/>
      <c r="G469" s="246"/>
      <c r="H469" s="572"/>
      <c r="I469" s="572"/>
    </row>
    <row r="470" spans="5:9" ht="21.95" customHeight="1">
      <c r="E470" s="572"/>
      <c r="F470" s="572"/>
      <c r="G470" s="246"/>
      <c r="H470" s="572"/>
      <c r="I470" s="572"/>
    </row>
    <row r="471" spans="5:9" ht="21.95" customHeight="1">
      <c r="E471" s="572"/>
      <c r="F471" s="572"/>
      <c r="G471" s="246"/>
      <c r="H471" s="572"/>
      <c r="I471" s="572"/>
    </row>
    <row r="472" spans="5:9" ht="21.95" customHeight="1">
      <c r="E472" s="572"/>
      <c r="F472" s="572"/>
      <c r="G472" s="246"/>
      <c r="H472" s="572"/>
      <c r="I472" s="572"/>
    </row>
    <row r="473" spans="5:9" ht="21.95" customHeight="1">
      <c r="E473" s="572"/>
      <c r="F473" s="572"/>
      <c r="G473" s="246"/>
      <c r="H473" s="572"/>
      <c r="I473" s="572"/>
    </row>
    <row r="474" spans="5:9" ht="21.95" customHeight="1">
      <c r="E474" s="572"/>
      <c r="F474" s="572"/>
      <c r="G474" s="246"/>
      <c r="H474" s="572"/>
      <c r="I474" s="572"/>
    </row>
    <row r="475" spans="5:9" ht="21.95" customHeight="1">
      <c r="E475" s="572"/>
      <c r="F475" s="572"/>
      <c r="G475" s="246"/>
      <c r="H475" s="572"/>
      <c r="I475" s="572"/>
    </row>
    <row r="476" spans="5:9" ht="21.95" customHeight="1">
      <c r="E476" s="572"/>
      <c r="F476" s="572"/>
      <c r="G476" s="246"/>
      <c r="H476" s="572"/>
      <c r="I476" s="572"/>
    </row>
    <row r="477" spans="5:9" ht="21.95" customHeight="1">
      <c r="E477" s="572"/>
      <c r="F477" s="572"/>
      <c r="G477" s="246"/>
      <c r="H477" s="572"/>
      <c r="I477" s="572"/>
    </row>
    <row r="478" spans="5:9" ht="21.95" customHeight="1">
      <c r="E478" s="572"/>
      <c r="F478" s="572"/>
      <c r="G478" s="246"/>
      <c r="H478" s="572"/>
      <c r="I478" s="572"/>
    </row>
    <row r="479" spans="5:9" ht="21.95" customHeight="1">
      <c r="E479" s="572"/>
      <c r="F479" s="572"/>
      <c r="G479" s="246"/>
      <c r="H479" s="572"/>
      <c r="I479" s="572"/>
    </row>
    <row r="480" spans="5:9" ht="21.95" customHeight="1">
      <c r="E480" s="572"/>
      <c r="F480" s="572"/>
      <c r="G480" s="246"/>
      <c r="H480" s="572"/>
      <c r="I480" s="572"/>
    </row>
    <row r="481" spans="5:9" ht="21.95" customHeight="1">
      <c r="E481" s="572"/>
      <c r="F481" s="572"/>
      <c r="G481" s="246"/>
      <c r="H481" s="572"/>
      <c r="I481" s="572"/>
    </row>
    <row r="482" spans="5:9" ht="21.95" customHeight="1">
      <c r="E482" s="572"/>
      <c r="F482" s="572"/>
      <c r="G482" s="246"/>
      <c r="H482" s="572"/>
      <c r="I482" s="572"/>
    </row>
    <row r="483" spans="5:9" ht="21.95" customHeight="1">
      <c r="E483" s="572"/>
      <c r="F483" s="572"/>
      <c r="G483" s="246"/>
      <c r="H483" s="572"/>
      <c r="I483" s="572"/>
    </row>
    <row r="484" spans="5:9" ht="21.95" customHeight="1">
      <c r="E484" s="572"/>
      <c r="F484" s="572"/>
      <c r="G484" s="246"/>
      <c r="H484" s="572"/>
      <c r="I484" s="572"/>
    </row>
    <row r="485" spans="5:9" ht="21.95" customHeight="1">
      <c r="E485" s="572"/>
      <c r="F485" s="572"/>
      <c r="G485" s="246"/>
      <c r="H485" s="572"/>
      <c r="I485" s="572"/>
    </row>
    <row r="486" spans="5:9" ht="21.95" customHeight="1">
      <c r="E486" s="572"/>
      <c r="F486" s="572"/>
      <c r="G486" s="246"/>
      <c r="H486" s="572"/>
      <c r="I486" s="572"/>
    </row>
    <row r="487" spans="5:9" ht="21.95" customHeight="1">
      <c r="E487" s="572"/>
      <c r="F487" s="572"/>
      <c r="G487" s="246"/>
      <c r="H487" s="572"/>
      <c r="I487" s="572"/>
    </row>
    <row r="488" spans="5:9" ht="27" customHeight="1">
      <c r="E488" s="572"/>
      <c r="F488" s="572"/>
      <c r="G488" s="246"/>
      <c r="H488" s="572"/>
      <c r="I488" s="572"/>
    </row>
    <row r="489" spans="5:9" ht="15" customHeight="1">
      <c r="E489" s="572"/>
      <c r="F489" s="572"/>
      <c r="G489" s="246"/>
      <c r="H489" s="572"/>
      <c r="I489" s="572"/>
    </row>
    <row r="490" spans="5:9" ht="15" customHeight="1">
      <c r="E490" s="572"/>
      <c r="F490" s="572"/>
      <c r="G490" s="246"/>
      <c r="H490" s="572"/>
      <c r="I490" s="572"/>
    </row>
    <row r="491" spans="5:9" ht="15" customHeight="1">
      <c r="E491" s="572"/>
      <c r="F491" s="572"/>
      <c r="G491" s="246"/>
      <c r="H491" s="572"/>
      <c r="I491" s="572"/>
    </row>
    <row r="492" spans="5:9">
      <c r="E492" s="572"/>
      <c r="F492" s="572"/>
      <c r="G492" s="246"/>
      <c r="H492" s="572"/>
      <c r="I492" s="572"/>
    </row>
    <row r="493" spans="5:9">
      <c r="E493" s="572"/>
      <c r="F493" s="572"/>
      <c r="G493" s="246"/>
      <c r="H493" s="572"/>
      <c r="I493" s="572"/>
    </row>
    <row r="494" spans="5:9">
      <c r="E494" s="572"/>
      <c r="F494" s="572"/>
      <c r="G494" s="246"/>
      <c r="H494" s="572"/>
      <c r="I494" s="572"/>
    </row>
    <row r="495" spans="5:9">
      <c r="E495" s="572"/>
      <c r="F495" s="572"/>
      <c r="G495" s="246"/>
      <c r="H495" s="572"/>
      <c r="I495" s="572"/>
    </row>
    <row r="496" spans="5:9">
      <c r="E496" s="572"/>
      <c r="F496" s="572"/>
      <c r="G496" s="246"/>
      <c r="H496" s="572"/>
      <c r="I496" s="572"/>
    </row>
    <row r="497" spans="5:9">
      <c r="E497" s="572"/>
      <c r="F497" s="572"/>
      <c r="G497" s="246"/>
      <c r="H497" s="572"/>
      <c r="I497" s="572"/>
    </row>
    <row r="498" spans="5:9">
      <c r="E498" s="572"/>
      <c r="F498" s="572"/>
      <c r="G498" s="246"/>
      <c r="H498" s="572"/>
      <c r="I498" s="572"/>
    </row>
    <row r="499" spans="5:9">
      <c r="E499" s="572"/>
      <c r="F499" s="572"/>
      <c r="G499" s="246"/>
      <c r="H499" s="572"/>
      <c r="I499" s="572"/>
    </row>
    <row r="500" spans="5:9">
      <c r="E500" s="572"/>
      <c r="F500" s="572"/>
      <c r="G500" s="246"/>
      <c r="H500" s="572"/>
      <c r="I500" s="572"/>
    </row>
    <row r="501" spans="5:9">
      <c r="E501" s="572"/>
      <c r="F501" s="572"/>
      <c r="G501" s="246"/>
      <c r="H501" s="572"/>
      <c r="I501" s="572"/>
    </row>
    <row r="502" spans="5:9">
      <c r="E502" s="572"/>
      <c r="F502" s="572"/>
      <c r="G502" s="246"/>
      <c r="H502" s="572"/>
      <c r="I502" s="572"/>
    </row>
    <row r="503" spans="5:9">
      <c r="E503" s="572"/>
      <c r="F503" s="572"/>
      <c r="G503" s="246"/>
      <c r="H503" s="572"/>
      <c r="I503" s="572"/>
    </row>
  </sheetData>
  <mergeCells count="37">
    <mergeCell ref="A400:C400"/>
    <mergeCell ref="B194:C194"/>
    <mergeCell ref="A214:C214"/>
    <mergeCell ref="B222:C222"/>
    <mergeCell ref="A265:C265"/>
    <mergeCell ref="B266:D266"/>
    <mergeCell ref="A320:C320"/>
    <mergeCell ref="E184:E185"/>
    <mergeCell ref="F184:F185"/>
    <mergeCell ref="G184:G185"/>
    <mergeCell ref="H184:H185"/>
    <mergeCell ref="I184:I185"/>
    <mergeCell ref="E186:E187"/>
    <mergeCell ref="F186:F187"/>
    <mergeCell ref="G186:G187"/>
    <mergeCell ref="H186:H187"/>
    <mergeCell ref="I186:I187"/>
    <mergeCell ref="E174:E175"/>
    <mergeCell ref="F174:F175"/>
    <mergeCell ref="G174:G175"/>
    <mergeCell ref="H174:H175"/>
    <mergeCell ref="I174:I175"/>
    <mergeCell ref="E176:E177"/>
    <mergeCell ref="F176:F177"/>
    <mergeCell ref="G176:G177"/>
    <mergeCell ref="H176:H177"/>
    <mergeCell ref="I176:I177"/>
    <mergeCell ref="E170:E171"/>
    <mergeCell ref="F170:F171"/>
    <mergeCell ref="G170:G171"/>
    <mergeCell ref="H170:H171"/>
    <mergeCell ref="I170:I171"/>
    <mergeCell ref="E172:E173"/>
    <mergeCell ref="F172:F173"/>
    <mergeCell ref="G172:G173"/>
    <mergeCell ref="H172:H173"/>
    <mergeCell ref="I172:I173"/>
  </mergeCells>
  <pageMargins left="0.31496062992125984" right="0" top="0.39370078740157483" bottom="0" header="0" footer="0"/>
  <pageSetup paperSize="9" scale="70" orientation="landscape" r:id="rId1"/>
  <rowBreaks count="4" manualBreakCount="4">
    <brk id="106" max="16383" man="1"/>
    <brk id="159" max="16383" man="1"/>
    <brk id="260" max="16383" man="1"/>
    <brk id="3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view="pageBreakPreview" zoomScale="60" zoomScaleNormal="100" workbookViewId="0">
      <selection activeCell="I2" sqref="I2"/>
    </sheetView>
  </sheetViews>
  <sheetFormatPr defaultRowHeight="15"/>
  <cols>
    <col min="1" max="1" width="7.5703125" style="572" customWidth="1"/>
    <col min="2" max="2" width="10.85546875" style="572" customWidth="1"/>
    <col min="3" max="3" width="53.7109375" style="572" customWidth="1"/>
    <col min="4" max="4" width="53" style="572" customWidth="1"/>
    <col min="5" max="5" width="12.28515625" style="572" customWidth="1"/>
    <col min="6" max="6" width="15.42578125" style="572" customWidth="1"/>
    <col min="7" max="7" width="11.7109375" style="246" customWidth="1"/>
    <col min="8" max="8" width="10" style="572" customWidth="1"/>
    <col min="9" max="9" width="10.140625" style="572" customWidth="1"/>
    <col min="10" max="16384" width="9.140625" style="572"/>
  </cols>
  <sheetData>
    <row r="1" spans="1:9" ht="18">
      <c r="A1" s="1059" t="s">
        <v>120</v>
      </c>
      <c r="B1" s="559"/>
      <c r="C1" s="1060"/>
      <c r="D1" s="1059"/>
      <c r="E1" s="559"/>
      <c r="F1" s="559"/>
      <c r="G1" s="696"/>
      <c r="H1" s="697"/>
      <c r="I1" s="559"/>
    </row>
    <row r="2" spans="1:9" ht="11.25" customHeight="1" thickBot="1">
      <c r="A2" s="1059"/>
      <c r="B2" s="559"/>
      <c r="C2" s="1060"/>
      <c r="D2" s="1059"/>
      <c r="E2" s="559"/>
      <c r="F2" s="559"/>
      <c r="G2" s="696"/>
      <c r="H2" s="697"/>
      <c r="I2" s="1061" t="s">
        <v>880</v>
      </c>
    </row>
    <row r="3" spans="1:9" ht="15" customHeight="1">
      <c r="A3" s="698" t="s">
        <v>0</v>
      </c>
      <c r="B3" s="699" t="s">
        <v>1</v>
      </c>
      <c r="C3" s="700"/>
      <c r="D3" s="699"/>
      <c r="E3" s="701" t="s">
        <v>3</v>
      </c>
      <c r="F3" s="699" t="s">
        <v>4</v>
      </c>
      <c r="G3" s="1062" t="s">
        <v>5</v>
      </c>
      <c r="H3" s="702" t="s">
        <v>6</v>
      </c>
      <c r="I3" s="1063" t="s">
        <v>6</v>
      </c>
    </row>
    <row r="4" spans="1:9" ht="15" customHeight="1">
      <c r="A4" s="703" t="s">
        <v>7</v>
      </c>
      <c r="B4" s="704" t="s">
        <v>8</v>
      </c>
      <c r="C4" s="705" t="s">
        <v>418</v>
      </c>
      <c r="D4" s="706" t="s">
        <v>10</v>
      </c>
      <c r="E4" s="707" t="s">
        <v>11</v>
      </c>
      <c r="F4" s="708" t="s">
        <v>12</v>
      </c>
      <c r="G4" s="322" t="s">
        <v>548</v>
      </c>
      <c r="H4" s="709" t="s">
        <v>13</v>
      </c>
      <c r="I4" s="1064" t="s">
        <v>14</v>
      </c>
    </row>
    <row r="5" spans="1:9" ht="15" customHeight="1" thickBot="1">
      <c r="A5" s="710" t="s">
        <v>15</v>
      </c>
      <c r="B5" s="704" t="s">
        <v>16</v>
      </c>
      <c r="C5" s="712"/>
      <c r="D5" s="713"/>
      <c r="E5" s="714" t="s">
        <v>339</v>
      </c>
      <c r="F5" s="714" t="s">
        <v>339</v>
      </c>
      <c r="G5" s="1065"/>
      <c r="H5" s="715"/>
      <c r="I5" s="1066"/>
    </row>
    <row r="6" spans="1:9" ht="15.75">
      <c r="A6" s="1067" t="s">
        <v>17</v>
      </c>
      <c r="B6" s="1184"/>
      <c r="C6" s="716"/>
      <c r="D6" s="717"/>
      <c r="E6" s="337"/>
      <c r="F6" s="337"/>
      <c r="G6" s="1068"/>
      <c r="H6" s="1069"/>
      <c r="I6" s="1070"/>
    </row>
    <row r="7" spans="1:9">
      <c r="A7" s="275" t="s">
        <v>852</v>
      </c>
      <c r="B7" s="1448" t="s">
        <v>320</v>
      </c>
      <c r="C7" s="1449"/>
      <c r="D7" s="1074"/>
      <c r="E7" s="413"/>
      <c r="F7" s="413"/>
      <c r="G7" s="746"/>
      <c r="H7" s="747"/>
      <c r="I7" s="1183"/>
    </row>
    <row r="8" spans="1:9" ht="15.75">
      <c r="A8" s="1067"/>
      <c r="B8" s="1184"/>
      <c r="C8" s="1182"/>
      <c r="D8" s="718" t="s">
        <v>851</v>
      </c>
      <c r="E8" s="1186">
        <v>0</v>
      </c>
      <c r="F8" s="1187">
        <f>F9</f>
        <v>1757.7</v>
      </c>
      <c r="G8" s="1188">
        <v>0</v>
      </c>
      <c r="H8" s="1072">
        <v>0</v>
      </c>
      <c r="I8" s="1189">
        <v>0</v>
      </c>
    </row>
    <row r="9" spans="1:9" ht="15.75">
      <c r="A9" s="1067"/>
      <c r="B9" s="1184"/>
      <c r="C9" s="1182"/>
      <c r="D9" s="1082" t="s">
        <v>507</v>
      </c>
      <c r="E9" s="1078">
        <v>0</v>
      </c>
      <c r="F9" s="1079">
        <v>1757.7</v>
      </c>
      <c r="G9" s="1078">
        <v>0</v>
      </c>
      <c r="H9" s="1080">
        <v>0</v>
      </c>
      <c r="I9" s="1081">
        <v>0</v>
      </c>
    </row>
    <row r="10" spans="1:9" ht="15.75">
      <c r="A10" s="1067"/>
      <c r="B10" s="1184"/>
      <c r="C10" s="1182"/>
      <c r="D10" s="1185"/>
      <c r="E10" s="413"/>
      <c r="F10" s="413"/>
      <c r="G10" s="746"/>
      <c r="H10" s="747"/>
      <c r="I10" s="1183"/>
    </row>
    <row r="11" spans="1:9">
      <c r="A11" s="275" t="s">
        <v>235</v>
      </c>
      <c r="B11" s="1448" t="s">
        <v>236</v>
      </c>
      <c r="C11" s="1449"/>
      <c r="D11" s="1071"/>
      <c r="E11" s="373">
        <f>E12+E14+E18+E24+E32+E38+E44+E56+E67</f>
        <v>78658</v>
      </c>
      <c r="F11" s="374">
        <f>F12+F14+F18+F24+F32+F38+F44+F56+F67+F69</f>
        <v>93267.200000000012</v>
      </c>
      <c r="G11" s="373">
        <f>G12+G14+G18+G24+G32+G38+G44+G56+G67+G69</f>
        <v>49543</v>
      </c>
      <c r="H11" s="1072">
        <f>G11/E11*100</f>
        <v>62.985328892166081</v>
      </c>
      <c r="I11" s="1073">
        <f>G11/F11*100</f>
        <v>53.119424620874213</v>
      </c>
    </row>
    <row r="12" spans="1:9">
      <c r="A12" s="275"/>
      <c r="B12" s="1074"/>
      <c r="C12" s="1075" t="s">
        <v>129</v>
      </c>
      <c r="D12" s="718" t="s">
        <v>128</v>
      </c>
      <c r="E12" s="1076">
        <f t="shared" ref="E12:G12" si="0">E13</f>
        <v>8</v>
      </c>
      <c r="F12" s="1077">
        <f t="shared" si="0"/>
        <v>8</v>
      </c>
      <c r="G12" s="1076">
        <f t="shared" si="0"/>
        <v>4</v>
      </c>
      <c r="H12" s="1072">
        <f t="shared" ref="H12:H71" si="1">G12/E12*100</f>
        <v>50</v>
      </c>
      <c r="I12" s="719">
        <f t="shared" ref="I12:I71" si="2">G12/F12*100</f>
        <v>50</v>
      </c>
    </row>
    <row r="13" spans="1:9">
      <c r="A13" s="275"/>
      <c r="B13" s="1074"/>
      <c r="C13" s="720" t="s">
        <v>395</v>
      </c>
      <c r="D13" s="721" t="s">
        <v>130</v>
      </c>
      <c r="E13" s="1078">
        <v>8</v>
      </c>
      <c r="F13" s="1079">
        <v>8</v>
      </c>
      <c r="G13" s="1078">
        <v>4</v>
      </c>
      <c r="H13" s="1080">
        <f t="shared" si="1"/>
        <v>50</v>
      </c>
      <c r="I13" s="1081">
        <f t="shared" si="2"/>
        <v>50</v>
      </c>
    </row>
    <row r="14" spans="1:9">
      <c r="A14" s="275"/>
      <c r="B14" s="1074"/>
      <c r="C14" s="720"/>
      <c r="D14" s="718" t="s">
        <v>132</v>
      </c>
      <c r="E14" s="1076">
        <f>E15+E16+E17</f>
        <v>17040</v>
      </c>
      <c r="F14" s="1077">
        <f>F15+F16+F17</f>
        <v>18593.3</v>
      </c>
      <c r="G14" s="1076">
        <f>G15+G16+G17</f>
        <v>9113</v>
      </c>
      <c r="H14" s="1072">
        <f t="shared" si="1"/>
        <v>53.480046948356808</v>
      </c>
      <c r="I14" s="719">
        <f t="shared" si="2"/>
        <v>49.012278616490889</v>
      </c>
    </row>
    <row r="15" spans="1:9">
      <c r="A15" s="275"/>
      <c r="B15" s="1074"/>
      <c r="C15" s="720" t="s">
        <v>505</v>
      </c>
      <c r="D15" s="1082" t="s">
        <v>133</v>
      </c>
      <c r="E15" s="1083">
        <v>17040</v>
      </c>
      <c r="F15" s="1079">
        <v>18012.3</v>
      </c>
      <c r="G15" s="1083">
        <v>8532</v>
      </c>
      <c r="H15" s="1080">
        <f t="shared" si="1"/>
        <v>50.070422535211264</v>
      </c>
      <c r="I15" s="1081">
        <f t="shared" si="2"/>
        <v>47.367632118052668</v>
      </c>
    </row>
    <row r="16" spans="1:9">
      <c r="A16" s="275"/>
      <c r="B16" s="1074"/>
      <c r="C16" s="720" t="s">
        <v>506</v>
      </c>
      <c r="D16" s="1082" t="s">
        <v>507</v>
      </c>
      <c r="E16" s="1083">
        <v>0</v>
      </c>
      <c r="F16" s="1079">
        <v>164</v>
      </c>
      <c r="G16" s="1083">
        <v>164</v>
      </c>
      <c r="H16" s="1080">
        <v>0</v>
      </c>
      <c r="I16" s="1081">
        <f t="shared" si="2"/>
        <v>100</v>
      </c>
    </row>
    <row r="17" spans="1:10">
      <c r="A17" s="275"/>
      <c r="B17" s="1074"/>
      <c r="C17" s="720" t="s">
        <v>508</v>
      </c>
      <c r="D17" s="1082" t="s">
        <v>507</v>
      </c>
      <c r="E17" s="1083">
        <v>0</v>
      </c>
      <c r="F17" s="1079">
        <v>417</v>
      </c>
      <c r="G17" s="1083">
        <v>417</v>
      </c>
      <c r="H17" s="1080">
        <v>0</v>
      </c>
      <c r="I17" s="1081">
        <f t="shared" si="2"/>
        <v>100</v>
      </c>
    </row>
    <row r="18" spans="1:10">
      <c r="A18" s="275"/>
      <c r="B18" s="1074"/>
      <c r="C18" s="720" t="s">
        <v>121</v>
      </c>
      <c r="D18" s="722" t="s">
        <v>122</v>
      </c>
      <c r="E18" s="1076">
        <f>SUM(E19:E23)</f>
        <v>375</v>
      </c>
      <c r="F18" s="1077">
        <f>SUM(F19:F23)</f>
        <v>445</v>
      </c>
      <c r="G18" s="1076">
        <f>SUM(G19:G23)</f>
        <v>42</v>
      </c>
      <c r="H18" s="1072">
        <f t="shared" si="1"/>
        <v>11.200000000000001</v>
      </c>
      <c r="I18" s="719">
        <f t="shared" si="2"/>
        <v>9.4382022471910112</v>
      </c>
    </row>
    <row r="19" spans="1:10">
      <c r="A19" s="275"/>
      <c r="B19" s="1074"/>
      <c r="C19" s="720"/>
      <c r="D19" s="723" t="s">
        <v>126</v>
      </c>
      <c r="E19" s="1078">
        <v>25</v>
      </c>
      <c r="F19" s="1079">
        <v>19.5</v>
      </c>
      <c r="G19" s="1078">
        <v>2</v>
      </c>
      <c r="H19" s="1080">
        <f t="shared" si="1"/>
        <v>8</v>
      </c>
      <c r="I19" s="1081">
        <f t="shared" si="2"/>
        <v>10.256410256410255</v>
      </c>
    </row>
    <row r="20" spans="1:10">
      <c r="A20" s="275"/>
      <c r="B20" s="1074"/>
      <c r="C20" s="720"/>
      <c r="D20" s="723" t="s">
        <v>127</v>
      </c>
      <c r="E20" s="1078">
        <v>50</v>
      </c>
      <c r="F20" s="1079">
        <v>50</v>
      </c>
      <c r="G20" s="1078">
        <v>0</v>
      </c>
      <c r="H20" s="1080">
        <f t="shared" si="1"/>
        <v>0</v>
      </c>
      <c r="I20" s="1081">
        <f t="shared" si="2"/>
        <v>0</v>
      </c>
      <c r="J20" s="385"/>
    </row>
    <row r="21" spans="1:10">
      <c r="A21" s="275"/>
      <c r="B21" s="1074"/>
      <c r="C21" s="720"/>
      <c r="D21" s="723" t="s">
        <v>114</v>
      </c>
      <c r="E21" s="1078">
        <v>300</v>
      </c>
      <c r="F21" s="1079">
        <v>300</v>
      </c>
      <c r="G21" s="1078">
        <v>40</v>
      </c>
      <c r="H21" s="1080">
        <f t="shared" si="1"/>
        <v>13.333333333333334</v>
      </c>
      <c r="I21" s="1081">
        <f t="shared" si="2"/>
        <v>13.333333333333334</v>
      </c>
      <c r="J21" s="385"/>
    </row>
    <row r="22" spans="1:10">
      <c r="A22" s="275"/>
      <c r="B22" s="1074"/>
      <c r="C22" s="720"/>
      <c r="D22" s="723" t="s">
        <v>125</v>
      </c>
      <c r="E22" s="1078">
        <v>0</v>
      </c>
      <c r="F22" s="1079">
        <v>5.5</v>
      </c>
      <c r="G22" s="1078">
        <v>0</v>
      </c>
      <c r="H22" s="1080">
        <v>0</v>
      </c>
      <c r="I22" s="1081">
        <f t="shared" si="2"/>
        <v>0</v>
      </c>
      <c r="J22" s="385"/>
    </row>
    <row r="23" spans="1:10">
      <c r="A23" s="275"/>
      <c r="B23" s="1074"/>
      <c r="C23" s="723"/>
      <c r="D23" s="723" t="s">
        <v>237</v>
      </c>
      <c r="E23" s="1078">
        <v>0</v>
      </c>
      <c r="F23" s="1079">
        <v>70</v>
      </c>
      <c r="G23" s="1078">
        <v>0</v>
      </c>
      <c r="H23" s="1080">
        <v>0</v>
      </c>
      <c r="I23" s="1081">
        <f t="shared" si="2"/>
        <v>0</v>
      </c>
    </row>
    <row r="24" spans="1:10">
      <c r="A24" s="275"/>
      <c r="B24" s="1074"/>
      <c r="C24" s="294" t="s">
        <v>338</v>
      </c>
      <c r="D24" s="1084" t="s">
        <v>392</v>
      </c>
      <c r="E24" s="722">
        <f>E25+E26+E27+E28+E29+E30+E31</f>
        <v>100</v>
      </c>
      <c r="F24" s="1179">
        <f>F25+F26+F27+F28+F29+F30+F31</f>
        <v>250</v>
      </c>
      <c r="G24" s="722">
        <f>G25+G26+G27+G28+G29+G30+G31</f>
        <v>14</v>
      </c>
      <c r="H24" s="1072">
        <f t="shared" si="1"/>
        <v>14.000000000000002</v>
      </c>
      <c r="I24" s="1073">
        <f t="shared" si="2"/>
        <v>5.6000000000000005</v>
      </c>
    </row>
    <row r="25" spans="1:10">
      <c r="A25" s="275"/>
      <c r="B25" s="1074"/>
      <c r="C25" s="294"/>
      <c r="D25" s="1085" t="s">
        <v>124</v>
      </c>
      <c r="E25" s="720">
        <v>0</v>
      </c>
      <c r="F25" s="811">
        <v>10</v>
      </c>
      <c r="G25" s="727">
        <v>0</v>
      </c>
      <c r="H25" s="1080">
        <v>0</v>
      </c>
      <c r="I25" s="1073">
        <f t="shared" si="2"/>
        <v>0</v>
      </c>
    </row>
    <row r="26" spans="1:10">
      <c r="A26" s="275"/>
      <c r="B26" s="1074"/>
      <c r="C26" s="294"/>
      <c r="D26" s="1086" t="s">
        <v>846</v>
      </c>
      <c r="E26" s="720">
        <v>0</v>
      </c>
      <c r="F26" s="811">
        <v>70</v>
      </c>
      <c r="G26" s="727">
        <v>0</v>
      </c>
      <c r="H26" s="1080">
        <v>0</v>
      </c>
      <c r="I26" s="1073">
        <f t="shared" si="2"/>
        <v>0</v>
      </c>
    </row>
    <row r="27" spans="1:10">
      <c r="A27" s="275"/>
      <c r="B27" s="1074"/>
      <c r="C27" s="294"/>
      <c r="D27" s="1086" t="s">
        <v>202</v>
      </c>
      <c r="E27" s="720">
        <v>0</v>
      </c>
      <c r="F27" s="811">
        <v>35</v>
      </c>
      <c r="G27" s="727">
        <v>0</v>
      </c>
      <c r="H27" s="1080">
        <v>0</v>
      </c>
      <c r="I27" s="1073">
        <f t="shared" si="2"/>
        <v>0</v>
      </c>
    </row>
    <row r="28" spans="1:10">
      <c r="A28" s="275"/>
      <c r="B28" s="1074"/>
      <c r="C28" s="294"/>
      <c r="D28" s="726" t="s">
        <v>114</v>
      </c>
      <c r="E28" s="720">
        <v>100</v>
      </c>
      <c r="F28" s="811">
        <v>100</v>
      </c>
      <c r="G28" s="727">
        <v>0</v>
      </c>
      <c r="H28" s="1080">
        <f t="shared" si="1"/>
        <v>0</v>
      </c>
      <c r="I28" s="1073">
        <f t="shared" si="2"/>
        <v>0</v>
      </c>
    </row>
    <row r="29" spans="1:10">
      <c r="A29" s="275"/>
      <c r="B29" s="1074"/>
      <c r="C29" s="294" t="s">
        <v>509</v>
      </c>
      <c r="D29" s="726" t="s">
        <v>114</v>
      </c>
      <c r="E29" s="720">
        <v>0</v>
      </c>
      <c r="F29" s="811">
        <v>5</v>
      </c>
      <c r="G29" s="727">
        <v>2</v>
      </c>
      <c r="H29" s="1080">
        <v>0</v>
      </c>
      <c r="I29" s="1087">
        <f t="shared" si="2"/>
        <v>40</v>
      </c>
    </row>
    <row r="30" spans="1:10">
      <c r="A30" s="275"/>
      <c r="B30" s="1074"/>
      <c r="C30" s="294"/>
      <c r="D30" s="726" t="s">
        <v>847</v>
      </c>
      <c r="E30" s="720">
        <v>0</v>
      </c>
      <c r="F30" s="811">
        <v>0</v>
      </c>
      <c r="G30" s="727">
        <v>12</v>
      </c>
      <c r="H30" s="1080">
        <v>0</v>
      </c>
      <c r="I30" s="1087">
        <v>0</v>
      </c>
    </row>
    <row r="31" spans="1:10">
      <c r="A31" s="275"/>
      <c r="B31" s="1074"/>
      <c r="C31" s="294"/>
      <c r="D31" s="726" t="s">
        <v>125</v>
      </c>
      <c r="E31" s="720">
        <v>0</v>
      </c>
      <c r="F31" s="811">
        <v>30</v>
      </c>
      <c r="G31" s="727">
        <v>0</v>
      </c>
      <c r="H31" s="1080">
        <v>0</v>
      </c>
      <c r="I31" s="1087">
        <f t="shared" si="2"/>
        <v>0</v>
      </c>
    </row>
    <row r="32" spans="1:10">
      <c r="A32" s="275"/>
      <c r="B32" s="1074"/>
      <c r="C32" s="294"/>
      <c r="D32" s="1088" t="s">
        <v>510</v>
      </c>
      <c r="E32" s="722">
        <f>SUM(E33,E34,E35,E36,E37)</f>
        <v>0</v>
      </c>
      <c r="F32" s="724">
        <f>SUM(F33,F34,F35,F36,F37)</f>
        <v>1668.6</v>
      </c>
      <c r="G32" s="722">
        <f>SUM(G33,G34,G35,G36,G37)</f>
        <v>8</v>
      </c>
      <c r="H32" s="1080">
        <v>0</v>
      </c>
      <c r="I32" s="1073">
        <f t="shared" si="2"/>
        <v>0.479443845139638</v>
      </c>
    </row>
    <row r="33" spans="1:9">
      <c r="A33" s="275"/>
      <c r="B33" s="1074"/>
      <c r="C33" s="294" t="s">
        <v>511</v>
      </c>
      <c r="D33" s="1085" t="s">
        <v>124</v>
      </c>
      <c r="E33" s="720">
        <v>0</v>
      </c>
      <c r="F33" s="1089">
        <v>10</v>
      </c>
      <c r="G33" s="1090">
        <v>0</v>
      </c>
      <c r="H33" s="1080">
        <v>0</v>
      </c>
      <c r="I33" s="1087">
        <f t="shared" si="2"/>
        <v>0</v>
      </c>
    </row>
    <row r="34" spans="1:9">
      <c r="A34" s="275"/>
      <c r="B34" s="1074"/>
      <c r="C34" s="294" t="s">
        <v>511</v>
      </c>
      <c r="D34" s="1091" t="s">
        <v>131</v>
      </c>
      <c r="E34" s="720">
        <v>0</v>
      </c>
      <c r="F34" s="1089">
        <v>30</v>
      </c>
      <c r="G34" s="1090">
        <v>0</v>
      </c>
      <c r="H34" s="1080">
        <v>0</v>
      </c>
      <c r="I34" s="1087">
        <f t="shared" si="2"/>
        <v>0</v>
      </c>
    </row>
    <row r="35" spans="1:9">
      <c r="A35" s="275"/>
      <c r="B35" s="1074"/>
      <c r="C35" s="294" t="s">
        <v>511</v>
      </c>
      <c r="D35" s="726" t="s">
        <v>127</v>
      </c>
      <c r="E35" s="720">
        <v>0</v>
      </c>
      <c r="F35" s="1089">
        <v>406</v>
      </c>
      <c r="G35" s="1090">
        <v>8</v>
      </c>
      <c r="H35" s="1080">
        <v>0</v>
      </c>
      <c r="I35" s="1087">
        <f t="shared" si="2"/>
        <v>1.9704433497536946</v>
      </c>
    </row>
    <row r="36" spans="1:9">
      <c r="A36" s="275"/>
      <c r="B36" s="1074"/>
      <c r="C36" s="294" t="s">
        <v>511</v>
      </c>
      <c r="D36" s="723" t="s">
        <v>114</v>
      </c>
      <c r="E36" s="720">
        <v>0</v>
      </c>
      <c r="F36" s="1089">
        <v>540</v>
      </c>
      <c r="G36" s="1090">
        <v>0</v>
      </c>
      <c r="H36" s="1080">
        <v>0</v>
      </c>
      <c r="I36" s="1087">
        <f t="shared" si="2"/>
        <v>0</v>
      </c>
    </row>
    <row r="37" spans="1:9">
      <c r="A37" s="275"/>
      <c r="B37" s="1074"/>
      <c r="C37" s="294" t="s">
        <v>511</v>
      </c>
      <c r="D37" s="1085" t="s">
        <v>512</v>
      </c>
      <c r="E37" s="720">
        <v>0</v>
      </c>
      <c r="F37" s="1089">
        <v>682.6</v>
      </c>
      <c r="G37" s="1090">
        <v>0</v>
      </c>
      <c r="H37" s="1080">
        <v>0</v>
      </c>
      <c r="I37" s="1087">
        <f t="shared" si="2"/>
        <v>0</v>
      </c>
    </row>
    <row r="38" spans="1:9">
      <c r="A38" s="275"/>
      <c r="B38" s="1074"/>
      <c r="C38" s="720" t="s">
        <v>513</v>
      </c>
      <c r="D38" s="1092" t="s">
        <v>393</v>
      </c>
      <c r="E38" s="718">
        <f>E39+E40+E41+E42+E43</f>
        <v>250</v>
      </c>
      <c r="F38" s="718">
        <f>F39+F40+F41+F42+F43</f>
        <v>657.4</v>
      </c>
      <c r="G38" s="718">
        <f>G39+G40+G41+G42+G43</f>
        <v>9</v>
      </c>
      <c r="H38" s="1072">
        <f t="shared" si="1"/>
        <v>3.5999999999999996</v>
      </c>
      <c r="I38" s="1093">
        <f t="shared" si="2"/>
        <v>1.3690295101916641</v>
      </c>
    </row>
    <row r="39" spans="1:9">
      <c r="A39" s="275"/>
      <c r="B39" s="1074"/>
      <c r="C39" s="720"/>
      <c r="D39" s="723" t="s">
        <v>126</v>
      </c>
      <c r="E39" s="1094">
        <v>0</v>
      </c>
      <c r="F39" s="1089">
        <v>5</v>
      </c>
      <c r="G39" s="1090">
        <v>1</v>
      </c>
      <c r="H39" s="1080">
        <v>0</v>
      </c>
      <c r="I39" s="1087">
        <f t="shared" si="2"/>
        <v>20</v>
      </c>
    </row>
    <row r="40" spans="1:9">
      <c r="A40" s="275"/>
      <c r="B40" s="1074"/>
      <c r="C40" s="720"/>
      <c r="D40" s="728" t="s">
        <v>131</v>
      </c>
      <c r="E40" s="1094">
        <v>120</v>
      </c>
      <c r="F40" s="1089">
        <v>115</v>
      </c>
      <c r="G40" s="1090">
        <v>0</v>
      </c>
      <c r="H40" s="1080">
        <f t="shared" si="1"/>
        <v>0</v>
      </c>
      <c r="I40" s="1087">
        <f t="shared" si="2"/>
        <v>0</v>
      </c>
    </row>
    <row r="41" spans="1:9">
      <c r="A41" s="275"/>
      <c r="B41" s="1095"/>
      <c r="C41" s="720"/>
      <c r="D41" s="728" t="s">
        <v>127</v>
      </c>
      <c r="E41" s="1094">
        <v>30</v>
      </c>
      <c r="F41" s="1089">
        <v>30</v>
      </c>
      <c r="G41" s="1090">
        <v>0</v>
      </c>
      <c r="H41" s="1080">
        <f t="shared" si="1"/>
        <v>0</v>
      </c>
      <c r="I41" s="1087">
        <f t="shared" si="2"/>
        <v>0</v>
      </c>
    </row>
    <row r="42" spans="1:9">
      <c r="A42" s="275"/>
      <c r="B42" s="1096"/>
      <c r="C42" s="720"/>
      <c r="D42" s="723" t="s">
        <v>114</v>
      </c>
      <c r="E42" s="1094">
        <v>90</v>
      </c>
      <c r="F42" s="1089">
        <v>497.4</v>
      </c>
      <c r="G42" s="1090">
        <v>8</v>
      </c>
      <c r="H42" s="1080">
        <f t="shared" si="1"/>
        <v>8.8888888888888893</v>
      </c>
      <c r="I42" s="1087">
        <f t="shared" si="2"/>
        <v>1.6083634901487738</v>
      </c>
    </row>
    <row r="43" spans="1:9">
      <c r="A43" s="275"/>
      <c r="B43" s="1096"/>
      <c r="C43" s="720"/>
      <c r="D43" s="723" t="s">
        <v>394</v>
      </c>
      <c r="E43" s="1094">
        <v>10</v>
      </c>
      <c r="F43" s="1089">
        <v>10</v>
      </c>
      <c r="G43" s="1090">
        <v>0</v>
      </c>
      <c r="H43" s="1080">
        <f t="shared" si="1"/>
        <v>0</v>
      </c>
      <c r="I43" s="1087">
        <f t="shared" si="2"/>
        <v>0</v>
      </c>
    </row>
    <row r="44" spans="1:9">
      <c r="A44" s="275"/>
      <c r="B44" s="1096"/>
      <c r="C44" s="720" t="s">
        <v>514</v>
      </c>
      <c r="D44" s="729" t="s">
        <v>393</v>
      </c>
      <c r="E44" s="1077">
        <f>E45+E46+E47+E48+E49</f>
        <v>200</v>
      </c>
      <c r="F44" s="1077">
        <f>F45+F46+F47+F48+F49</f>
        <v>256.3</v>
      </c>
      <c r="G44" s="1076">
        <f>G45+G46+G47+G48+G49</f>
        <v>25</v>
      </c>
      <c r="H44" s="1072">
        <f t="shared" si="1"/>
        <v>12.5</v>
      </c>
      <c r="I44" s="1073">
        <f t="shared" si="2"/>
        <v>9.7541943035505252</v>
      </c>
    </row>
    <row r="45" spans="1:9">
      <c r="A45" s="275"/>
      <c r="B45" s="1097"/>
      <c r="C45" s="720"/>
      <c r="D45" s="723" t="s">
        <v>126</v>
      </c>
      <c r="E45" s="1094">
        <v>0</v>
      </c>
      <c r="F45" s="1089">
        <v>11.5</v>
      </c>
      <c r="G45" s="1090">
        <v>4</v>
      </c>
      <c r="H45" s="1080">
        <v>0</v>
      </c>
      <c r="I45" s="1087">
        <f t="shared" si="2"/>
        <v>34.782608695652172</v>
      </c>
    </row>
    <row r="46" spans="1:9">
      <c r="A46" s="275"/>
      <c r="B46" s="1097"/>
      <c r="C46" s="720"/>
      <c r="D46" s="730" t="s">
        <v>131</v>
      </c>
      <c r="E46" s="1094">
        <v>40</v>
      </c>
      <c r="F46" s="1089">
        <v>50.9</v>
      </c>
      <c r="G46" s="1090">
        <v>11</v>
      </c>
      <c r="H46" s="1080">
        <f t="shared" si="1"/>
        <v>27.500000000000004</v>
      </c>
      <c r="I46" s="1087">
        <f t="shared" si="2"/>
        <v>21.611001964636543</v>
      </c>
    </row>
    <row r="47" spans="1:9">
      <c r="A47" s="275"/>
      <c r="B47" s="1097"/>
      <c r="C47" s="720"/>
      <c r="D47" s="723" t="s">
        <v>114</v>
      </c>
      <c r="E47" s="1094">
        <v>150</v>
      </c>
      <c r="F47" s="1089">
        <v>183.9</v>
      </c>
      <c r="G47" s="1090">
        <v>0</v>
      </c>
      <c r="H47" s="1080">
        <f t="shared" si="1"/>
        <v>0</v>
      </c>
      <c r="I47" s="1087">
        <f t="shared" si="2"/>
        <v>0</v>
      </c>
    </row>
    <row r="48" spans="1:9">
      <c r="A48" s="275"/>
      <c r="B48" s="1097"/>
      <c r="C48" s="720"/>
      <c r="D48" s="723" t="s">
        <v>394</v>
      </c>
      <c r="E48" s="1094">
        <v>10</v>
      </c>
      <c r="F48" s="1089">
        <v>10</v>
      </c>
      <c r="G48" s="1090">
        <v>0</v>
      </c>
      <c r="H48" s="1080">
        <f t="shared" si="1"/>
        <v>0</v>
      </c>
      <c r="I48" s="1087">
        <f t="shared" si="2"/>
        <v>0</v>
      </c>
    </row>
    <row r="49" spans="1:9" ht="15.75" thickBot="1">
      <c r="A49" s="1335"/>
      <c r="B49" s="1336"/>
      <c r="C49" s="1337"/>
      <c r="D49" s="1338" t="s">
        <v>847</v>
      </c>
      <c r="E49" s="1339">
        <v>0</v>
      </c>
      <c r="F49" s="1340">
        <v>0</v>
      </c>
      <c r="G49" s="1341">
        <v>10</v>
      </c>
      <c r="H49" s="1342">
        <v>0</v>
      </c>
      <c r="I49" s="1343">
        <v>0</v>
      </c>
    </row>
    <row r="50" spans="1:9">
      <c r="A50" s="1332"/>
      <c r="B50" s="1333"/>
      <c r="C50" s="808"/>
      <c r="D50" s="813"/>
      <c r="E50" s="808"/>
      <c r="F50" s="821"/>
      <c r="G50" s="820"/>
      <c r="H50" s="1334"/>
      <c r="I50" s="1334"/>
    </row>
    <row r="51" spans="1:9">
      <c r="A51" s="1332"/>
      <c r="B51" s="1333"/>
      <c r="C51" s="808"/>
      <c r="D51" s="813"/>
      <c r="E51" s="808"/>
      <c r="F51" s="821"/>
      <c r="G51" s="820"/>
      <c r="H51" s="1334"/>
      <c r="I51" s="1334"/>
    </row>
    <row r="52" spans="1:9" ht="18.75" thickBot="1">
      <c r="A52" s="1059"/>
      <c r="B52" s="559"/>
      <c r="C52" s="1060"/>
      <c r="D52" s="1059"/>
      <c r="E52" s="559"/>
      <c r="F52" s="559"/>
      <c r="G52" s="696"/>
      <c r="H52" s="697"/>
      <c r="I52" s="1061" t="s">
        <v>879</v>
      </c>
    </row>
    <row r="53" spans="1:9">
      <c r="A53" s="698" t="s">
        <v>0</v>
      </c>
      <c r="B53" s="699" t="s">
        <v>1</v>
      </c>
      <c r="C53" s="700"/>
      <c r="D53" s="699"/>
      <c r="E53" s="701" t="s">
        <v>3</v>
      </c>
      <c r="F53" s="699" t="s">
        <v>4</v>
      </c>
      <c r="G53" s="1062" t="s">
        <v>5</v>
      </c>
      <c r="H53" s="702" t="s">
        <v>6</v>
      </c>
      <c r="I53" s="1063" t="s">
        <v>6</v>
      </c>
    </row>
    <row r="54" spans="1:9">
      <c r="A54" s="703" t="s">
        <v>7</v>
      </c>
      <c r="B54" s="704" t="s">
        <v>8</v>
      </c>
      <c r="C54" s="705" t="s">
        <v>418</v>
      </c>
      <c r="D54" s="706" t="s">
        <v>10</v>
      </c>
      <c r="E54" s="707" t="s">
        <v>11</v>
      </c>
      <c r="F54" s="708" t="s">
        <v>12</v>
      </c>
      <c r="G54" s="322" t="s">
        <v>548</v>
      </c>
      <c r="H54" s="709" t="s">
        <v>13</v>
      </c>
      <c r="I54" s="1064" t="s">
        <v>14</v>
      </c>
    </row>
    <row r="55" spans="1:9" ht="15.75" thickBot="1">
      <c r="A55" s="710" t="s">
        <v>15</v>
      </c>
      <c r="B55" s="711" t="s">
        <v>16</v>
      </c>
      <c r="C55" s="712"/>
      <c r="D55" s="713"/>
      <c r="E55" s="714" t="s">
        <v>339</v>
      </c>
      <c r="F55" s="714" t="s">
        <v>339</v>
      </c>
      <c r="G55" s="1065"/>
      <c r="H55" s="715"/>
      <c r="I55" s="1066"/>
    </row>
    <row r="56" spans="1:9" ht="26.25">
      <c r="A56" s="275"/>
      <c r="B56" s="1074"/>
      <c r="C56" s="1326" t="s">
        <v>396</v>
      </c>
      <c r="D56" s="1327" t="s">
        <v>397</v>
      </c>
      <c r="E56" s="1328">
        <f>SUM(E57:E66)</f>
        <v>60205</v>
      </c>
      <c r="F56" s="1329">
        <f>SUM(F57:F66)</f>
        <v>70898.600000000006</v>
      </c>
      <c r="G56" s="1328">
        <f>SUM(G57:G66)</f>
        <v>40210</v>
      </c>
      <c r="H56" s="1330">
        <f t="shared" si="1"/>
        <v>66.788472718212773</v>
      </c>
      <c r="I56" s="1331">
        <f t="shared" si="2"/>
        <v>56.714801138527413</v>
      </c>
    </row>
    <row r="57" spans="1:9">
      <c r="A57" s="275"/>
      <c r="B57" s="1074"/>
      <c r="C57" s="720"/>
      <c r="D57" s="723" t="s">
        <v>126</v>
      </c>
      <c r="E57" s="1090">
        <v>0</v>
      </c>
      <c r="F57" s="1089">
        <v>20</v>
      </c>
      <c r="G57" s="1090">
        <v>10</v>
      </c>
      <c r="H57" s="1080">
        <v>0</v>
      </c>
      <c r="I57" s="1087">
        <f t="shared" si="2"/>
        <v>50</v>
      </c>
    </row>
    <row r="58" spans="1:9">
      <c r="A58" s="275"/>
      <c r="B58" s="1074"/>
      <c r="C58" s="720"/>
      <c r="D58" s="723" t="s">
        <v>848</v>
      </c>
      <c r="E58" s="1090">
        <v>0</v>
      </c>
      <c r="F58" s="1089">
        <v>131.80000000000001</v>
      </c>
      <c r="G58" s="1090">
        <v>118</v>
      </c>
      <c r="H58" s="1080">
        <v>0</v>
      </c>
      <c r="I58" s="1087">
        <f t="shared" si="2"/>
        <v>89.529590288315617</v>
      </c>
    </row>
    <row r="59" spans="1:9" ht="17.25" customHeight="1">
      <c r="A59" s="275"/>
      <c r="B59" s="1074"/>
      <c r="C59" s="720"/>
      <c r="D59" s="723" t="s">
        <v>199</v>
      </c>
      <c r="E59" s="1090">
        <v>0</v>
      </c>
      <c r="F59" s="1089">
        <v>400</v>
      </c>
      <c r="G59" s="1090">
        <v>112</v>
      </c>
      <c r="H59" s="1080">
        <v>0</v>
      </c>
      <c r="I59" s="1087">
        <f t="shared" si="2"/>
        <v>28.000000000000004</v>
      </c>
    </row>
    <row r="60" spans="1:9">
      <c r="A60" s="275"/>
      <c r="B60" s="1074"/>
      <c r="C60" s="720"/>
      <c r="D60" s="723" t="s">
        <v>515</v>
      </c>
      <c r="E60" s="1090">
        <v>0</v>
      </c>
      <c r="F60" s="1089">
        <v>300</v>
      </c>
      <c r="G60" s="1090">
        <v>243</v>
      </c>
      <c r="H60" s="1080">
        <v>0</v>
      </c>
      <c r="I60" s="1087">
        <f t="shared" si="2"/>
        <v>81</v>
      </c>
    </row>
    <row r="61" spans="1:9">
      <c r="A61" s="275"/>
      <c r="B61" s="1074"/>
      <c r="C61" s="720"/>
      <c r="D61" s="723" t="s">
        <v>114</v>
      </c>
      <c r="E61" s="1090">
        <v>2300</v>
      </c>
      <c r="F61" s="1089">
        <v>1448.2</v>
      </c>
      <c r="G61" s="1090">
        <v>1122</v>
      </c>
      <c r="H61" s="1080">
        <f t="shared" si="1"/>
        <v>48.782608695652172</v>
      </c>
      <c r="I61" s="1087">
        <f t="shared" si="2"/>
        <v>77.475486811213926</v>
      </c>
    </row>
    <row r="62" spans="1:9" ht="15" customHeight="1">
      <c r="A62" s="275"/>
      <c r="B62" s="1096"/>
      <c r="C62" s="1098"/>
      <c r="D62" s="1098" t="s">
        <v>171</v>
      </c>
      <c r="E62" s="1090">
        <v>1700</v>
      </c>
      <c r="F62" s="1089">
        <v>1700</v>
      </c>
      <c r="G62" s="1090">
        <v>60</v>
      </c>
      <c r="H62" s="1080">
        <f t="shared" si="1"/>
        <v>3.5294117647058822</v>
      </c>
      <c r="I62" s="1087">
        <f t="shared" si="2"/>
        <v>3.5294117647058822</v>
      </c>
    </row>
    <row r="63" spans="1:9" ht="15" customHeight="1">
      <c r="A63" s="275"/>
      <c r="B63" s="1096"/>
      <c r="C63" s="1098"/>
      <c r="D63" s="732" t="s">
        <v>237</v>
      </c>
      <c r="E63" s="1090">
        <v>500</v>
      </c>
      <c r="F63" s="1089">
        <v>500</v>
      </c>
      <c r="G63" s="1090">
        <v>0</v>
      </c>
      <c r="H63" s="1080">
        <f t="shared" si="1"/>
        <v>0</v>
      </c>
      <c r="I63" s="1087">
        <f t="shared" si="2"/>
        <v>0</v>
      </c>
    </row>
    <row r="64" spans="1:9" ht="15" customHeight="1">
      <c r="A64" s="275"/>
      <c r="B64" s="1096"/>
      <c r="C64" s="1098"/>
      <c r="D64" s="723" t="s">
        <v>133</v>
      </c>
      <c r="E64" s="1090">
        <v>55705</v>
      </c>
      <c r="F64" s="1089">
        <v>59607.6</v>
      </c>
      <c r="G64" s="1090">
        <v>31755</v>
      </c>
      <c r="H64" s="1080">
        <f t="shared" si="1"/>
        <v>57.005654788618621</v>
      </c>
      <c r="I64" s="1087">
        <f t="shared" si="2"/>
        <v>53.273408088901419</v>
      </c>
    </row>
    <row r="65" spans="1:9" ht="15" customHeight="1">
      <c r="A65" s="275"/>
      <c r="B65" s="1096"/>
      <c r="C65" s="1098" t="s">
        <v>506</v>
      </c>
      <c r="D65" s="1098" t="s">
        <v>507</v>
      </c>
      <c r="E65" s="1090">
        <v>0</v>
      </c>
      <c r="F65" s="1089">
        <v>958</v>
      </c>
      <c r="G65" s="1090">
        <v>958</v>
      </c>
      <c r="H65" s="1080">
        <v>0</v>
      </c>
      <c r="I65" s="1087">
        <f t="shared" si="2"/>
        <v>100</v>
      </c>
    </row>
    <row r="66" spans="1:9" ht="15" customHeight="1">
      <c r="A66" s="275"/>
      <c r="B66" s="1096"/>
      <c r="C66" s="1098" t="s">
        <v>516</v>
      </c>
      <c r="D66" s="1098" t="s">
        <v>507</v>
      </c>
      <c r="E66" s="1090">
        <v>0</v>
      </c>
      <c r="F66" s="1089">
        <v>5833</v>
      </c>
      <c r="G66" s="1090">
        <v>5832</v>
      </c>
      <c r="H66" s="1080">
        <v>0</v>
      </c>
      <c r="I66" s="1087">
        <f t="shared" si="2"/>
        <v>99.98285616320932</v>
      </c>
    </row>
    <row r="67" spans="1:9" ht="15" customHeight="1">
      <c r="A67" s="275"/>
      <c r="B67" s="1097"/>
      <c r="C67" s="1098"/>
      <c r="D67" s="733" t="s">
        <v>134</v>
      </c>
      <c r="E67" s="1076">
        <f>E68</f>
        <v>480</v>
      </c>
      <c r="F67" s="1077">
        <f>F68</f>
        <v>480</v>
      </c>
      <c r="G67" s="1076">
        <f>G68</f>
        <v>118</v>
      </c>
      <c r="H67" s="1099">
        <f t="shared" ref="H67:H68" si="3">G67/E67*100</f>
        <v>24.583333333333332</v>
      </c>
      <c r="I67" s="1100">
        <f t="shared" si="2"/>
        <v>24.583333333333332</v>
      </c>
    </row>
    <row r="68" spans="1:9" ht="15" customHeight="1">
      <c r="A68" s="1101"/>
      <c r="B68" s="1101"/>
      <c r="C68" s="732"/>
      <c r="D68" s="723" t="s">
        <v>114</v>
      </c>
      <c r="E68" s="1102">
        <v>480</v>
      </c>
      <c r="F68" s="1103">
        <v>480</v>
      </c>
      <c r="G68" s="1102">
        <v>118</v>
      </c>
      <c r="H68" s="1099">
        <f t="shared" si="3"/>
        <v>24.583333333333332</v>
      </c>
      <c r="I68" s="1100">
        <f t="shared" si="2"/>
        <v>24.583333333333332</v>
      </c>
    </row>
    <row r="69" spans="1:9" ht="15" customHeight="1">
      <c r="A69" s="1101"/>
      <c r="B69" s="1101"/>
      <c r="C69" s="732"/>
      <c r="D69" s="722" t="s">
        <v>178</v>
      </c>
      <c r="E69" s="1104">
        <f xml:space="preserve"> E70</f>
        <v>0</v>
      </c>
      <c r="F69" s="1178">
        <f xml:space="preserve"> F70</f>
        <v>10</v>
      </c>
      <c r="G69" s="1104">
        <f xml:space="preserve"> G70</f>
        <v>0</v>
      </c>
      <c r="H69" s="1180">
        <v>0</v>
      </c>
      <c r="I69" s="1181">
        <v>0</v>
      </c>
    </row>
    <row r="70" spans="1:9" ht="15" customHeight="1" thickBot="1">
      <c r="A70" s="1105"/>
      <c r="B70" s="1106"/>
      <c r="C70" s="1107"/>
      <c r="D70" s="1108" t="s">
        <v>114</v>
      </c>
      <c r="E70" s="1102">
        <v>0</v>
      </c>
      <c r="F70" s="1103">
        <v>10</v>
      </c>
      <c r="G70" s="1102">
        <v>0</v>
      </c>
      <c r="H70" s="1099">
        <v>0</v>
      </c>
      <c r="I70" s="1100">
        <f t="shared" si="2"/>
        <v>0</v>
      </c>
    </row>
    <row r="71" spans="1:9" ht="15" customHeight="1" thickBot="1">
      <c r="A71" s="1410" t="s">
        <v>18</v>
      </c>
      <c r="B71" s="1411"/>
      <c r="C71" s="1411"/>
      <c r="D71" s="624"/>
      <c r="E71" s="1109">
        <f>E11</f>
        <v>78658</v>
      </c>
      <c r="F71" s="1110">
        <f>F8+F11</f>
        <v>95024.900000000009</v>
      </c>
      <c r="G71" s="1109">
        <f>G11</f>
        <v>49543</v>
      </c>
      <c r="H71" s="1111">
        <f t="shared" si="1"/>
        <v>62.985328892166081</v>
      </c>
      <c r="I71" s="1112">
        <f t="shared" si="2"/>
        <v>52.136860970124665</v>
      </c>
    </row>
    <row r="72" spans="1:9" ht="15" customHeight="1" thickBot="1">
      <c r="A72" s="1298"/>
      <c r="B72" s="1298"/>
      <c r="C72" s="1298"/>
      <c r="D72" s="354"/>
      <c r="E72" s="359"/>
      <c r="F72" s="360"/>
      <c r="G72" s="359"/>
      <c r="H72" s="1344"/>
      <c r="I72" s="1344"/>
    </row>
    <row r="73" spans="1:9" ht="15" customHeight="1">
      <c r="A73" s="698" t="s">
        <v>0</v>
      </c>
      <c r="B73" s="699" t="s">
        <v>1</v>
      </c>
      <c r="C73" s="700"/>
      <c r="D73" s="699"/>
      <c r="E73" s="701" t="s">
        <v>3</v>
      </c>
      <c r="F73" s="735" t="s">
        <v>4</v>
      </c>
      <c r="G73" s="736" t="s">
        <v>5</v>
      </c>
      <c r="H73" s="702" t="s">
        <v>6</v>
      </c>
      <c r="I73" s="737" t="s">
        <v>6</v>
      </c>
    </row>
    <row r="74" spans="1:9" ht="15" customHeight="1">
      <c r="A74" s="703" t="s">
        <v>7</v>
      </c>
      <c r="B74" s="704" t="s">
        <v>8</v>
      </c>
      <c r="C74" s="705" t="s">
        <v>418</v>
      </c>
      <c r="D74" s="706" t="s">
        <v>10</v>
      </c>
      <c r="E74" s="707" t="s">
        <v>135</v>
      </c>
      <c r="F74" s="738" t="s">
        <v>12</v>
      </c>
      <c r="G74" s="561" t="s">
        <v>548</v>
      </c>
      <c r="H74" s="709" t="s">
        <v>13</v>
      </c>
      <c r="I74" s="739" t="s">
        <v>14</v>
      </c>
    </row>
    <row r="75" spans="1:9" ht="15" customHeight="1" thickBot="1">
      <c r="A75" s="710" t="s">
        <v>15</v>
      </c>
      <c r="B75" s="711" t="s">
        <v>16</v>
      </c>
      <c r="C75" s="712"/>
      <c r="D75" s="713"/>
      <c r="E75" s="714" t="s">
        <v>339</v>
      </c>
      <c r="F75" s="714" t="s">
        <v>339</v>
      </c>
      <c r="G75" s="740"/>
      <c r="H75" s="715"/>
      <c r="I75" s="741"/>
    </row>
    <row r="76" spans="1:9" ht="15" customHeight="1">
      <c r="A76" s="742" t="s">
        <v>30</v>
      </c>
      <c r="B76" s="743"/>
      <c r="C76" s="744"/>
      <c r="D76" s="717"/>
      <c r="E76" s="413"/>
      <c r="F76" s="745"/>
      <c r="G76" s="746"/>
      <c r="H76" s="747"/>
      <c r="I76" s="432"/>
    </row>
    <row r="77" spans="1:9" ht="15" customHeight="1">
      <c r="A77" s="433" t="s">
        <v>280</v>
      </c>
      <c r="B77" s="434" t="s">
        <v>282</v>
      </c>
      <c r="C77" s="1310"/>
      <c r="D77" s="1311"/>
      <c r="E77" s="373">
        <f>SUM(E79:E79)</f>
        <v>201</v>
      </c>
      <c r="F77" s="374">
        <f>SUM(F79:F79)</f>
        <v>201</v>
      </c>
      <c r="G77" s="1312">
        <f>SUM(G79:G79)</f>
        <v>0</v>
      </c>
      <c r="H77" s="533">
        <f>G77/E77*100</f>
        <v>0</v>
      </c>
      <c r="I77" s="534">
        <f>G77/F77*100</f>
        <v>0</v>
      </c>
    </row>
    <row r="78" spans="1:9" ht="15" customHeight="1">
      <c r="A78" s="433"/>
      <c r="B78" s="434"/>
      <c r="C78" s="268" t="s">
        <v>262</v>
      </c>
      <c r="D78" s="268"/>
      <c r="E78" s="1313"/>
      <c r="F78" s="1314"/>
      <c r="G78" s="1315"/>
      <c r="H78" s="533"/>
      <c r="I78" s="534"/>
    </row>
    <row r="79" spans="1:9" ht="15" customHeight="1">
      <c r="A79" s="1302"/>
      <c r="B79" s="1127">
        <v>50214</v>
      </c>
      <c r="C79" s="748" t="s">
        <v>238</v>
      </c>
      <c r="D79" s="1316" t="s">
        <v>132</v>
      </c>
      <c r="E79" s="372">
        <v>201</v>
      </c>
      <c r="F79" s="1317">
        <v>201</v>
      </c>
      <c r="G79" s="568">
        <v>0</v>
      </c>
      <c r="H79" s="569">
        <f t="shared" ref="H79" si="4">G79/E79*100</f>
        <v>0</v>
      </c>
      <c r="I79" s="570">
        <f t="shared" ref="I79" si="5">G79/F79*100</f>
        <v>0</v>
      </c>
    </row>
    <row r="80" spans="1:9" ht="15" customHeight="1">
      <c r="A80" s="1302"/>
      <c r="B80" s="1127"/>
      <c r="C80" s="748"/>
      <c r="D80" s="1316"/>
      <c r="E80" s="1318"/>
      <c r="F80" s="1319"/>
      <c r="G80" s="519"/>
      <c r="H80" s="533"/>
      <c r="I80" s="534"/>
    </row>
    <row r="81" spans="1:9" ht="15" customHeight="1">
      <c r="A81" s="433" t="s">
        <v>777</v>
      </c>
      <c r="B81" s="1320" t="s">
        <v>778</v>
      </c>
      <c r="C81" s="873"/>
      <c r="D81" s="750"/>
      <c r="E81" s="1321">
        <f>SUM(E82:E83)</f>
        <v>0</v>
      </c>
      <c r="F81" s="1322">
        <f>SUM(F82:F83)</f>
        <v>50500</v>
      </c>
      <c r="G81" s="390">
        <f>SUM(G82:G83)</f>
        <v>0</v>
      </c>
      <c r="H81" s="533">
        <v>0</v>
      </c>
      <c r="I81" s="534">
        <f t="shared" ref="I81:I82" si="6">G81/F81*100</f>
        <v>0</v>
      </c>
    </row>
    <row r="82" spans="1:9" ht="15" customHeight="1">
      <c r="A82" s="433"/>
      <c r="B82" s="1310"/>
      <c r="C82" s="873" t="s">
        <v>779</v>
      </c>
      <c r="D82" s="1316" t="s">
        <v>781</v>
      </c>
      <c r="E82" s="1323">
        <v>0</v>
      </c>
      <c r="F82" s="1324">
        <v>30500</v>
      </c>
      <c r="G82" s="392">
        <v>0</v>
      </c>
      <c r="H82" s="569">
        <v>0</v>
      </c>
      <c r="I82" s="570">
        <f t="shared" si="6"/>
        <v>0</v>
      </c>
    </row>
    <row r="83" spans="1:9" ht="15" customHeight="1">
      <c r="A83" s="1302"/>
      <c r="B83" s="1127"/>
      <c r="C83" s="748" t="s">
        <v>780</v>
      </c>
      <c r="D83" s="1316" t="s">
        <v>782</v>
      </c>
      <c r="E83" s="372">
        <v>0</v>
      </c>
      <c r="F83" s="1325">
        <v>20000</v>
      </c>
      <c r="G83" s="568">
        <v>0</v>
      </c>
      <c r="H83" s="569">
        <v>0</v>
      </c>
      <c r="I83" s="570">
        <v>0</v>
      </c>
    </row>
    <row r="84" spans="1:9" ht="15" customHeight="1">
      <c r="A84" s="983"/>
      <c r="B84" s="749"/>
      <c r="C84" s="748"/>
      <c r="D84" s="750"/>
      <c r="E84" s="372"/>
      <c r="F84" s="751"/>
      <c r="G84" s="752"/>
      <c r="H84" s="569"/>
      <c r="I84" s="570"/>
    </row>
    <row r="85" spans="1:9" ht="15" customHeight="1">
      <c r="A85" s="330" t="s">
        <v>235</v>
      </c>
      <c r="B85" s="1450" t="s">
        <v>236</v>
      </c>
      <c r="C85" s="1451"/>
      <c r="D85" s="602"/>
      <c r="E85" s="535">
        <f>E86+E88</f>
        <v>8000</v>
      </c>
      <c r="F85" s="349">
        <f t="shared" ref="F85:G85" si="7">F86+F88</f>
        <v>5980</v>
      </c>
      <c r="G85" s="535">
        <f t="shared" si="7"/>
        <v>0</v>
      </c>
      <c r="H85" s="533">
        <f>G85/E85*100</f>
        <v>0</v>
      </c>
      <c r="I85" s="534">
        <f>G85/F85*100</f>
        <v>0</v>
      </c>
    </row>
    <row r="86" spans="1:9" ht="15" customHeight="1">
      <c r="A86" s="330"/>
      <c r="B86" s="1113"/>
      <c r="C86" s="1114"/>
      <c r="D86" s="1115" t="s">
        <v>128</v>
      </c>
      <c r="E86" s="373">
        <f>E87</f>
        <v>4500</v>
      </c>
      <c r="F86" s="374">
        <f t="shared" ref="F86:G86" si="8">F87</f>
        <v>4500</v>
      </c>
      <c r="G86" s="373">
        <f t="shared" si="8"/>
        <v>0</v>
      </c>
      <c r="H86" s="569">
        <f t="shared" ref="H86:H98" si="9">G86/E86*100</f>
        <v>0</v>
      </c>
      <c r="I86" s="570">
        <f t="shared" ref="I86:I89" si="10">G86/F86*100</f>
        <v>0</v>
      </c>
    </row>
    <row r="87" spans="1:9" s="559" customFormat="1">
      <c r="A87" s="309"/>
      <c r="B87" s="1116" t="s">
        <v>321</v>
      </c>
      <c r="C87" s="1117" t="s">
        <v>376</v>
      </c>
      <c r="D87" s="1118" t="s">
        <v>377</v>
      </c>
      <c r="E87" s="1119">
        <v>4500</v>
      </c>
      <c r="F87" s="1120">
        <v>4500</v>
      </c>
      <c r="G87" s="566">
        <v>0</v>
      </c>
      <c r="H87" s="569">
        <f t="shared" si="9"/>
        <v>0</v>
      </c>
      <c r="I87" s="570">
        <f t="shared" si="10"/>
        <v>0</v>
      </c>
    </row>
    <row r="88" spans="1:9" ht="15" customHeight="1">
      <c r="A88" s="309"/>
      <c r="B88" s="1121"/>
      <c r="C88" s="1117"/>
      <c r="D88" s="1115" t="s">
        <v>239</v>
      </c>
      <c r="E88" s="373">
        <f>SUM(E89:E98)</f>
        <v>3500</v>
      </c>
      <c r="F88" s="373">
        <f>SUM(F89:F98)</f>
        <v>1480</v>
      </c>
      <c r="G88" s="373">
        <f>SUM(G89:G98)</f>
        <v>0</v>
      </c>
      <c r="H88" s="533">
        <f t="shared" si="9"/>
        <v>0</v>
      </c>
      <c r="I88" s="534">
        <f t="shared" si="10"/>
        <v>0</v>
      </c>
    </row>
    <row r="89" spans="1:9" ht="15" customHeight="1">
      <c r="A89" s="309"/>
      <c r="B89" s="1116" t="s">
        <v>323</v>
      </c>
      <c r="C89" s="1122" t="s">
        <v>319</v>
      </c>
      <c r="D89" s="1123" t="s">
        <v>377</v>
      </c>
      <c r="E89" s="1124">
        <v>1000</v>
      </c>
      <c r="F89" s="1120">
        <v>1000</v>
      </c>
      <c r="G89" s="566">
        <v>0</v>
      </c>
      <c r="H89" s="569">
        <f t="shared" si="9"/>
        <v>0</v>
      </c>
      <c r="I89" s="570">
        <f t="shared" si="10"/>
        <v>0</v>
      </c>
    </row>
    <row r="90" spans="1:9" ht="15" customHeight="1">
      <c r="A90" s="309"/>
      <c r="B90" s="1125">
        <v>50117</v>
      </c>
      <c r="C90" s="1122" t="s">
        <v>378</v>
      </c>
      <c r="D90" s="1123" t="s">
        <v>377</v>
      </c>
      <c r="E90" s="1124">
        <v>700</v>
      </c>
      <c r="F90" s="1120">
        <v>0</v>
      </c>
      <c r="G90" s="566">
        <v>0</v>
      </c>
      <c r="H90" s="569">
        <f t="shared" si="9"/>
        <v>0</v>
      </c>
      <c r="I90" s="570">
        <v>0</v>
      </c>
    </row>
    <row r="91" spans="1:9" ht="15" customHeight="1">
      <c r="A91" s="281"/>
      <c r="B91" s="1116" t="s">
        <v>386</v>
      </c>
      <c r="C91" s="1122" t="s">
        <v>379</v>
      </c>
      <c r="D91" s="1123" t="s">
        <v>377</v>
      </c>
      <c r="E91" s="1124">
        <v>150</v>
      </c>
      <c r="F91" s="1120">
        <v>0</v>
      </c>
      <c r="G91" s="566">
        <v>0</v>
      </c>
      <c r="H91" s="569">
        <f t="shared" si="9"/>
        <v>0</v>
      </c>
      <c r="I91" s="570">
        <v>0</v>
      </c>
    </row>
    <row r="92" spans="1:9">
      <c r="A92" s="281"/>
      <c r="B92" s="1116" t="s">
        <v>387</v>
      </c>
      <c r="C92" s="1122" t="s">
        <v>388</v>
      </c>
      <c r="D92" s="1123" t="s">
        <v>377</v>
      </c>
      <c r="E92" s="1124">
        <v>200</v>
      </c>
      <c r="F92" s="1120">
        <v>0</v>
      </c>
      <c r="G92" s="566">
        <v>0</v>
      </c>
      <c r="H92" s="569">
        <f t="shared" si="9"/>
        <v>0</v>
      </c>
      <c r="I92" s="570">
        <v>0</v>
      </c>
    </row>
    <row r="93" spans="1:9">
      <c r="A93" s="281"/>
      <c r="B93" s="1116" t="s">
        <v>389</v>
      </c>
      <c r="C93" s="1122" t="s">
        <v>380</v>
      </c>
      <c r="D93" s="1123" t="s">
        <v>377</v>
      </c>
      <c r="E93" s="1124">
        <v>100</v>
      </c>
      <c r="F93" s="1120">
        <v>0</v>
      </c>
      <c r="G93" s="566">
        <v>0</v>
      </c>
      <c r="H93" s="569">
        <f t="shared" si="9"/>
        <v>0</v>
      </c>
      <c r="I93" s="570">
        <v>0</v>
      </c>
    </row>
    <row r="94" spans="1:9" ht="15" customHeight="1">
      <c r="A94" s="281"/>
      <c r="B94" s="1125">
        <v>50517</v>
      </c>
      <c r="C94" s="1122" t="s">
        <v>381</v>
      </c>
      <c r="D94" s="1123" t="s">
        <v>377</v>
      </c>
      <c r="E94" s="1124">
        <v>70</v>
      </c>
      <c r="F94" s="1120">
        <v>0</v>
      </c>
      <c r="G94" s="566">
        <v>0</v>
      </c>
      <c r="H94" s="569">
        <f t="shared" si="9"/>
        <v>0</v>
      </c>
      <c r="I94" s="570">
        <v>0</v>
      </c>
    </row>
    <row r="95" spans="1:9" ht="15" customHeight="1">
      <c r="A95" s="335"/>
      <c r="B95" s="289" t="s">
        <v>390</v>
      </c>
      <c r="C95" s="1122" t="s">
        <v>382</v>
      </c>
      <c r="D95" s="1123" t="s">
        <v>377</v>
      </c>
      <c r="E95" s="1124">
        <v>100</v>
      </c>
      <c r="F95" s="1120">
        <v>0</v>
      </c>
      <c r="G95" s="566">
        <v>0</v>
      </c>
      <c r="H95" s="569">
        <f t="shared" si="9"/>
        <v>0</v>
      </c>
      <c r="I95" s="570">
        <v>0</v>
      </c>
    </row>
    <row r="96" spans="1:9">
      <c r="A96" s="335"/>
      <c r="B96" s="289" t="s">
        <v>391</v>
      </c>
      <c r="C96" s="1122" t="s">
        <v>383</v>
      </c>
      <c r="D96" s="1123" t="s">
        <v>377</v>
      </c>
      <c r="E96" s="1124">
        <v>400</v>
      </c>
      <c r="F96" s="1120">
        <v>0</v>
      </c>
      <c r="G96" s="566">
        <v>0</v>
      </c>
      <c r="H96" s="569">
        <f t="shared" si="9"/>
        <v>0</v>
      </c>
      <c r="I96" s="570">
        <v>0</v>
      </c>
    </row>
    <row r="97" spans="1:9" ht="15" customHeight="1">
      <c r="A97" s="1126"/>
      <c r="B97" s="1127">
        <v>50817</v>
      </c>
      <c r="C97" s="1122" t="s">
        <v>384</v>
      </c>
      <c r="D97" s="1128" t="s">
        <v>377</v>
      </c>
      <c r="E97" s="1124">
        <v>300</v>
      </c>
      <c r="F97" s="286">
        <v>0</v>
      </c>
      <c r="G97" s="566">
        <v>0</v>
      </c>
      <c r="H97" s="567">
        <f t="shared" si="9"/>
        <v>0</v>
      </c>
      <c r="I97" s="567">
        <v>0</v>
      </c>
    </row>
    <row r="98" spans="1:9" ht="15" customHeight="1" thickBot="1">
      <c r="A98" s="1126"/>
      <c r="B98" s="1116" t="s">
        <v>322</v>
      </c>
      <c r="C98" s="1122" t="s">
        <v>306</v>
      </c>
      <c r="D98" s="1123" t="s">
        <v>385</v>
      </c>
      <c r="E98" s="1124">
        <v>480</v>
      </c>
      <c r="F98" s="1120">
        <v>480</v>
      </c>
      <c r="G98" s="566">
        <v>0</v>
      </c>
      <c r="H98" s="569">
        <f t="shared" si="9"/>
        <v>0</v>
      </c>
      <c r="I98" s="570">
        <f t="shared" ref="I98" si="11">G98/F98*100</f>
        <v>0</v>
      </c>
    </row>
    <row r="99" spans="1:9" ht="15" customHeight="1" thickBot="1">
      <c r="A99" s="1410" t="s">
        <v>31</v>
      </c>
      <c r="B99" s="1411"/>
      <c r="C99" s="1411"/>
      <c r="D99" s="753"/>
      <c r="E99" s="306">
        <f>E77+E85+E81</f>
        <v>8201</v>
      </c>
      <c r="F99" s="754">
        <f>F77+F85+F81</f>
        <v>56681</v>
      </c>
      <c r="G99" s="306">
        <f>G77+G85+G81</f>
        <v>0</v>
      </c>
      <c r="H99" s="755">
        <f>G99/E99*100</f>
        <v>0</v>
      </c>
      <c r="I99" s="266">
        <f>G99/F99*100</f>
        <v>0</v>
      </c>
    </row>
    <row r="100" spans="1:9" ht="15.75" thickBot="1">
      <c r="A100" s="342"/>
      <c r="B100" s="342"/>
      <c r="C100" s="342"/>
      <c r="D100" s="342"/>
      <c r="E100" s="342"/>
      <c r="F100" s="343"/>
      <c r="G100" s="344"/>
      <c r="H100" s="559"/>
      <c r="I100" s="559"/>
    </row>
    <row r="101" spans="1:9" ht="16.5" thickBot="1">
      <c r="A101" s="407" t="s">
        <v>32</v>
      </c>
      <c r="B101" s="346"/>
      <c r="C101" s="346"/>
      <c r="D101" s="346"/>
      <c r="E101" s="756">
        <f>E71+E99</f>
        <v>86859</v>
      </c>
      <c r="F101" s="757">
        <f>F71+F99</f>
        <v>151705.90000000002</v>
      </c>
      <c r="G101" s="756">
        <f>G71+G99</f>
        <v>49543</v>
      </c>
      <c r="H101" s="265">
        <f>G101/E101*100</f>
        <v>57.038418586444692</v>
      </c>
      <c r="I101" s="266">
        <f>G101/F101*100</f>
        <v>32.65726646096163</v>
      </c>
    </row>
    <row r="102" spans="1:9">
      <c r="A102" s="559"/>
      <c r="B102" s="559"/>
      <c r="C102" s="559"/>
      <c r="D102" s="559"/>
      <c r="E102" s="559"/>
      <c r="F102" s="559"/>
      <c r="G102" s="344"/>
      <c r="H102" s="559"/>
      <c r="I102" s="559"/>
    </row>
    <row r="103" spans="1:9">
      <c r="A103" s="559"/>
      <c r="B103" s="559"/>
      <c r="C103" s="559"/>
      <c r="D103" s="559"/>
      <c r="E103" s="559"/>
      <c r="F103" s="559"/>
      <c r="G103" s="344"/>
      <c r="H103" s="559"/>
      <c r="I103" s="559"/>
    </row>
    <row r="104" spans="1:9">
      <c r="A104" s="559"/>
      <c r="B104" s="559"/>
      <c r="C104" s="559"/>
      <c r="D104" s="559"/>
      <c r="E104" s="559"/>
      <c r="F104" s="559"/>
      <c r="G104" s="344"/>
      <c r="H104" s="559"/>
      <c r="I104" s="559"/>
    </row>
    <row r="105" spans="1:9">
      <c r="A105" s="559"/>
      <c r="B105" s="559"/>
      <c r="C105" s="559"/>
      <c r="D105" s="559"/>
      <c r="E105" s="559"/>
      <c r="F105" s="559"/>
      <c r="G105" s="344"/>
      <c r="H105" s="559"/>
      <c r="I105" s="559"/>
    </row>
  </sheetData>
  <mergeCells count="5">
    <mergeCell ref="B11:C11"/>
    <mergeCell ref="B85:C85"/>
    <mergeCell ref="A99:C99"/>
    <mergeCell ref="A71:C71"/>
    <mergeCell ref="B7:C7"/>
  </mergeCells>
  <pageMargins left="0.31496062992125984" right="0" top="0.39370078740157483" bottom="0.19685039370078741" header="0" footer="0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5"/>
  <sheetViews>
    <sheetView view="pageBreakPreview" topLeftCell="A70" zoomScale="60" zoomScaleNormal="100" workbookViewId="0">
      <selection activeCell="G85" sqref="G85"/>
    </sheetView>
  </sheetViews>
  <sheetFormatPr defaultRowHeight="15"/>
  <cols>
    <col min="1" max="1" width="9.140625" style="572"/>
    <col min="2" max="2" width="10.28515625" style="572" customWidth="1"/>
    <col min="3" max="3" width="57.42578125" style="572" customWidth="1"/>
    <col min="4" max="4" width="46.85546875" style="572" customWidth="1"/>
    <col min="5" max="5" width="12.7109375" style="572" customWidth="1"/>
    <col min="6" max="6" width="16" style="572" customWidth="1"/>
    <col min="7" max="7" width="11.140625" style="246" customWidth="1"/>
    <col min="8" max="8" width="11.140625" style="572" customWidth="1"/>
    <col min="9" max="9" width="10.85546875" style="572" customWidth="1"/>
    <col min="10" max="16384" width="9.140625" style="572"/>
  </cols>
  <sheetData>
    <row r="2" spans="1:9" ht="18">
      <c r="A2" s="50" t="s">
        <v>136</v>
      </c>
      <c r="B2" s="8"/>
      <c r="C2" s="51"/>
      <c r="D2" s="8"/>
      <c r="E2" s="8"/>
      <c r="F2" s="9"/>
      <c r="G2" s="249"/>
      <c r="H2" s="8"/>
      <c r="I2" s="8"/>
    </row>
    <row r="3" spans="1:9" ht="16.5" thickBot="1">
      <c r="A3" s="8"/>
      <c r="B3" s="50"/>
      <c r="C3" s="50"/>
      <c r="D3" s="8"/>
      <c r="E3" s="52"/>
      <c r="F3" s="9"/>
      <c r="G3" s="249"/>
      <c r="H3" s="8"/>
      <c r="I3" s="476" t="s">
        <v>878</v>
      </c>
    </row>
    <row r="4" spans="1:9">
      <c r="A4" s="28" t="s">
        <v>0</v>
      </c>
      <c r="B4" s="30" t="s">
        <v>1</v>
      </c>
      <c r="C4" s="68"/>
      <c r="D4" s="31"/>
      <c r="E4" s="53" t="s">
        <v>3</v>
      </c>
      <c r="F4" s="47" t="s">
        <v>4</v>
      </c>
      <c r="G4" s="252" t="s">
        <v>40</v>
      </c>
      <c r="H4" s="30" t="s">
        <v>41</v>
      </c>
      <c r="I4" s="54" t="s">
        <v>41</v>
      </c>
    </row>
    <row r="5" spans="1:9">
      <c r="A5" s="32" t="s">
        <v>7</v>
      </c>
      <c r="B5" s="34" t="s">
        <v>8</v>
      </c>
      <c r="C5" s="70" t="s">
        <v>418</v>
      </c>
      <c r="D5" s="35" t="s">
        <v>10</v>
      </c>
      <c r="E5" s="55" t="s">
        <v>137</v>
      </c>
      <c r="F5" s="48" t="s">
        <v>12</v>
      </c>
      <c r="G5" s="561" t="s">
        <v>548</v>
      </c>
      <c r="H5" s="34" t="s">
        <v>42</v>
      </c>
      <c r="I5" s="56" t="s">
        <v>42</v>
      </c>
    </row>
    <row r="6" spans="1:9" ht="15.75" thickBot="1">
      <c r="A6" s="57" t="s">
        <v>15</v>
      </c>
      <c r="B6" s="38" t="s">
        <v>16</v>
      </c>
      <c r="C6" s="72"/>
      <c r="D6" s="39"/>
      <c r="E6" s="562" t="s">
        <v>339</v>
      </c>
      <c r="F6" s="562" t="s">
        <v>339</v>
      </c>
      <c r="G6" s="253"/>
      <c r="H6" s="38" t="s">
        <v>13</v>
      </c>
      <c r="I6" s="58" t="s">
        <v>14</v>
      </c>
    </row>
    <row r="7" spans="1:9" ht="15.75">
      <c r="A7" s="394" t="s">
        <v>17</v>
      </c>
      <c r="B7" s="615"/>
      <c r="C7" s="616"/>
      <c r="D7" s="614"/>
      <c r="E7" s="395"/>
      <c r="F7" s="395"/>
      <c r="G7" s="259"/>
      <c r="H7" s="395"/>
      <c r="I7" s="396"/>
    </row>
    <row r="8" spans="1:9">
      <c r="A8" s="272" t="s">
        <v>281</v>
      </c>
      <c r="B8" s="268" t="s">
        <v>177</v>
      </c>
      <c r="C8" s="1131"/>
      <c r="D8" s="1139"/>
      <c r="E8" s="389">
        <f>SUM(E9)</f>
        <v>1190</v>
      </c>
      <c r="F8" s="310">
        <f>SUM(F9)</f>
        <v>2413</v>
      </c>
      <c r="G8" s="389">
        <f>SUM(G9)</f>
        <v>291</v>
      </c>
      <c r="H8" s="533">
        <f t="shared" ref="H8:H15" si="0">G8/E8*100</f>
        <v>24.45378151260504</v>
      </c>
      <c r="I8" s="534">
        <f>G8/F8*100</f>
        <v>12.05967675093245</v>
      </c>
    </row>
    <row r="9" spans="1:9" ht="15.75">
      <c r="A9" s="1140"/>
      <c r="B9" s="1141"/>
      <c r="C9" s="1142" t="s">
        <v>544</v>
      </c>
      <c r="D9" s="1143" t="s">
        <v>152</v>
      </c>
      <c r="E9" s="1144">
        <f>E10+E11+E12+E13+E14+E15</f>
        <v>1190</v>
      </c>
      <c r="F9" s="1145">
        <f>F10+F11+F12+F13+F14+F15</f>
        <v>2413</v>
      </c>
      <c r="G9" s="1144">
        <f>G10+G11+G12+G13+G14+G15</f>
        <v>291</v>
      </c>
      <c r="H9" s="533">
        <f t="shared" si="0"/>
        <v>24.45378151260504</v>
      </c>
      <c r="I9" s="534">
        <f t="shared" ref="I9:I15" si="1">G9/F9*100</f>
        <v>12.05967675093245</v>
      </c>
    </row>
    <row r="10" spans="1:9" ht="15.75">
      <c r="A10" s="1140"/>
      <c r="B10" s="1141"/>
      <c r="C10" s="1142"/>
      <c r="D10" s="1146" t="s">
        <v>846</v>
      </c>
      <c r="E10" s="1147">
        <v>150</v>
      </c>
      <c r="F10" s="1148">
        <v>147.6</v>
      </c>
      <c r="G10" s="381">
        <v>0</v>
      </c>
      <c r="H10" s="569">
        <f t="shared" si="0"/>
        <v>0</v>
      </c>
      <c r="I10" s="570">
        <f t="shared" si="1"/>
        <v>0</v>
      </c>
    </row>
    <row r="11" spans="1:9" ht="15.75">
      <c r="A11" s="1140"/>
      <c r="B11" s="1141"/>
      <c r="C11" s="1142"/>
      <c r="D11" s="1146" t="s">
        <v>126</v>
      </c>
      <c r="E11" s="1147">
        <v>180</v>
      </c>
      <c r="F11" s="1148">
        <v>180</v>
      </c>
      <c r="G11" s="381">
        <v>0</v>
      </c>
      <c r="H11" s="569">
        <f t="shared" si="0"/>
        <v>0</v>
      </c>
      <c r="I11" s="570">
        <f t="shared" si="1"/>
        <v>0</v>
      </c>
    </row>
    <row r="12" spans="1:9" ht="15.75">
      <c r="A12" s="1140"/>
      <c r="B12" s="1141"/>
      <c r="C12" s="1142"/>
      <c r="D12" s="1146" t="s">
        <v>849</v>
      </c>
      <c r="E12" s="1147">
        <v>0</v>
      </c>
      <c r="F12" s="1148">
        <v>2.4</v>
      </c>
      <c r="G12" s="381">
        <v>2</v>
      </c>
      <c r="H12" s="569">
        <v>0</v>
      </c>
      <c r="I12" s="570">
        <f t="shared" si="1"/>
        <v>83.333333333333343</v>
      </c>
    </row>
    <row r="13" spans="1:9" ht="15.75">
      <c r="A13" s="1140"/>
      <c r="B13" s="1141"/>
      <c r="C13" s="1142"/>
      <c r="D13" s="726" t="s">
        <v>131</v>
      </c>
      <c r="E13" s="1147">
        <v>400</v>
      </c>
      <c r="F13" s="1148">
        <v>400</v>
      </c>
      <c r="G13" s="381">
        <v>65</v>
      </c>
      <c r="H13" s="569">
        <f t="shared" si="0"/>
        <v>16.25</v>
      </c>
      <c r="I13" s="570">
        <f t="shared" si="1"/>
        <v>16.25</v>
      </c>
    </row>
    <row r="14" spans="1:9" ht="15.75">
      <c r="A14" s="1140"/>
      <c r="B14" s="1141"/>
      <c r="C14" s="1142"/>
      <c r="D14" s="726" t="s">
        <v>114</v>
      </c>
      <c r="E14" s="1147">
        <v>430</v>
      </c>
      <c r="F14" s="1148">
        <v>1653</v>
      </c>
      <c r="G14" s="381">
        <v>224</v>
      </c>
      <c r="H14" s="569">
        <f t="shared" si="0"/>
        <v>52.093023255813954</v>
      </c>
      <c r="I14" s="570">
        <f t="shared" si="1"/>
        <v>13.551119177253479</v>
      </c>
    </row>
    <row r="15" spans="1:9" ht="15.75">
      <c r="A15" s="1140"/>
      <c r="B15" s="1141"/>
      <c r="C15" s="1142"/>
      <c r="D15" s="1146" t="s">
        <v>205</v>
      </c>
      <c r="E15" s="1147">
        <v>30</v>
      </c>
      <c r="F15" s="1148">
        <v>30</v>
      </c>
      <c r="G15" s="381">
        <v>0</v>
      </c>
      <c r="H15" s="569">
        <f t="shared" si="0"/>
        <v>0</v>
      </c>
      <c r="I15" s="570">
        <f t="shared" si="1"/>
        <v>0</v>
      </c>
    </row>
    <row r="16" spans="1:9">
      <c r="A16" s="142" t="s">
        <v>138</v>
      </c>
      <c r="B16" s="171" t="s">
        <v>320</v>
      </c>
      <c r="C16" s="279"/>
      <c r="D16" s="617"/>
      <c r="E16" s="389">
        <f>SUM(E17:E31)</f>
        <v>17781</v>
      </c>
      <c r="F16" s="310">
        <f t="shared" ref="F16:G16" si="2">SUM(F17:F31)</f>
        <v>26234.3</v>
      </c>
      <c r="G16" s="389">
        <f t="shared" si="2"/>
        <v>9256</v>
      </c>
      <c r="H16" s="98">
        <f>G16/E16*100</f>
        <v>52.055564928856647</v>
      </c>
      <c r="I16" s="99">
        <f>G16/F16*100</f>
        <v>35.282054409685031</v>
      </c>
    </row>
    <row r="17" spans="1:9">
      <c r="A17" s="142"/>
      <c r="B17" s="175">
        <v>611</v>
      </c>
      <c r="C17" s="136" t="s">
        <v>139</v>
      </c>
      <c r="D17" s="531" t="s">
        <v>140</v>
      </c>
      <c r="E17" s="553">
        <v>1900</v>
      </c>
      <c r="F17" s="291">
        <v>1900</v>
      </c>
      <c r="G17" s="290">
        <v>1004</v>
      </c>
      <c r="H17" s="100">
        <f t="shared" ref="H17:H19" si="3">G17/E17*100</f>
        <v>52.84210526315789</v>
      </c>
      <c r="I17" s="95">
        <f t="shared" ref="I17:I19" si="4">G17/F17*100</f>
        <v>52.84210526315789</v>
      </c>
    </row>
    <row r="18" spans="1:9">
      <c r="A18" s="142"/>
      <c r="B18" s="170" t="s">
        <v>141</v>
      </c>
      <c r="C18" s="136" t="s">
        <v>142</v>
      </c>
      <c r="D18" s="169" t="s">
        <v>143</v>
      </c>
      <c r="E18" s="483">
        <v>1900</v>
      </c>
      <c r="F18" s="291">
        <v>1900</v>
      </c>
      <c r="G18" s="290">
        <v>1116</v>
      </c>
      <c r="H18" s="100">
        <f t="shared" si="3"/>
        <v>58.73684210526315</v>
      </c>
      <c r="I18" s="95">
        <f t="shared" si="4"/>
        <v>58.73684210526315</v>
      </c>
    </row>
    <row r="19" spans="1:9">
      <c r="A19" s="120"/>
      <c r="B19" s="170" t="s">
        <v>144</v>
      </c>
      <c r="C19" s="136" t="s">
        <v>145</v>
      </c>
      <c r="D19" s="169" t="s">
        <v>146</v>
      </c>
      <c r="E19" s="483">
        <v>3400</v>
      </c>
      <c r="F19" s="291">
        <v>3400</v>
      </c>
      <c r="G19" s="290">
        <v>1021</v>
      </c>
      <c r="H19" s="100">
        <f t="shared" si="3"/>
        <v>30.029411764705884</v>
      </c>
      <c r="I19" s="95">
        <f t="shared" si="4"/>
        <v>30.029411764705884</v>
      </c>
    </row>
    <row r="20" spans="1:9" ht="15" customHeight="1">
      <c r="A20" s="120"/>
      <c r="B20" s="170" t="s">
        <v>147</v>
      </c>
      <c r="C20" s="531" t="s">
        <v>148</v>
      </c>
      <c r="D20" s="136" t="s">
        <v>149</v>
      </c>
      <c r="E20" s="483">
        <v>400</v>
      </c>
      <c r="F20" s="291">
        <v>400</v>
      </c>
      <c r="G20" s="290">
        <v>214</v>
      </c>
      <c r="H20" s="100">
        <f>G20/E20*100</f>
        <v>53.5</v>
      </c>
      <c r="I20" s="95">
        <f>G20/F20*100</f>
        <v>53.5</v>
      </c>
    </row>
    <row r="21" spans="1:9" ht="15" customHeight="1">
      <c r="A21" s="120"/>
      <c r="B21" s="170"/>
      <c r="C21" s="531" t="s">
        <v>543</v>
      </c>
      <c r="D21" s="136" t="s">
        <v>149</v>
      </c>
      <c r="E21" s="483">
        <v>0</v>
      </c>
      <c r="F21" s="291">
        <v>3805.9</v>
      </c>
      <c r="G21" s="290">
        <v>0</v>
      </c>
      <c r="H21" s="100">
        <v>0</v>
      </c>
      <c r="I21" s="95">
        <f>G21/F21*100</f>
        <v>0</v>
      </c>
    </row>
    <row r="22" spans="1:9">
      <c r="A22" s="120"/>
      <c r="B22" s="170"/>
      <c r="C22" s="531" t="s">
        <v>307</v>
      </c>
      <c r="D22" s="531" t="s">
        <v>150</v>
      </c>
      <c r="E22" s="483">
        <v>580</v>
      </c>
      <c r="F22" s="291">
        <v>380</v>
      </c>
      <c r="G22" s="290">
        <v>98</v>
      </c>
      <c r="H22" s="100">
        <f>G22/E22*100</f>
        <v>16.896551724137932</v>
      </c>
      <c r="I22" s="95">
        <f>G22/F22*100</f>
        <v>25.789473684210527</v>
      </c>
    </row>
    <row r="23" spans="1:9">
      <c r="A23" s="120"/>
      <c r="B23" s="170"/>
      <c r="C23" s="136" t="s">
        <v>151</v>
      </c>
      <c r="D23" s="531" t="s">
        <v>152</v>
      </c>
      <c r="E23" s="483">
        <v>400</v>
      </c>
      <c r="F23" s="291">
        <v>400</v>
      </c>
      <c r="G23" s="290">
        <v>85</v>
      </c>
      <c r="H23" s="569">
        <f t="shared" ref="H23:H28" si="5">G23/E23*100</f>
        <v>21.25</v>
      </c>
      <c r="I23" s="95">
        <f t="shared" ref="I23:I31" si="6">G23/F23*100</f>
        <v>21.25</v>
      </c>
    </row>
    <row r="24" spans="1:9">
      <c r="A24" s="120"/>
      <c r="B24" s="170" t="s">
        <v>153</v>
      </c>
      <c r="C24" s="531" t="s">
        <v>154</v>
      </c>
      <c r="D24" s="287" t="s">
        <v>152</v>
      </c>
      <c r="E24" s="483">
        <v>1</v>
      </c>
      <c r="F24" s="291">
        <v>1</v>
      </c>
      <c r="G24" s="290">
        <v>0</v>
      </c>
      <c r="H24" s="569">
        <f t="shared" si="5"/>
        <v>0</v>
      </c>
      <c r="I24" s="570">
        <f t="shared" si="6"/>
        <v>0</v>
      </c>
    </row>
    <row r="25" spans="1:9">
      <c r="A25" s="142"/>
      <c r="B25" s="171"/>
      <c r="C25" s="136" t="s">
        <v>155</v>
      </c>
      <c r="D25" s="136" t="s">
        <v>156</v>
      </c>
      <c r="E25" s="483">
        <v>400</v>
      </c>
      <c r="F25" s="291">
        <v>417.2</v>
      </c>
      <c r="G25" s="290">
        <v>274</v>
      </c>
      <c r="H25" s="100">
        <f t="shared" si="5"/>
        <v>68.5</v>
      </c>
      <c r="I25" s="95">
        <f t="shared" si="6"/>
        <v>65.675934803451582</v>
      </c>
    </row>
    <row r="26" spans="1:9">
      <c r="A26" s="120"/>
      <c r="B26" s="135"/>
      <c r="C26" s="136" t="s">
        <v>260</v>
      </c>
      <c r="D26" s="136" t="s">
        <v>157</v>
      </c>
      <c r="E26" s="483">
        <v>3000</v>
      </c>
      <c r="F26" s="291">
        <v>6709</v>
      </c>
      <c r="G26" s="290">
        <v>1999</v>
      </c>
      <c r="H26" s="100">
        <f t="shared" si="5"/>
        <v>66.63333333333334</v>
      </c>
      <c r="I26" s="95">
        <f t="shared" si="6"/>
        <v>29.795796691012072</v>
      </c>
    </row>
    <row r="27" spans="1:9">
      <c r="A27" s="120"/>
      <c r="B27" s="170" t="s">
        <v>308</v>
      </c>
      <c r="C27" s="136" t="s">
        <v>309</v>
      </c>
      <c r="D27" s="136" t="s">
        <v>157</v>
      </c>
      <c r="E27" s="483">
        <v>100</v>
      </c>
      <c r="F27" s="291">
        <v>100</v>
      </c>
      <c r="G27" s="290">
        <v>34</v>
      </c>
      <c r="H27" s="100">
        <f t="shared" si="5"/>
        <v>34</v>
      </c>
      <c r="I27" s="95">
        <f t="shared" si="6"/>
        <v>34</v>
      </c>
    </row>
    <row r="28" spans="1:9">
      <c r="A28" s="120"/>
      <c r="B28" s="170" t="s">
        <v>310</v>
      </c>
      <c r="C28" s="136" t="s">
        <v>311</v>
      </c>
      <c r="D28" s="136" t="s">
        <v>149</v>
      </c>
      <c r="E28" s="483">
        <v>5700</v>
      </c>
      <c r="F28" s="291">
        <v>6097.8</v>
      </c>
      <c r="G28" s="290">
        <v>3182</v>
      </c>
      <c r="H28" s="96">
        <f t="shared" si="5"/>
        <v>55.824561403508774</v>
      </c>
      <c r="I28" s="97">
        <f t="shared" si="6"/>
        <v>52.182754436026102</v>
      </c>
    </row>
    <row r="29" spans="1:9">
      <c r="A29" s="173"/>
      <c r="B29" s="122"/>
      <c r="C29" s="695" t="s">
        <v>542</v>
      </c>
      <c r="D29" s="147" t="s">
        <v>312</v>
      </c>
      <c r="E29" s="1452">
        <v>0</v>
      </c>
      <c r="F29" s="1454">
        <v>722.4</v>
      </c>
      <c r="G29" s="1456">
        <v>228</v>
      </c>
      <c r="H29" s="1457">
        <v>55.824561403508774</v>
      </c>
      <c r="I29" s="646"/>
    </row>
    <row r="30" spans="1:9">
      <c r="A30" s="138"/>
      <c r="B30" s="238"/>
      <c r="C30" s="437"/>
      <c r="D30" s="370" t="s">
        <v>313</v>
      </c>
      <c r="E30" s="1453"/>
      <c r="F30" s="1455"/>
      <c r="G30" s="1455"/>
      <c r="H30" s="1455"/>
      <c r="I30" s="95">
        <f>G29/F29*100</f>
        <v>31.561461794019934</v>
      </c>
    </row>
    <row r="31" spans="1:9">
      <c r="A31" s="138"/>
      <c r="B31" s="238"/>
      <c r="C31" s="695" t="s">
        <v>717</v>
      </c>
      <c r="D31" s="370" t="s">
        <v>718</v>
      </c>
      <c r="E31" s="1300">
        <v>0</v>
      </c>
      <c r="F31" s="877">
        <v>1</v>
      </c>
      <c r="G31" s="1301">
        <v>1</v>
      </c>
      <c r="H31" s="96">
        <v>0</v>
      </c>
      <c r="I31" s="97">
        <f t="shared" si="6"/>
        <v>100</v>
      </c>
    </row>
    <row r="32" spans="1:9">
      <c r="A32" s="120"/>
      <c r="B32" s="135"/>
      <c r="C32" s="532"/>
      <c r="D32" s="239"/>
      <c r="E32" s="381"/>
      <c r="F32" s="381"/>
      <c r="G32" s="552"/>
      <c r="H32" s="878"/>
      <c r="I32" s="879"/>
    </row>
    <row r="33" spans="1:9">
      <c r="A33" s="309" t="s">
        <v>158</v>
      </c>
      <c r="B33" s="1129" t="s">
        <v>159</v>
      </c>
      <c r="C33" s="1299"/>
      <c r="D33" s="971"/>
      <c r="E33" s="373">
        <f>E34+E36+E40</f>
        <v>765</v>
      </c>
      <c r="F33" s="374">
        <f>F34+F36+F40</f>
        <v>1265</v>
      </c>
      <c r="G33" s="373">
        <f>G34+G36+G40</f>
        <v>258</v>
      </c>
      <c r="H33" s="533">
        <f>G33/E33*100</f>
        <v>33.725490196078432</v>
      </c>
      <c r="I33" s="534">
        <f>G33/F33*100</f>
        <v>20.395256916996047</v>
      </c>
    </row>
    <row r="34" spans="1:9">
      <c r="A34" s="309"/>
      <c r="B34" s="1129"/>
      <c r="C34" s="1299"/>
      <c r="D34" s="971" t="s">
        <v>315</v>
      </c>
      <c r="E34" s="373">
        <f>E35</f>
        <v>0</v>
      </c>
      <c r="F34" s="374">
        <f>F35</f>
        <v>10</v>
      </c>
      <c r="G34" s="373">
        <f>G35</f>
        <v>0</v>
      </c>
      <c r="H34" s="533">
        <v>0</v>
      </c>
      <c r="I34" s="534">
        <f>G34/F34*100</f>
        <v>0</v>
      </c>
    </row>
    <row r="35" spans="1:9">
      <c r="A35" s="309"/>
      <c r="B35" s="1129"/>
      <c r="C35" s="1299"/>
      <c r="D35" s="1130" t="s">
        <v>114</v>
      </c>
      <c r="E35" s="290">
        <v>0</v>
      </c>
      <c r="F35" s="291">
        <v>10</v>
      </c>
      <c r="G35" s="290">
        <v>0</v>
      </c>
      <c r="H35" s="569">
        <v>0</v>
      </c>
      <c r="I35" s="570">
        <f t="shared" ref="I35:I41" si="7">G35/F35*100</f>
        <v>0</v>
      </c>
    </row>
    <row r="36" spans="1:9">
      <c r="A36" s="281"/>
      <c r="B36" s="293"/>
      <c r="C36" s="1131" t="s">
        <v>850</v>
      </c>
      <c r="D36" s="268" t="s">
        <v>160</v>
      </c>
      <c r="E36" s="373">
        <f>E37+E38+E39</f>
        <v>665</v>
      </c>
      <c r="F36" s="374">
        <f>F37+F38+F39</f>
        <v>1155</v>
      </c>
      <c r="G36" s="373">
        <f>G37+G38+G39</f>
        <v>214</v>
      </c>
      <c r="H36" s="533">
        <f t="shared" ref="H36:H41" si="8">G36/E36*100</f>
        <v>32.180451127819545</v>
      </c>
      <c r="I36" s="534">
        <f t="shared" si="7"/>
        <v>18.528138528138527</v>
      </c>
    </row>
    <row r="37" spans="1:9">
      <c r="A37" s="281"/>
      <c r="B37" s="293"/>
      <c r="C37" s="1131"/>
      <c r="D37" s="726" t="s">
        <v>114</v>
      </c>
      <c r="E37" s="285">
        <v>410</v>
      </c>
      <c r="F37" s="1132">
        <v>410</v>
      </c>
      <c r="G37" s="1133">
        <v>111</v>
      </c>
      <c r="H37" s="533">
        <f t="shared" si="8"/>
        <v>27.073170731707318</v>
      </c>
      <c r="I37" s="534">
        <f t="shared" si="7"/>
        <v>27.073170731707318</v>
      </c>
    </row>
    <row r="38" spans="1:9">
      <c r="A38" s="281"/>
      <c r="B38" s="293" t="s">
        <v>161</v>
      </c>
      <c r="C38" s="1131" t="s">
        <v>162</v>
      </c>
      <c r="D38" s="726" t="s">
        <v>114</v>
      </c>
      <c r="E38" s="285">
        <v>250</v>
      </c>
      <c r="F38" s="1132">
        <v>740</v>
      </c>
      <c r="G38" s="1133">
        <v>103</v>
      </c>
      <c r="H38" s="533">
        <f t="shared" si="8"/>
        <v>41.199999999999996</v>
      </c>
      <c r="I38" s="534">
        <f t="shared" si="7"/>
        <v>13.918918918918918</v>
      </c>
    </row>
    <row r="39" spans="1:9">
      <c r="A39" s="281"/>
      <c r="B39" s="293"/>
      <c r="C39" s="1131"/>
      <c r="D39" s="1130" t="s">
        <v>205</v>
      </c>
      <c r="E39" s="285">
        <v>5</v>
      </c>
      <c r="F39" s="1134">
        <v>5</v>
      </c>
      <c r="G39" s="290">
        <v>0</v>
      </c>
      <c r="H39" s="569">
        <f t="shared" si="8"/>
        <v>0</v>
      </c>
      <c r="I39" s="570">
        <f t="shared" si="7"/>
        <v>0</v>
      </c>
    </row>
    <row r="40" spans="1:9">
      <c r="A40" s="1363"/>
      <c r="B40" s="297"/>
      <c r="C40" s="1131" t="s">
        <v>163</v>
      </c>
      <c r="D40" s="951" t="s">
        <v>152</v>
      </c>
      <c r="E40" s="1135">
        <f>E41</f>
        <v>100</v>
      </c>
      <c r="F40" s="1136">
        <f>F41</f>
        <v>100</v>
      </c>
      <c r="G40" s="1135">
        <f>G41</f>
        <v>44</v>
      </c>
      <c r="H40" s="533">
        <f t="shared" si="8"/>
        <v>44</v>
      </c>
      <c r="I40" s="534">
        <f t="shared" si="7"/>
        <v>44</v>
      </c>
    </row>
    <row r="41" spans="1:9" ht="15.75" thickBot="1">
      <c r="A41" s="981"/>
      <c r="B41" s="607"/>
      <c r="C41" s="1009"/>
      <c r="D41" s="1137" t="s">
        <v>125</v>
      </c>
      <c r="E41" s="1138">
        <v>100</v>
      </c>
      <c r="F41" s="856">
        <v>100</v>
      </c>
      <c r="G41" s="1364">
        <v>44</v>
      </c>
      <c r="H41" s="1365">
        <f t="shared" si="8"/>
        <v>44</v>
      </c>
      <c r="I41" s="1366">
        <f t="shared" si="7"/>
        <v>44</v>
      </c>
    </row>
    <row r="42" spans="1:9" ht="16.5" thickBot="1">
      <c r="A42" s="1458" t="s">
        <v>18</v>
      </c>
      <c r="B42" s="1459"/>
      <c r="C42" s="1460"/>
      <c r="D42" s="599"/>
      <c r="E42" s="347">
        <f>E16+E33+E8</f>
        <v>19736</v>
      </c>
      <c r="F42" s="348">
        <f>F16+F33+F8</f>
        <v>29912.3</v>
      </c>
      <c r="G42" s="347">
        <f>G16+G33+G8</f>
        <v>9805</v>
      </c>
      <c r="H42" s="94">
        <f>G42/E42*100</f>
        <v>49.68078638021889</v>
      </c>
      <c r="I42" s="102">
        <f>G42/F42*100</f>
        <v>32.779157737786797</v>
      </c>
    </row>
    <row r="43" spans="1:9" ht="15.75">
      <c r="A43" s="150"/>
      <c r="B43" s="150"/>
      <c r="C43" s="150"/>
      <c r="D43" s="151"/>
      <c r="E43" s="359"/>
      <c r="F43" s="360"/>
      <c r="G43" s="359"/>
      <c r="H43" s="166"/>
      <c r="I43" s="167"/>
    </row>
    <row r="44" spans="1:9" ht="15.75">
      <c r="A44" s="150"/>
      <c r="B44" s="150"/>
      <c r="C44" s="150"/>
      <c r="D44" s="151"/>
      <c r="E44" s="359"/>
      <c r="F44" s="360"/>
      <c r="G44" s="359"/>
      <c r="H44" s="166"/>
      <c r="I44" s="167"/>
    </row>
    <row r="45" spans="1:9" ht="15.75">
      <c r="A45" s="150"/>
      <c r="B45" s="150"/>
      <c r="C45" s="150"/>
      <c r="D45" s="151"/>
      <c r="E45" s="359"/>
      <c r="F45" s="360"/>
      <c r="G45" s="359"/>
      <c r="H45" s="166"/>
      <c r="I45" s="167"/>
    </row>
    <row r="46" spans="1:9" ht="15.75">
      <c r="A46" s="150"/>
      <c r="B46" s="150"/>
      <c r="C46" s="150"/>
      <c r="D46" s="151"/>
      <c r="E46" s="359"/>
      <c r="F46" s="360"/>
      <c r="G46" s="359"/>
      <c r="H46" s="166"/>
      <c r="I46" s="167"/>
    </row>
    <row r="47" spans="1:9" ht="15.75">
      <c r="A47" s="150"/>
      <c r="B47" s="150"/>
      <c r="C47" s="150"/>
      <c r="D47" s="151"/>
      <c r="E47" s="359"/>
      <c r="F47" s="360"/>
      <c r="G47" s="359"/>
      <c r="H47" s="166"/>
      <c r="I47" s="167"/>
    </row>
    <row r="48" spans="1:9" ht="15.75">
      <c r="A48" s="150"/>
      <c r="B48" s="150"/>
      <c r="C48" s="150"/>
      <c r="D48" s="151"/>
      <c r="E48" s="359"/>
      <c r="F48" s="360"/>
      <c r="G48" s="359"/>
      <c r="H48" s="166"/>
      <c r="I48" s="167"/>
    </row>
    <row r="49" spans="1:10" ht="15.75">
      <c r="A49" s="150"/>
      <c r="B49" s="150"/>
      <c r="C49" s="150"/>
      <c r="D49" s="151"/>
      <c r="E49" s="359"/>
      <c r="F49" s="360"/>
      <c r="G49" s="359"/>
      <c r="H49" s="166"/>
      <c r="I49" s="167"/>
    </row>
    <row r="50" spans="1:10" ht="15.75">
      <c r="A50" s="150"/>
      <c r="B50" s="150"/>
      <c r="C50" s="150"/>
      <c r="D50" s="151"/>
      <c r="E50" s="359"/>
      <c r="F50" s="360"/>
      <c r="G50" s="359"/>
      <c r="H50" s="166"/>
      <c r="I50" s="167"/>
    </row>
    <row r="51" spans="1:10" ht="16.5" thickBot="1">
      <c r="A51" s="150"/>
      <c r="B51" s="150"/>
      <c r="C51" s="150"/>
      <c r="D51" s="151"/>
      <c r="E51" s="472"/>
      <c r="F51" s="472"/>
      <c r="G51" s="472"/>
      <c r="H51" s="166"/>
      <c r="I51" s="476" t="s">
        <v>877</v>
      </c>
    </row>
    <row r="52" spans="1:10">
      <c r="A52" s="153" t="s">
        <v>0</v>
      </c>
      <c r="B52" s="174" t="s">
        <v>1</v>
      </c>
      <c r="C52" s="68"/>
      <c r="D52" s="154"/>
      <c r="E52" s="30" t="s">
        <v>3</v>
      </c>
      <c r="F52" s="178" t="s">
        <v>4</v>
      </c>
      <c r="G52" s="252" t="s">
        <v>40</v>
      </c>
      <c r="H52" s="30" t="s">
        <v>41</v>
      </c>
      <c r="I52" s="54" t="s">
        <v>41</v>
      </c>
    </row>
    <row r="53" spans="1:10">
      <c r="A53" s="155" t="s">
        <v>7</v>
      </c>
      <c r="B53" s="156" t="s">
        <v>8</v>
      </c>
      <c r="C53" s="70" t="s">
        <v>418</v>
      </c>
      <c r="D53" s="157" t="s">
        <v>10</v>
      </c>
      <c r="E53" s="34" t="s">
        <v>137</v>
      </c>
      <c r="F53" s="179" t="s">
        <v>12</v>
      </c>
      <c r="G53" s="561" t="s">
        <v>548</v>
      </c>
      <c r="H53" s="34" t="s">
        <v>42</v>
      </c>
      <c r="I53" s="56" t="s">
        <v>42</v>
      </c>
    </row>
    <row r="54" spans="1:10" ht="15.75" thickBot="1">
      <c r="A54" s="158" t="s">
        <v>15</v>
      </c>
      <c r="B54" s="159" t="s">
        <v>16</v>
      </c>
      <c r="C54" s="72"/>
      <c r="D54" s="160"/>
      <c r="E54" s="562" t="s">
        <v>339</v>
      </c>
      <c r="F54" s="562" t="s">
        <v>339</v>
      </c>
      <c r="G54" s="562"/>
      <c r="H54" s="38" t="s">
        <v>13</v>
      </c>
      <c r="I54" s="58" t="s">
        <v>14</v>
      </c>
    </row>
    <row r="55" spans="1:10" ht="15.75">
      <c r="A55" s="1461" t="s">
        <v>30</v>
      </c>
      <c r="B55" s="1462"/>
      <c r="C55" s="1462"/>
      <c r="D55" s="600"/>
      <c r="E55" s="431"/>
      <c r="F55" s="413"/>
      <c r="G55" s="288"/>
      <c r="H55" s="413"/>
      <c r="I55" s="432"/>
      <c r="J55" s="559"/>
    </row>
    <row r="56" spans="1:10" ht="15.75">
      <c r="A56" s="433" t="s">
        <v>281</v>
      </c>
      <c r="B56" s="434" t="s">
        <v>177</v>
      </c>
      <c r="C56" s="876"/>
      <c r="D56" s="618"/>
      <c r="E56" s="435">
        <f>SUM(E58:E58)</f>
        <v>3501</v>
      </c>
      <c r="F56" s="436">
        <f>SUM(F58:F58)</f>
        <v>3501</v>
      </c>
      <c r="G56" s="390">
        <f>SUM(G58:G58)</f>
        <v>0</v>
      </c>
      <c r="H56" s="533">
        <f>G56/E56*100</f>
        <v>0</v>
      </c>
      <c r="I56" s="534">
        <f>G56/F56*100</f>
        <v>0</v>
      </c>
      <c r="J56" s="559"/>
    </row>
    <row r="57" spans="1:10">
      <c r="A57" s="433"/>
      <c r="B57" s="434"/>
      <c r="C57" s="268" t="s">
        <v>262</v>
      </c>
      <c r="D57" s="430"/>
      <c r="E57" s="435"/>
      <c r="F57" s="436"/>
      <c r="G57" s="390"/>
      <c r="H57" s="533"/>
      <c r="I57" s="534"/>
      <c r="J57" s="559"/>
    </row>
    <row r="58" spans="1:10" ht="15.75">
      <c r="A58" s="874"/>
      <c r="B58" s="114"/>
      <c r="C58" s="115" t="s">
        <v>248</v>
      </c>
      <c r="D58" s="116" t="s">
        <v>150</v>
      </c>
      <c r="E58" s="127">
        <v>3501</v>
      </c>
      <c r="F58" s="215">
        <v>3501</v>
      </c>
      <c r="G58" s="241">
        <v>0</v>
      </c>
      <c r="H58" s="100">
        <f>G58/E58*100</f>
        <v>0</v>
      </c>
      <c r="I58" s="95">
        <f>G58/F58*100</f>
        <v>0</v>
      </c>
    </row>
    <row r="59" spans="1:10" ht="15.75">
      <c r="A59" s="874"/>
      <c r="B59" s="114"/>
      <c r="C59" s="115"/>
      <c r="D59" s="880"/>
      <c r="E59" s="127"/>
      <c r="F59" s="215"/>
      <c r="G59" s="241"/>
      <c r="H59" s="100"/>
      <c r="I59" s="95"/>
    </row>
    <row r="60" spans="1:10">
      <c r="A60" s="433" t="s">
        <v>719</v>
      </c>
      <c r="B60" s="434" t="s">
        <v>44</v>
      </c>
      <c r="C60" s="403"/>
      <c r="D60" s="399"/>
      <c r="E60" s="881">
        <f>E62</f>
        <v>0</v>
      </c>
      <c r="F60" s="881">
        <f t="shared" ref="F60:G60" si="9">F62</f>
        <v>14000</v>
      </c>
      <c r="G60" s="881">
        <f t="shared" si="9"/>
        <v>0</v>
      </c>
      <c r="H60" s="533">
        <v>0</v>
      </c>
      <c r="I60" s="534">
        <f>G60/F60*100</f>
        <v>0</v>
      </c>
    </row>
    <row r="61" spans="1:10" ht="15.75">
      <c r="A61" s="882"/>
      <c r="B61" s="114"/>
      <c r="C61" s="268" t="s">
        <v>720</v>
      </c>
      <c r="D61" s="619"/>
      <c r="E61" s="881"/>
      <c r="F61" s="883"/>
      <c r="G61" s="884"/>
      <c r="H61" s="98"/>
      <c r="I61" s="99"/>
    </row>
    <row r="62" spans="1:10" ht="15.75">
      <c r="A62" s="882"/>
      <c r="B62" s="114"/>
      <c r="C62" s="885" t="s">
        <v>721</v>
      </c>
      <c r="D62" s="880" t="s">
        <v>318</v>
      </c>
      <c r="E62" s="886">
        <v>0</v>
      </c>
      <c r="F62" s="887">
        <v>14000</v>
      </c>
      <c r="G62" s="241">
        <v>0</v>
      </c>
      <c r="H62" s="100">
        <v>0</v>
      </c>
      <c r="I62" s="95">
        <f>G62/F62*100</f>
        <v>0</v>
      </c>
    </row>
    <row r="63" spans="1:10" ht="15.75">
      <c r="A63" s="882"/>
      <c r="B63" s="114"/>
      <c r="C63" s="885"/>
      <c r="D63" s="880"/>
      <c r="E63" s="886"/>
      <c r="F63" s="887"/>
      <c r="G63" s="241"/>
      <c r="H63" s="100"/>
      <c r="I63" s="95"/>
    </row>
    <row r="64" spans="1:10">
      <c r="A64" s="142" t="s">
        <v>138</v>
      </c>
      <c r="B64" s="171" t="s">
        <v>320</v>
      </c>
      <c r="C64" s="279"/>
      <c r="D64" s="880"/>
      <c r="E64" s="406">
        <f>SUM(E65:E79)</f>
        <v>1220</v>
      </c>
      <c r="F64" s="406">
        <f>SUM(F65:F79)</f>
        <v>12015</v>
      </c>
      <c r="G64" s="406">
        <f>SUM(G65:G79)</f>
        <v>88</v>
      </c>
      <c r="H64" s="98">
        <f>G64/E64*100</f>
        <v>7.2131147540983616</v>
      </c>
      <c r="I64" s="99">
        <f>G64/F64*100</f>
        <v>0.73241781106949644</v>
      </c>
    </row>
    <row r="65" spans="1:9">
      <c r="A65" s="164"/>
      <c r="B65" s="165"/>
      <c r="C65" s="439" t="s">
        <v>398</v>
      </c>
      <c r="D65" s="532" t="s">
        <v>312</v>
      </c>
      <c r="E65" s="400"/>
      <c r="F65" s="401"/>
      <c r="G65" s="402"/>
      <c r="H65" s="176"/>
      <c r="I65" s="177"/>
    </row>
    <row r="66" spans="1:9">
      <c r="A66" s="888"/>
      <c r="B66" s="172"/>
      <c r="C66" s="554" t="s">
        <v>399</v>
      </c>
      <c r="D66" s="149" t="s">
        <v>313</v>
      </c>
      <c r="E66" s="127">
        <v>250</v>
      </c>
      <c r="F66" s="215">
        <v>247</v>
      </c>
      <c r="G66" s="405">
        <v>0</v>
      </c>
      <c r="H66" s="100">
        <f>G66/E66*100</f>
        <v>0</v>
      </c>
      <c r="I66" s="95">
        <f>G66/F66*100</f>
        <v>0</v>
      </c>
    </row>
    <row r="67" spans="1:9" ht="15.75">
      <c r="A67" s="398"/>
      <c r="B67" s="470"/>
      <c r="C67" s="438" t="s">
        <v>314</v>
      </c>
      <c r="D67" s="532" t="s">
        <v>312</v>
      </c>
      <c r="E67" s="400"/>
      <c r="F67" s="401"/>
      <c r="G67" s="402"/>
      <c r="H67" s="176"/>
      <c r="I67" s="177"/>
    </row>
    <row r="68" spans="1:9" ht="15.75">
      <c r="A68" s="874"/>
      <c r="B68" s="469"/>
      <c r="C68" s="875"/>
      <c r="D68" s="149" t="s">
        <v>313</v>
      </c>
      <c r="E68" s="127">
        <v>70</v>
      </c>
      <c r="F68" s="215">
        <v>73</v>
      </c>
      <c r="G68" s="405">
        <v>73</v>
      </c>
      <c r="H68" s="100">
        <v>0</v>
      </c>
      <c r="I68" s="95">
        <f>G68/F68*100</f>
        <v>100</v>
      </c>
    </row>
    <row r="69" spans="1:9" ht="15.75">
      <c r="A69" s="889"/>
      <c r="B69" s="114"/>
      <c r="C69" s="890" t="s">
        <v>722</v>
      </c>
      <c r="D69" s="137" t="s">
        <v>315</v>
      </c>
      <c r="E69" s="891">
        <v>900</v>
      </c>
      <c r="F69" s="892">
        <v>7900</v>
      </c>
      <c r="G69" s="893">
        <v>0</v>
      </c>
      <c r="H69" s="387">
        <f>G69/E69*100</f>
        <v>0</v>
      </c>
      <c r="I69" s="97">
        <f>G69/F69*100</f>
        <v>0</v>
      </c>
    </row>
    <row r="70" spans="1:9" ht="15.75">
      <c r="A70" s="398"/>
      <c r="B70" s="470"/>
      <c r="C70" s="894" t="s">
        <v>723</v>
      </c>
      <c r="D70" s="895" t="s">
        <v>315</v>
      </c>
      <c r="E70" s="400">
        <v>0</v>
      </c>
      <c r="F70" s="401">
        <v>15</v>
      </c>
      <c r="G70" s="402">
        <v>15</v>
      </c>
      <c r="H70" s="387">
        <v>0</v>
      </c>
      <c r="I70" s="97">
        <f t="shared" ref="I70:I79" si="10">G70/F70*100</f>
        <v>100</v>
      </c>
    </row>
    <row r="71" spans="1:9" ht="15.75">
      <c r="A71" s="889"/>
      <c r="B71" s="114"/>
      <c r="C71" s="890" t="s">
        <v>724</v>
      </c>
      <c r="D71" s="137" t="s">
        <v>725</v>
      </c>
      <c r="E71" s="891">
        <v>0</v>
      </c>
      <c r="F71" s="892">
        <v>500</v>
      </c>
      <c r="G71" s="241">
        <v>0</v>
      </c>
      <c r="H71" s="387">
        <v>0</v>
      </c>
      <c r="I71" s="97">
        <f t="shared" si="10"/>
        <v>0</v>
      </c>
    </row>
    <row r="72" spans="1:9" ht="15.75">
      <c r="A72" s="896"/>
      <c r="B72" s="897"/>
      <c r="C72" s="898" t="s">
        <v>726</v>
      </c>
      <c r="D72" s="532" t="s">
        <v>312</v>
      </c>
      <c r="E72" s="899"/>
      <c r="F72" s="900"/>
      <c r="G72" s="901"/>
      <c r="H72" s="855"/>
      <c r="I72" s="646"/>
    </row>
    <row r="73" spans="1:9" ht="15.75">
      <c r="A73" s="874"/>
      <c r="B73" s="469"/>
      <c r="C73" s="902"/>
      <c r="D73" s="149" t="s">
        <v>313</v>
      </c>
      <c r="E73" s="127">
        <v>0</v>
      </c>
      <c r="F73" s="215">
        <v>190</v>
      </c>
      <c r="G73" s="243">
        <v>0</v>
      </c>
      <c r="H73" s="100">
        <v>0</v>
      </c>
      <c r="I73" s="95">
        <f t="shared" si="10"/>
        <v>0</v>
      </c>
    </row>
    <row r="74" spans="1:9" ht="15.75">
      <c r="A74" s="896"/>
      <c r="B74" s="897"/>
      <c r="C74" s="898" t="s">
        <v>727</v>
      </c>
      <c r="D74" s="532" t="s">
        <v>312</v>
      </c>
      <c r="E74" s="899"/>
      <c r="F74" s="900"/>
      <c r="G74" s="901"/>
      <c r="H74" s="855"/>
      <c r="I74" s="646"/>
    </row>
    <row r="75" spans="1:9" ht="15.75">
      <c r="A75" s="874"/>
      <c r="B75" s="469"/>
      <c r="C75" s="902"/>
      <c r="D75" s="149" t="s">
        <v>313</v>
      </c>
      <c r="E75" s="127">
        <v>0</v>
      </c>
      <c r="F75" s="215">
        <v>190</v>
      </c>
      <c r="G75" s="243">
        <v>0</v>
      </c>
      <c r="H75" s="100">
        <v>0</v>
      </c>
      <c r="I75" s="95">
        <f t="shared" si="10"/>
        <v>0</v>
      </c>
    </row>
    <row r="76" spans="1:9" ht="15.75">
      <c r="A76" s="889"/>
      <c r="B76" s="114"/>
      <c r="C76" s="890" t="s">
        <v>728</v>
      </c>
      <c r="D76" s="137" t="s">
        <v>315</v>
      </c>
      <c r="E76" s="891">
        <v>0</v>
      </c>
      <c r="F76" s="892">
        <v>600</v>
      </c>
      <c r="G76" s="241">
        <v>0</v>
      </c>
      <c r="H76" s="387">
        <v>0</v>
      </c>
      <c r="I76" s="97">
        <f t="shared" si="10"/>
        <v>0</v>
      </c>
    </row>
    <row r="77" spans="1:9" ht="15.75">
      <c r="A77" s="889"/>
      <c r="B77" s="114"/>
      <c r="C77" s="890" t="s">
        <v>729</v>
      </c>
      <c r="D77" s="137" t="s">
        <v>315</v>
      </c>
      <c r="E77" s="891">
        <v>0</v>
      </c>
      <c r="F77" s="892">
        <v>1000</v>
      </c>
      <c r="G77" s="241">
        <v>0</v>
      </c>
      <c r="H77" s="387">
        <v>0</v>
      </c>
      <c r="I77" s="97">
        <f t="shared" si="10"/>
        <v>0</v>
      </c>
    </row>
    <row r="78" spans="1:9" ht="15.75">
      <c r="A78" s="889"/>
      <c r="B78" s="114"/>
      <c r="C78" s="903" t="s">
        <v>730</v>
      </c>
      <c r="D78" s="137" t="s">
        <v>315</v>
      </c>
      <c r="E78" s="891">
        <v>0</v>
      </c>
      <c r="F78" s="892">
        <v>500</v>
      </c>
      <c r="G78" s="241">
        <v>0</v>
      </c>
      <c r="H78" s="387">
        <v>0</v>
      </c>
      <c r="I78" s="97">
        <f t="shared" si="10"/>
        <v>0</v>
      </c>
    </row>
    <row r="79" spans="1:9" ht="16.5" thickBot="1">
      <c r="A79" s="468"/>
      <c r="B79" s="471"/>
      <c r="C79" s="404" t="s">
        <v>731</v>
      </c>
      <c r="D79" s="904" t="s">
        <v>315</v>
      </c>
      <c r="E79" s="905">
        <v>0</v>
      </c>
      <c r="F79" s="906">
        <v>800</v>
      </c>
      <c r="G79" s="907">
        <v>0</v>
      </c>
      <c r="H79" s="387">
        <v>0</v>
      </c>
      <c r="I79" s="97">
        <f t="shared" si="10"/>
        <v>0</v>
      </c>
    </row>
    <row r="80" spans="1:9" ht="16.5" thickBot="1">
      <c r="A80" s="1406" t="s">
        <v>31</v>
      </c>
      <c r="B80" s="1407"/>
      <c r="C80" s="1407"/>
      <c r="D80" s="123"/>
      <c r="E80" s="128">
        <f>E56+E64+E60</f>
        <v>4721</v>
      </c>
      <c r="F80" s="216">
        <f>F56+F64+F60</f>
        <v>29516</v>
      </c>
      <c r="G80" s="128">
        <f>G56+G64+G60</f>
        <v>88</v>
      </c>
      <c r="H80" s="94">
        <f>G80/E80*100</f>
        <v>1.8640118618936667</v>
      </c>
      <c r="I80" s="102">
        <f>G80/F80*100</f>
        <v>0.29814337986176986</v>
      </c>
    </row>
    <row r="81" spans="1:9" ht="15.75" thickBot="1">
      <c r="A81" s="105"/>
      <c r="B81" s="105"/>
      <c r="C81" s="105"/>
      <c r="D81" s="105"/>
      <c r="E81" s="105"/>
      <c r="F81" s="105"/>
    </row>
    <row r="82" spans="1:9" s="559" customFormat="1" ht="16.5" thickBot="1">
      <c r="A82" s="407" t="s">
        <v>32</v>
      </c>
      <c r="B82" s="346"/>
      <c r="C82" s="346"/>
      <c r="D82" s="346"/>
      <c r="E82" s="408">
        <f>E42+E80</f>
        <v>24457</v>
      </c>
      <c r="F82" s="409">
        <f>F42+F80</f>
        <v>59428.3</v>
      </c>
      <c r="G82" s="410">
        <f>G42+G80</f>
        <v>9893</v>
      </c>
      <c r="H82" s="311">
        <f>G82/E82*100</f>
        <v>40.450586744081448</v>
      </c>
      <c r="I82" s="266">
        <f>G82/F82*100</f>
        <v>16.646951031747502</v>
      </c>
    </row>
    <row r="85" spans="1:9">
      <c r="A85" s="8"/>
      <c r="B85" s="8"/>
      <c r="C85" s="8"/>
      <c r="D85" s="8"/>
      <c r="E85" s="8"/>
      <c r="F85" s="9"/>
      <c r="G85" s="249"/>
      <c r="H85" s="8"/>
      <c r="I85" s="8"/>
    </row>
  </sheetData>
  <mergeCells count="7">
    <mergeCell ref="A80:C80"/>
    <mergeCell ref="E29:E30"/>
    <mergeCell ref="F29:F30"/>
    <mergeCell ref="G29:G30"/>
    <mergeCell ref="H29:H30"/>
    <mergeCell ref="A42:C42"/>
    <mergeCell ref="A55:C55"/>
  </mergeCells>
  <pageMargins left="0.31496062992125984" right="0" top="0.19685039370078741" bottom="0.19685039370078741" header="0" footer="0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BreakPreview" zoomScale="60" zoomScaleNormal="100" workbookViewId="0">
      <selection activeCell="L46" sqref="L46"/>
    </sheetView>
  </sheetViews>
  <sheetFormatPr defaultRowHeight="15"/>
  <cols>
    <col min="2" max="2" width="12.7109375" customWidth="1"/>
    <col min="3" max="3" width="46.5703125" customWidth="1"/>
    <col min="4" max="4" width="46.7109375" customWidth="1"/>
    <col min="5" max="5" width="13.7109375" customWidth="1"/>
    <col min="6" max="6" width="16.140625" customWidth="1"/>
    <col min="7" max="7" width="12" style="246" customWidth="1"/>
  </cols>
  <sheetData>
    <row r="1" spans="1:9" ht="15.75">
      <c r="A1" s="986" t="s">
        <v>164</v>
      </c>
      <c r="B1" s="758"/>
      <c r="C1" s="758"/>
      <c r="D1" s="559"/>
      <c r="E1" s="559"/>
      <c r="F1" s="559"/>
      <c r="G1" s="344"/>
      <c r="H1" s="559"/>
      <c r="I1" s="559"/>
    </row>
    <row r="2" spans="1:9" ht="15.75" thickBot="1">
      <c r="A2" s="559"/>
      <c r="B2" s="559"/>
      <c r="C2" s="559"/>
      <c r="D2" s="559"/>
      <c r="E2" s="759"/>
      <c r="F2" s="559"/>
      <c r="G2" s="344"/>
      <c r="H2" s="559"/>
      <c r="I2" s="734" t="s">
        <v>876</v>
      </c>
    </row>
    <row r="3" spans="1:9" ht="14.1" customHeight="1">
      <c r="A3" s="698" t="s">
        <v>0</v>
      </c>
      <c r="B3" s="699" t="s">
        <v>1</v>
      </c>
      <c r="C3" s="700"/>
      <c r="D3" s="760"/>
      <c r="E3" s="701" t="s">
        <v>3</v>
      </c>
      <c r="F3" s="699" t="s">
        <v>4</v>
      </c>
      <c r="G3" s="315" t="s">
        <v>5</v>
      </c>
      <c r="H3" s="761" t="s">
        <v>6</v>
      </c>
      <c r="I3" s="737" t="s">
        <v>6</v>
      </c>
    </row>
    <row r="4" spans="1:9" ht="14.1" customHeight="1">
      <c r="A4" s="703" t="s">
        <v>7</v>
      </c>
      <c r="B4" s="704" t="s">
        <v>8</v>
      </c>
      <c r="C4" s="705" t="s">
        <v>418</v>
      </c>
      <c r="D4" s="706" t="s">
        <v>10</v>
      </c>
      <c r="E4" s="707" t="s">
        <v>11</v>
      </c>
      <c r="F4" s="708" t="s">
        <v>12</v>
      </c>
      <c r="G4" s="561" t="s">
        <v>548</v>
      </c>
      <c r="H4" s="708" t="s">
        <v>13</v>
      </c>
      <c r="I4" s="739" t="s">
        <v>14</v>
      </c>
    </row>
    <row r="5" spans="1:9" ht="14.1" customHeight="1" thickBot="1">
      <c r="A5" s="710" t="s">
        <v>15</v>
      </c>
      <c r="B5" s="711" t="s">
        <v>16</v>
      </c>
      <c r="C5" s="712"/>
      <c r="D5" s="713"/>
      <c r="E5" s="714" t="s">
        <v>339</v>
      </c>
      <c r="F5" s="714" t="s">
        <v>339</v>
      </c>
      <c r="G5" s="327"/>
      <c r="H5" s="762"/>
      <c r="I5" s="741"/>
    </row>
    <row r="6" spans="1:9" ht="15.75">
      <c r="A6" s="834" t="s">
        <v>17</v>
      </c>
      <c r="B6" s="805"/>
      <c r="C6" s="716"/>
      <c r="D6" s="717"/>
      <c r="E6" s="337"/>
      <c r="F6" s="337"/>
      <c r="G6" s="835"/>
      <c r="H6" s="337"/>
      <c r="I6" s="339"/>
    </row>
    <row r="7" spans="1:9" ht="15.75">
      <c r="A7" s="763" t="s">
        <v>244</v>
      </c>
      <c r="B7" s="984" t="s">
        <v>232</v>
      </c>
      <c r="C7" s="985"/>
      <c r="D7" s="764"/>
      <c r="E7" s="725"/>
      <c r="F7" s="724"/>
      <c r="G7" s="725"/>
      <c r="H7" s="533"/>
      <c r="I7" s="534"/>
    </row>
    <row r="8" spans="1:9" ht="12.95" customHeight="1">
      <c r="A8" s="763"/>
      <c r="B8" s="765"/>
      <c r="C8" s="766" t="s">
        <v>245</v>
      </c>
      <c r="D8" s="355" t="s">
        <v>166</v>
      </c>
      <c r="E8" s="725">
        <f>E9+E11+E12+E13+E14</f>
        <v>390</v>
      </c>
      <c r="F8" s="724">
        <f>F9+F11+F12+F13+F14</f>
        <v>390</v>
      </c>
      <c r="G8" s="725">
        <f>G9+G11+G12+G13+G14</f>
        <v>93</v>
      </c>
      <c r="H8" s="533">
        <f t="shared" ref="H8:H29" si="0">G8/E8*100</f>
        <v>23.846153846153847</v>
      </c>
      <c r="I8" s="534">
        <f t="shared" ref="I8:I29" si="1">G8/F8*100</f>
        <v>23.846153846153847</v>
      </c>
    </row>
    <row r="9" spans="1:9" ht="12.95" customHeight="1">
      <c r="A9" s="767"/>
      <c r="B9" s="765"/>
      <c r="C9" s="768" t="s">
        <v>165</v>
      </c>
      <c r="D9" s="1150" t="s">
        <v>169</v>
      </c>
      <c r="E9" s="727">
        <v>80</v>
      </c>
      <c r="F9" s="811">
        <v>80</v>
      </c>
      <c r="G9" s="727">
        <v>58</v>
      </c>
      <c r="H9" s="569">
        <f t="shared" si="0"/>
        <v>72.5</v>
      </c>
      <c r="I9" s="570">
        <f t="shared" si="1"/>
        <v>72.5</v>
      </c>
    </row>
    <row r="10" spans="1:9" ht="12.95" customHeight="1">
      <c r="A10" s="767"/>
      <c r="B10" s="765"/>
      <c r="C10" s="768" t="s">
        <v>246</v>
      </c>
      <c r="D10" s="774" t="s">
        <v>166</v>
      </c>
      <c r="E10" s="727"/>
      <c r="F10" s="811"/>
      <c r="G10" s="727"/>
      <c r="H10" s="569"/>
      <c r="I10" s="570"/>
    </row>
    <row r="11" spans="1:9" ht="12.95" customHeight="1">
      <c r="A11" s="771"/>
      <c r="B11" s="772"/>
      <c r="C11" s="773" t="s">
        <v>167</v>
      </c>
      <c r="D11" s="1149" t="s">
        <v>169</v>
      </c>
      <c r="E11" s="727">
        <v>10</v>
      </c>
      <c r="F11" s="811">
        <v>10</v>
      </c>
      <c r="G11" s="727">
        <v>0</v>
      </c>
      <c r="H11" s="569">
        <f t="shared" si="0"/>
        <v>0</v>
      </c>
      <c r="I11" s="570">
        <f t="shared" si="1"/>
        <v>0</v>
      </c>
    </row>
    <row r="12" spans="1:9" ht="12.95" customHeight="1">
      <c r="A12" s="771"/>
      <c r="B12" s="772"/>
      <c r="C12" s="773" t="s">
        <v>246</v>
      </c>
      <c r="D12" s="723" t="s">
        <v>170</v>
      </c>
      <c r="E12" s="727">
        <v>5</v>
      </c>
      <c r="F12" s="811">
        <v>5</v>
      </c>
      <c r="G12" s="727">
        <v>0</v>
      </c>
      <c r="H12" s="569">
        <f t="shared" si="0"/>
        <v>0</v>
      </c>
      <c r="I12" s="570">
        <f t="shared" si="1"/>
        <v>0</v>
      </c>
    </row>
    <row r="13" spans="1:9" ht="12.95" customHeight="1">
      <c r="A13" s="771"/>
      <c r="B13" s="772"/>
      <c r="C13" s="773" t="s">
        <v>167</v>
      </c>
      <c r="D13" s="775" t="s">
        <v>114</v>
      </c>
      <c r="E13" s="727">
        <v>250</v>
      </c>
      <c r="F13" s="811">
        <v>250</v>
      </c>
      <c r="G13" s="727">
        <v>10</v>
      </c>
      <c r="H13" s="569">
        <f t="shared" si="0"/>
        <v>4</v>
      </c>
      <c r="I13" s="570">
        <f t="shared" si="1"/>
        <v>4</v>
      </c>
    </row>
    <row r="14" spans="1:9" ht="12.95" customHeight="1">
      <c r="A14" s="771"/>
      <c r="B14" s="772"/>
      <c r="C14" s="773"/>
      <c r="D14" s="723" t="s">
        <v>171</v>
      </c>
      <c r="E14" s="727">
        <v>45</v>
      </c>
      <c r="F14" s="811">
        <v>45</v>
      </c>
      <c r="G14" s="727">
        <v>25</v>
      </c>
      <c r="H14" s="569">
        <f t="shared" si="0"/>
        <v>55.555555555555557</v>
      </c>
      <c r="I14" s="570">
        <f t="shared" si="1"/>
        <v>55.555555555555557</v>
      </c>
    </row>
    <row r="15" spans="1:9" ht="12.95" customHeight="1">
      <c r="A15" s="771"/>
      <c r="B15" s="772"/>
      <c r="C15" s="773"/>
      <c r="D15" s="723"/>
      <c r="E15" s="727"/>
      <c r="F15" s="811"/>
      <c r="G15" s="727"/>
      <c r="H15" s="569"/>
      <c r="I15" s="570"/>
    </row>
    <row r="16" spans="1:9" ht="12.95" customHeight="1">
      <c r="A16" s="771"/>
      <c r="B16" s="772"/>
      <c r="C16" s="773"/>
      <c r="D16" s="776" t="s">
        <v>173</v>
      </c>
      <c r="E16" s="727">
        <v>400</v>
      </c>
      <c r="F16" s="811">
        <v>390</v>
      </c>
      <c r="G16" s="727">
        <v>5</v>
      </c>
      <c r="H16" s="569">
        <f t="shared" si="0"/>
        <v>1.25</v>
      </c>
      <c r="I16" s="570">
        <f t="shared" si="1"/>
        <v>1.2820512820512819</v>
      </c>
    </row>
    <row r="17" spans="1:9" ht="12.95" customHeight="1">
      <c r="A17" s="767"/>
      <c r="B17" s="777"/>
      <c r="C17" s="778" t="s">
        <v>172</v>
      </c>
      <c r="D17" s="1151" t="s">
        <v>202</v>
      </c>
      <c r="E17" s="727">
        <v>150</v>
      </c>
      <c r="F17" s="811">
        <v>140</v>
      </c>
      <c r="G17" s="727">
        <v>5</v>
      </c>
      <c r="H17" s="569">
        <f t="shared" si="0"/>
        <v>3.3333333333333335</v>
      </c>
      <c r="I17" s="570">
        <f t="shared" si="1"/>
        <v>3.5714285714285712</v>
      </c>
    </row>
    <row r="18" spans="1:9" ht="12.95" customHeight="1">
      <c r="A18" s="779"/>
      <c r="B18" s="770"/>
      <c r="C18" s="780" t="s">
        <v>220</v>
      </c>
      <c r="D18" s="781" t="s">
        <v>125</v>
      </c>
      <c r="E18" s="727">
        <v>250</v>
      </c>
      <c r="F18" s="811">
        <v>250</v>
      </c>
      <c r="G18" s="727">
        <v>0</v>
      </c>
      <c r="H18" s="569">
        <f t="shared" si="0"/>
        <v>0</v>
      </c>
      <c r="I18" s="570">
        <f t="shared" si="1"/>
        <v>0</v>
      </c>
    </row>
    <row r="19" spans="1:9" ht="12.95" customHeight="1">
      <c r="A19" s="779"/>
      <c r="B19" s="770"/>
      <c r="C19" s="782"/>
      <c r="D19" s="783"/>
      <c r="E19" s="727"/>
      <c r="F19" s="811"/>
      <c r="G19" s="727"/>
      <c r="H19" s="569"/>
      <c r="I19" s="570"/>
    </row>
    <row r="20" spans="1:9" ht="12.95" customHeight="1">
      <c r="A20" s="779"/>
      <c r="B20" s="770"/>
      <c r="C20" s="780" t="s">
        <v>247</v>
      </c>
      <c r="D20" s="720" t="s">
        <v>173</v>
      </c>
      <c r="E20" s="727">
        <v>12500</v>
      </c>
      <c r="F20" s="811">
        <v>21370</v>
      </c>
      <c r="G20" s="727">
        <f>G21+G22+G23+G24+G25+G26+G27+G28</f>
        <v>4329</v>
      </c>
      <c r="H20" s="569">
        <f t="shared" si="0"/>
        <v>34.632000000000005</v>
      </c>
      <c r="I20" s="570">
        <f t="shared" si="1"/>
        <v>20.257370145063174</v>
      </c>
    </row>
    <row r="21" spans="1:9" ht="12.95" customHeight="1">
      <c r="A21" s="779"/>
      <c r="B21" s="800">
        <v>911</v>
      </c>
      <c r="C21" s="810" t="s">
        <v>406</v>
      </c>
      <c r="D21" s="732" t="s">
        <v>324</v>
      </c>
      <c r="E21" s="727">
        <v>500</v>
      </c>
      <c r="F21" s="811">
        <v>500</v>
      </c>
      <c r="G21" s="727">
        <v>0</v>
      </c>
      <c r="H21" s="569">
        <f t="shared" si="0"/>
        <v>0</v>
      </c>
      <c r="I21" s="570">
        <f t="shared" si="1"/>
        <v>0</v>
      </c>
    </row>
    <row r="22" spans="1:9" ht="12.95" customHeight="1">
      <c r="A22" s="779"/>
      <c r="B22" s="784">
        <v>911</v>
      </c>
      <c r="C22" s="785" t="s">
        <v>407</v>
      </c>
      <c r="D22" s="732" t="s">
        <v>325</v>
      </c>
      <c r="E22" s="727">
        <v>100</v>
      </c>
      <c r="F22" s="811">
        <v>100</v>
      </c>
      <c r="G22" s="727">
        <v>13</v>
      </c>
      <c r="H22" s="569">
        <f t="shared" si="0"/>
        <v>13</v>
      </c>
      <c r="I22" s="570">
        <f t="shared" si="1"/>
        <v>13</v>
      </c>
    </row>
    <row r="23" spans="1:9" ht="12.95" customHeight="1">
      <c r="A23" s="779"/>
      <c r="B23" s="784">
        <v>9115</v>
      </c>
      <c r="C23" s="786" t="s">
        <v>286</v>
      </c>
      <c r="D23" s="732" t="s">
        <v>326</v>
      </c>
      <c r="E23" s="727">
        <v>350</v>
      </c>
      <c r="F23" s="811">
        <v>350</v>
      </c>
      <c r="G23" s="727">
        <v>112</v>
      </c>
      <c r="H23" s="569">
        <f t="shared" si="0"/>
        <v>32</v>
      </c>
      <c r="I23" s="570">
        <f t="shared" si="1"/>
        <v>32</v>
      </c>
    </row>
    <row r="24" spans="1:9">
      <c r="A24" s="779"/>
      <c r="B24" s="787">
        <v>911</v>
      </c>
      <c r="C24" s="788" t="s">
        <v>405</v>
      </c>
      <c r="D24" s="732" t="s">
        <v>202</v>
      </c>
      <c r="E24" s="727">
        <v>4200</v>
      </c>
      <c r="F24" s="811">
        <v>4200</v>
      </c>
      <c r="G24" s="727">
        <v>1669</v>
      </c>
      <c r="H24" s="569">
        <f t="shared" si="0"/>
        <v>39.738095238095241</v>
      </c>
      <c r="I24" s="570">
        <f t="shared" si="1"/>
        <v>39.738095238095241</v>
      </c>
    </row>
    <row r="25" spans="1:9">
      <c r="A25" s="779"/>
      <c r="B25" s="784">
        <v>911</v>
      </c>
      <c r="C25" s="785" t="s">
        <v>408</v>
      </c>
      <c r="D25" s="726" t="s">
        <v>131</v>
      </c>
      <c r="E25" s="727">
        <v>750</v>
      </c>
      <c r="F25" s="811">
        <v>4950</v>
      </c>
      <c r="G25" s="727">
        <v>0</v>
      </c>
      <c r="H25" s="569">
        <f t="shared" si="0"/>
        <v>0</v>
      </c>
      <c r="I25" s="570">
        <f t="shared" si="1"/>
        <v>0</v>
      </c>
    </row>
    <row r="26" spans="1:9">
      <c r="A26" s="779"/>
      <c r="B26" s="784">
        <v>911</v>
      </c>
      <c r="C26" s="786" t="s">
        <v>404</v>
      </c>
      <c r="D26" s="723" t="s">
        <v>327</v>
      </c>
      <c r="E26" s="727">
        <v>2400</v>
      </c>
      <c r="F26" s="811">
        <v>7000</v>
      </c>
      <c r="G26" s="727">
        <v>1338</v>
      </c>
      <c r="H26" s="569">
        <f t="shared" si="0"/>
        <v>55.75</v>
      </c>
      <c r="I26" s="570">
        <f t="shared" si="1"/>
        <v>19.114285714285714</v>
      </c>
    </row>
    <row r="27" spans="1:9">
      <c r="A27" s="779"/>
      <c r="B27" s="787">
        <v>911</v>
      </c>
      <c r="C27" s="788" t="s">
        <v>328</v>
      </c>
      <c r="D27" s="732" t="s">
        <v>171</v>
      </c>
      <c r="E27" s="727">
        <v>4200</v>
      </c>
      <c r="F27" s="811">
        <v>4260</v>
      </c>
      <c r="G27" s="727">
        <v>1187</v>
      </c>
      <c r="H27" s="569">
        <f t="shared" si="0"/>
        <v>28.261904761904759</v>
      </c>
      <c r="I27" s="570">
        <f t="shared" si="1"/>
        <v>27.863849765258212</v>
      </c>
    </row>
    <row r="28" spans="1:9" ht="15.75" thickBot="1">
      <c r="A28" s="836"/>
      <c r="B28" s="1174"/>
      <c r="C28" s="1175"/>
      <c r="D28" s="817" t="s">
        <v>517</v>
      </c>
      <c r="E28" s="815">
        <v>0</v>
      </c>
      <c r="F28" s="816">
        <v>10</v>
      </c>
      <c r="G28" s="815">
        <v>10</v>
      </c>
      <c r="H28" s="303">
        <v>0</v>
      </c>
      <c r="I28" s="304">
        <f t="shared" si="1"/>
        <v>100</v>
      </c>
    </row>
    <row r="29" spans="1:9" ht="16.5" thickBot="1">
      <c r="A29" s="1463" t="s">
        <v>18</v>
      </c>
      <c r="B29" s="1464"/>
      <c r="C29" s="1464"/>
      <c r="D29" s="1464"/>
      <c r="E29" s="1152">
        <v>13290</v>
      </c>
      <c r="F29" s="1154">
        <v>22150</v>
      </c>
      <c r="G29" s="1152">
        <f>G8+G16+G20</f>
        <v>4427</v>
      </c>
      <c r="H29" s="1153">
        <f t="shared" si="0"/>
        <v>33.310759969902179</v>
      </c>
      <c r="I29" s="1153">
        <f t="shared" si="1"/>
        <v>19.986455981941308</v>
      </c>
    </row>
    <row r="30" spans="1:9" ht="14.1" customHeight="1">
      <c r="A30" s="986"/>
      <c r="B30" s="986"/>
      <c r="C30" s="986"/>
      <c r="D30" s="789"/>
      <c r="E30" s="790"/>
      <c r="F30" s="791"/>
      <c r="G30" s="792"/>
      <c r="H30" s="475"/>
      <c r="I30" s="362"/>
    </row>
    <row r="31" spans="1:9" ht="14.1" customHeight="1" thickBot="1">
      <c r="A31" s="342"/>
      <c r="B31" s="342"/>
      <c r="C31" s="342"/>
      <c r="D31" s="342"/>
      <c r="E31" s="342"/>
      <c r="F31" s="559"/>
      <c r="G31" s="344"/>
      <c r="H31" s="559"/>
      <c r="I31" s="559"/>
    </row>
    <row r="32" spans="1:9" ht="14.1" customHeight="1">
      <c r="A32" s="698" t="s">
        <v>0</v>
      </c>
      <c r="B32" s="699" t="s">
        <v>1</v>
      </c>
      <c r="C32" s="700"/>
      <c r="D32" s="760"/>
      <c r="E32" s="701" t="s">
        <v>3</v>
      </c>
      <c r="F32" s="699" t="s">
        <v>4</v>
      </c>
      <c r="G32" s="315" t="s">
        <v>5</v>
      </c>
      <c r="H32" s="761" t="s">
        <v>6</v>
      </c>
      <c r="I32" s="737" t="s">
        <v>6</v>
      </c>
    </row>
    <row r="33" spans="1:10">
      <c r="A33" s="703" t="s">
        <v>7</v>
      </c>
      <c r="B33" s="704" t="s">
        <v>8</v>
      </c>
      <c r="C33" s="705" t="s">
        <v>418</v>
      </c>
      <c r="D33" s="706" t="s">
        <v>10</v>
      </c>
      <c r="E33" s="707" t="s">
        <v>11</v>
      </c>
      <c r="F33" s="708" t="s">
        <v>12</v>
      </c>
      <c r="G33" s="561" t="s">
        <v>548</v>
      </c>
      <c r="H33" s="708" t="s">
        <v>13</v>
      </c>
      <c r="I33" s="739" t="s">
        <v>14</v>
      </c>
    </row>
    <row r="34" spans="1:10" ht="17.25" customHeight="1" thickBot="1">
      <c r="A34" s="710" t="s">
        <v>15</v>
      </c>
      <c r="B34" s="711" t="s">
        <v>16</v>
      </c>
      <c r="C34" s="712"/>
      <c r="D34" s="713"/>
      <c r="E34" s="714" t="s">
        <v>339</v>
      </c>
      <c r="F34" s="714" t="s">
        <v>339</v>
      </c>
      <c r="G34" s="327"/>
      <c r="H34" s="762"/>
      <c r="I34" s="741"/>
    </row>
    <row r="35" spans="1:10" s="572" customFormat="1" ht="17.25" customHeight="1">
      <c r="A35" s="834" t="s">
        <v>30</v>
      </c>
      <c r="B35" s="1167"/>
      <c r="C35" s="1168"/>
      <c r="D35" s="1169"/>
      <c r="E35" s="1170"/>
      <c r="F35" s="1171"/>
      <c r="G35" s="1172"/>
      <c r="H35" s="337"/>
      <c r="I35" s="1173"/>
    </row>
    <row r="36" spans="1:10" ht="16.5" customHeight="1">
      <c r="A36" s="112">
        <v>731</v>
      </c>
      <c r="B36" s="1165" t="s">
        <v>232</v>
      </c>
      <c r="C36" s="793"/>
      <c r="D36" s="1166"/>
      <c r="E36" s="794"/>
      <c r="F36" s="795"/>
      <c r="G36" s="288"/>
      <c r="H36" s="413"/>
      <c r="I36" s="432"/>
      <c r="J36" s="219"/>
    </row>
    <row r="37" spans="1:10" ht="12.95" customHeight="1">
      <c r="A37" s="763"/>
      <c r="B37" s="984"/>
      <c r="C37" s="985" t="s">
        <v>245</v>
      </c>
      <c r="D37" s="796" t="s">
        <v>173</v>
      </c>
      <c r="E37" s="725">
        <f>E38+E39+E40+E41</f>
        <v>6501</v>
      </c>
      <c r="F37" s="724">
        <f>F38+F39+F40+F41</f>
        <v>66421</v>
      </c>
      <c r="G37" s="725">
        <f>G38+G39+G40+G41</f>
        <v>2687</v>
      </c>
      <c r="H37" s="533">
        <f>G37/E37*100</f>
        <v>41.332102753422554</v>
      </c>
      <c r="I37" s="534">
        <f>G37/F37*100</f>
        <v>4.0454073259962957</v>
      </c>
      <c r="J37" s="219"/>
    </row>
    <row r="38" spans="1:10" ht="12.95" customHeight="1">
      <c r="A38" s="763"/>
      <c r="B38" s="797">
        <v>70115</v>
      </c>
      <c r="C38" s="1155" t="s">
        <v>400</v>
      </c>
      <c r="D38" s="726" t="s">
        <v>329</v>
      </c>
      <c r="E38" s="727">
        <v>2500</v>
      </c>
      <c r="F38" s="811">
        <v>21060</v>
      </c>
      <c r="G38" s="727">
        <v>362</v>
      </c>
      <c r="H38" s="569">
        <f t="shared" ref="H38:H42" si="2">G38/E38*100</f>
        <v>14.48</v>
      </c>
      <c r="I38" s="570">
        <f t="shared" ref="I38:I42" si="3">G38/F38*100</f>
        <v>1.7188983855650521</v>
      </c>
      <c r="J38" s="219"/>
    </row>
    <row r="39" spans="1:10" ht="15" customHeight="1">
      <c r="A39" s="769"/>
      <c r="B39" s="797">
        <v>70116</v>
      </c>
      <c r="C39" s="768" t="s">
        <v>401</v>
      </c>
      <c r="D39" s="726" t="s">
        <v>329</v>
      </c>
      <c r="E39" s="727">
        <v>4001</v>
      </c>
      <c r="F39" s="798">
        <v>4361</v>
      </c>
      <c r="G39" s="799">
        <v>2325</v>
      </c>
      <c r="H39" s="569">
        <f t="shared" si="2"/>
        <v>58.110472381904522</v>
      </c>
      <c r="I39" s="570">
        <f t="shared" si="3"/>
        <v>53.31346021554689</v>
      </c>
      <c r="J39" s="219"/>
    </row>
    <row r="40" spans="1:10" ht="17.25" customHeight="1">
      <c r="A40" s="1161" t="s">
        <v>842</v>
      </c>
      <c r="B40" s="1162">
        <v>80541070117</v>
      </c>
      <c r="C40" s="1163" t="s">
        <v>843</v>
      </c>
      <c r="D40" s="726" t="s">
        <v>844</v>
      </c>
      <c r="E40" s="727">
        <v>0</v>
      </c>
      <c r="F40" s="798">
        <v>14000</v>
      </c>
      <c r="G40" s="568">
        <v>0</v>
      </c>
      <c r="H40" s="569">
        <v>0</v>
      </c>
      <c r="I40" s="570">
        <f t="shared" si="3"/>
        <v>0</v>
      </c>
      <c r="J40" s="219"/>
    </row>
    <row r="41" spans="1:10" ht="16.5" customHeight="1" thickBot="1">
      <c r="A41" s="1156" t="s">
        <v>842</v>
      </c>
      <c r="B41" s="806">
        <v>80541070217</v>
      </c>
      <c r="C41" s="1157" t="s">
        <v>845</v>
      </c>
      <c r="D41" s="1158" t="s">
        <v>844</v>
      </c>
      <c r="E41" s="1159">
        <v>0</v>
      </c>
      <c r="F41" s="1160">
        <v>27000</v>
      </c>
      <c r="G41" s="812">
        <v>0</v>
      </c>
      <c r="H41" s="473">
        <v>0</v>
      </c>
      <c r="I41" s="474">
        <f t="shared" si="3"/>
        <v>0</v>
      </c>
      <c r="J41" s="219"/>
    </row>
    <row r="42" spans="1:10" ht="15.75" customHeight="1" thickBot="1">
      <c r="A42" s="345" t="s">
        <v>31</v>
      </c>
      <c r="B42" s="1177"/>
      <c r="C42" s="384"/>
      <c r="D42" s="1164"/>
      <c r="E42" s="1152">
        <f>E37</f>
        <v>6501</v>
      </c>
      <c r="F42" s="1154">
        <f>F37</f>
        <v>66421</v>
      </c>
      <c r="G42" s="1152">
        <f>G37</f>
        <v>2687</v>
      </c>
      <c r="H42" s="1153">
        <f t="shared" si="2"/>
        <v>41.332102753422554</v>
      </c>
      <c r="I42" s="1176">
        <f t="shared" si="3"/>
        <v>4.0454073259962957</v>
      </c>
    </row>
    <row r="43" spans="1:10" ht="12.95" customHeight="1" thickBot="1"/>
    <row r="44" spans="1:10" ht="18" customHeight="1" thickBot="1">
      <c r="A44" s="124" t="s">
        <v>32</v>
      </c>
      <c r="B44" s="125"/>
      <c r="C44" s="125"/>
      <c r="D44" s="125"/>
      <c r="E44" s="1152">
        <f>E29+E42</f>
        <v>19791</v>
      </c>
      <c r="F44" s="1154">
        <f t="shared" ref="F44:G44" si="4">F29+F42</f>
        <v>88571</v>
      </c>
      <c r="G44" s="1152">
        <f t="shared" si="4"/>
        <v>7114</v>
      </c>
      <c r="H44" s="1153">
        <f>G44/E44*100</f>
        <v>35.945631852862412</v>
      </c>
      <c r="I44" s="1176">
        <f>G44/F44*100</f>
        <v>8.0319743482629757</v>
      </c>
    </row>
    <row r="45" spans="1:10" ht="12.95" customHeight="1"/>
    <row r="46" spans="1:10" ht="12.95" customHeight="1"/>
    <row r="47" spans="1:10" ht="12.95" customHeight="1"/>
    <row r="48" spans="1:10" ht="17.25" customHeight="1"/>
    <row r="49" ht="13.5" customHeight="1"/>
  </sheetData>
  <mergeCells count="1">
    <mergeCell ref="A29:D29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5"/>
  <sheetViews>
    <sheetView view="pageBreakPreview" zoomScale="60" zoomScaleNormal="100" workbookViewId="0">
      <selection activeCell="C88" sqref="C88"/>
    </sheetView>
  </sheetViews>
  <sheetFormatPr defaultRowHeight="15"/>
  <cols>
    <col min="1" max="1" width="9.140625" style="572"/>
    <col min="2" max="2" width="10.140625" style="572" customWidth="1"/>
    <col min="3" max="3" width="63.140625" style="572" customWidth="1"/>
    <col min="4" max="4" width="45.140625" style="572" customWidth="1"/>
    <col min="5" max="5" width="14.7109375" style="572" customWidth="1"/>
    <col min="6" max="6" width="15.85546875" style="572" customWidth="1"/>
    <col min="7" max="7" width="11.5703125" style="246" customWidth="1"/>
    <col min="8" max="16384" width="9.140625" style="572"/>
  </cols>
  <sheetData>
    <row r="2" spans="1:10" ht="15.75">
      <c r="A2" s="1465" t="s">
        <v>783</v>
      </c>
      <c r="B2" s="1465"/>
      <c r="C2" s="1465"/>
      <c r="D2" s="1465"/>
      <c r="E2" s="67"/>
      <c r="F2" s="65"/>
      <c r="H2" s="65"/>
    </row>
    <row r="3" spans="1:10" ht="16.5" thickBot="1">
      <c r="A3" s="987"/>
      <c r="B3" s="987"/>
      <c r="C3" s="987"/>
      <c r="D3" s="987"/>
      <c r="E3" s="67"/>
      <c r="F3" s="65"/>
      <c r="H3" s="65"/>
      <c r="I3" s="3" t="s">
        <v>870</v>
      </c>
    </row>
    <row r="4" spans="1:10">
      <c r="A4" s="76" t="s">
        <v>0</v>
      </c>
      <c r="B4" s="560" t="s">
        <v>1</v>
      </c>
      <c r="C4" s="68"/>
      <c r="D4" s="69"/>
      <c r="E4" s="563" t="s">
        <v>3</v>
      </c>
      <c r="F4" s="560" t="s">
        <v>4</v>
      </c>
      <c r="G4" s="563" t="s">
        <v>5</v>
      </c>
      <c r="H4" s="560" t="s">
        <v>6</v>
      </c>
      <c r="I4" s="77" t="s">
        <v>6</v>
      </c>
    </row>
    <row r="5" spans="1:10">
      <c r="A5" s="78" t="s">
        <v>7</v>
      </c>
      <c r="B5" s="561" t="s">
        <v>8</v>
      </c>
      <c r="C5" s="70" t="s">
        <v>418</v>
      </c>
      <c r="D5" s="71" t="s">
        <v>10</v>
      </c>
      <c r="E5" s="564" t="s">
        <v>11</v>
      </c>
      <c r="F5" s="561" t="s">
        <v>12</v>
      </c>
      <c r="G5" s="561" t="s">
        <v>548</v>
      </c>
      <c r="H5" s="561" t="s">
        <v>13</v>
      </c>
      <c r="I5" s="79" t="s">
        <v>14</v>
      </c>
    </row>
    <row r="6" spans="1:10" ht="15.75" thickBot="1">
      <c r="A6" s="80" t="s">
        <v>15</v>
      </c>
      <c r="B6" s="562" t="s">
        <v>16</v>
      </c>
      <c r="C6" s="72"/>
      <c r="D6" s="73"/>
      <c r="E6" s="562" t="s">
        <v>339</v>
      </c>
      <c r="F6" s="562" t="s">
        <v>339</v>
      </c>
      <c r="G6" s="247"/>
      <c r="H6" s="74"/>
      <c r="I6" s="81"/>
    </row>
    <row r="7" spans="1:10" ht="15.75">
      <c r="A7" s="988" t="s">
        <v>17</v>
      </c>
      <c r="B7" s="606"/>
      <c r="C7" s="425"/>
      <c r="D7" s="426"/>
      <c r="E7" s="989"/>
      <c r="F7" s="82"/>
      <c r="G7" s="248"/>
      <c r="H7" s="82"/>
      <c r="I7" s="75"/>
    </row>
    <row r="8" spans="1:10" ht="15" customHeight="1">
      <c r="A8" s="164" t="s">
        <v>784</v>
      </c>
      <c r="B8" s="165" t="s">
        <v>243</v>
      </c>
      <c r="C8" s="144"/>
      <c r="D8" s="990"/>
      <c r="E8" s="991">
        <f>SUM(E9:E12)</f>
        <v>13200</v>
      </c>
      <c r="F8" s="992">
        <f>SUM(F9:F12)</f>
        <v>76688.100000000006</v>
      </c>
      <c r="G8" s="991">
        <f t="shared" ref="G8" si="0">SUM(G9:G12)</f>
        <v>8775</v>
      </c>
      <c r="H8" s="98">
        <f>G8/E8*100</f>
        <v>66.477272727272734</v>
      </c>
      <c r="I8" s="99">
        <f>G8/F8*100</f>
        <v>11.442453261979367</v>
      </c>
    </row>
    <row r="9" spans="1:10" s="559" customFormat="1" ht="15" customHeight="1">
      <c r="A9" s="993"/>
      <c r="B9" s="994"/>
      <c r="C9" s="287" t="s">
        <v>25</v>
      </c>
      <c r="D9" s="995" t="s">
        <v>785</v>
      </c>
      <c r="E9" s="285">
        <v>1090</v>
      </c>
      <c r="F9" s="690">
        <v>45845.1</v>
      </c>
      <c r="G9" s="996">
        <v>2204</v>
      </c>
      <c r="H9" s="569">
        <f>G9/E9*100</f>
        <v>202.20183486238531</v>
      </c>
      <c r="I9" s="95">
        <f>G9/F9*100</f>
        <v>4.8074930581457993</v>
      </c>
    </row>
    <row r="10" spans="1:10" s="559" customFormat="1" ht="15" customHeight="1">
      <c r="A10" s="993"/>
      <c r="B10" s="994"/>
      <c r="C10" s="287" t="s">
        <v>786</v>
      </c>
      <c r="D10" s="287" t="s">
        <v>787</v>
      </c>
      <c r="E10" s="997">
        <v>1500</v>
      </c>
      <c r="F10" s="998">
        <v>1500</v>
      </c>
      <c r="G10" s="999">
        <v>884</v>
      </c>
      <c r="H10" s="569">
        <f>G10/E10*100</f>
        <v>58.933333333333337</v>
      </c>
      <c r="I10" s="95">
        <f t="shared" ref="I10:I12" si="1">G10/F10*100</f>
        <v>58.933333333333337</v>
      </c>
    </row>
    <row r="11" spans="1:10" s="559" customFormat="1" ht="15" customHeight="1">
      <c r="A11" s="1000"/>
      <c r="B11" s="1001"/>
      <c r="C11" s="1002" t="s">
        <v>788</v>
      </c>
      <c r="D11" s="995" t="s">
        <v>789</v>
      </c>
      <c r="E11" s="997">
        <v>9150</v>
      </c>
      <c r="F11" s="998">
        <v>9150</v>
      </c>
      <c r="G11" s="996">
        <v>4574</v>
      </c>
      <c r="H11" s="569">
        <f t="shared" ref="H11:H12" si="2">G11/E11*100</f>
        <v>49.989071038251367</v>
      </c>
      <c r="I11" s="95">
        <f t="shared" si="1"/>
        <v>49.989071038251367</v>
      </c>
    </row>
    <row r="12" spans="1:10" s="559" customFormat="1" ht="15" customHeight="1">
      <c r="A12" s="1000"/>
      <c r="B12" s="1001"/>
      <c r="C12" s="1002" t="s">
        <v>790</v>
      </c>
      <c r="D12" s="995" t="s">
        <v>787</v>
      </c>
      <c r="E12" s="997">
        <v>1460</v>
      </c>
      <c r="F12" s="998">
        <v>20193</v>
      </c>
      <c r="G12" s="996">
        <v>1113</v>
      </c>
      <c r="H12" s="569">
        <f t="shared" si="2"/>
        <v>76.232876712328761</v>
      </c>
      <c r="I12" s="95">
        <f t="shared" si="1"/>
        <v>5.5118110236220472</v>
      </c>
    </row>
    <row r="13" spans="1:10" s="559" customFormat="1" ht="15" customHeight="1">
      <c r="A13" s="1000"/>
      <c r="B13" s="1001"/>
      <c r="C13" s="1002"/>
      <c r="D13" s="995"/>
      <c r="E13" s="294"/>
      <c r="F13" s="690"/>
      <c r="G13" s="999"/>
      <c r="H13" s="262"/>
      <c r="I13" s="263"/>
    </row>
    <row r="14" spans="1:10" s="559" customFormat="1" ht="15" customHeight="1">
      <c r="A14" s="309" t="s">
        <v>791</v>
      </c>
      <c r="B14" s="1466" t="s">
        <v>236</v>
      </c>
      <c r="C14" s="1467"/>
      <c r="D14" s="1003"/>
      <c r="E14" s="1004">
        <f>E15</f>
        <v>450</v>
      </c>
      <c r="F14" s="310">
        <f>F15</f>
        <v>450</v>
      </c>
      <c r="G14" s="1005">
        <f>G15</f>
        <v>241</v>
      </c>
      <c r="H14" s="533">
        <f>G14/E14*100</f>
        <v>53.555555555555557</v>
      </c>
      <c r="I14" s="534">
        <f>G14/F14*100</f>
        <v>53.555555555555557</v>
      </c>
      <c r="J14" s="1006"/>
    </row>
    <row r="15" spans="1:10" s="559" customFormat="1" ht="15" customHeight="1" thickBot="1">
      <c r="A15" s="1007"/>
      <c r="B15" s="1008"/>
      <c r="C15" s="1009" t="s">
        <v>792</v>
      </c>
      <c r="D15" s="1010" t="s">
        <v>793</v>
      </c>
      <c r="E15" s="1011">
        <v>450</v>
      </c>
      <c r="F15" s="1012">
        <v>450</v>
      </c>
      <c r="G15" s="1013">
        <v>241</v>
      </c>
      <c r="H15" s="303">
        <f>G15/E15*100</f>
        <v>53.555555555555557</v>
      </c>
      <c r="I15" s="304">
        <f t="shared" ref="I15" si="3">G15/F15*100</f>
        <v>53.555555555555557</v>
      </c>
    </row>
    <row r="16" spans="1:10" s="559" customFormat="1" ht="16.5" thickBot="1">
      <c r="A16" s="1410" t="s">
        <v>18</v>
      </c>
      <c r="B16" s="1411"/>
      <c r="C16" s="1411"/>
      <c r="D16" s="603"/>
      <c r="E16" s="306">
        <f>E14+E8</f>
        <v>13650</v>
      </c>
      <c r="F16" s="307">
        <f>F14+F8</f>
        <v>77138.100000000006</v>
      </c>
      <c r="G16" s="308">
        <f>G14+G8</f>
        <v>9016</v>
      </c>
      <c r="H16" s="311">
        <f>G16/E16*100</f>
        <v>66.051282051282058</v>
      </c>
      <c r="I16" s="266">
        <f>G16/F16*100</f>
        <v>11.688128175311551</v>
      </c>
    </row>
    <row r="17" spans="1:9" s="559" customFormat="1" ht="15.75">
      <c r="A17" s="982"/>
      <c r="B17" s="982"/>
      <c r="C17" s="982"/>
      <c r="D17" s="366"/>
      <c r="E17" s="367"/>
      <c r="F17" s="368"/>
      <c r="G17" s="361"/>
      <c r="H17" s="475"/>
      <c r="I17" s="362"/>
    </row>
    <row r="18" spans="1:9" s="559" customFormat="1" ht="15.75">
      <c r="A18" s="982"/>
      <c r="B18" s="982"/>
      <c r="C18" s="982"/>
      <c r="D18" s="366"/>
      <c r="E18" s="367"/>
      <c r="F18" s="368"/>
      <c r="G18" s="361"/>
      <c r="H18" s="475"/>
      <c r="I18" s="362"/>
    </row>
    <row r="19" spans="1:9" s="559" customFormat="1" ht="15.75">
      <c r="A19" s="982"/>
      <c r="B19" s="982"/>
      <c r="C19" s="982"/>
      <c r="D19" s="366"/>
      <c r="E19" s="367"/>
      <c r="F19" s="368"/>
      <c r="G19" s="361"/>
      <c r="H19" s="475"/>
      <c r="I19" s="362"/>
    </row>
    <row r="20" spans="1:9" s="559" customFormat="1" ht="15.75">
      <c r="A20" s="982"/>
      <c r="B20" s="982"/>
      <c r="C20" s="982"/>
      <c r="D20" s="366"/>
      <c r="E20" s="367"/>
      <c r="F20" s="368"/>
      <c r="G20" s="361"/>
      <c r="H20" s="475"/>
      <c r="I20" s="362"/>
    </row>
    <row r="21" spans="1:9" s="559" customFormat="1" ht="15.75">
      <c r="A21" s="982"/>
      <c r="B21" s="982"/>
      <c r="C21" s="982"/>
      <c r="D21" s="366"/>
      <c r="E21" s="367"/>
      <c r="F21" s="368"/>
      <c r="G21" s="361"/>
      <c r="H21" s="475"/>
      <c r="I21" s="362"/>
    </row>
    <row r="22" spans="1:9" s="559" customFormat="1" ht="15.75">
      <c r="A22" s="982"/>
      <c r="B22" s="982"/>
      <c r="C22" s="982"/>
      <c r="D22" s="366"/>
      <c r="E22" s="367"/>
      <c r="F22" s="368"/>
      <c r="G22" s="361"/>
      <c r="H22" s="475"/>
      <c r="I22" s="362"/>
    </row>
    <row r="23" spans="1:9" s="559" customFormat="1" ht="15.75">
      <c r="A23" s="982"/>
      <c r="B23" s="982"/>
      <c r="C23" s="982"/>
      <c r="D23" s="366"/>
      <c r="E23" s="367"/>
      <c r="F23" s="368"/>
      <c r="G23" s="361"/>
      <c r="H23" s="475"/>
      <c r="I23" s="362"/>
    </row>
    <row r="24" spans="1:9" s="559" customFormat="1" ht="15.75">
      <c r="A24" s="982"/>
      <c r="B24" s="982"/>
      <c r="C24" s="982"/>
      <c r="D24" s="366"/>
      <c r="E24" s="367"/>
      <c r="F24" s="368"/>
      <c r="G24" s="361"/>
      <c r="H24" s="475"/>
      <c r="I24" s="362"/>
    </row>
    <row r="25" spans="1:9" s="559" customFormat="1" ht="15.75">
      <c r="A25" s="982"/>
      <c r="B25" s="982"/>
      <c r="C25" s="982"/>
      <c r="D25" s="366"/>
      <c r="E25" s="367"/>
      <c r="F25" s="368"/>
      <c r="G25" s="361"/>
      <c r="H25" s="475"/>
      <c r="I25" s="362"/>
    </row>
    <row r="26" spans="1:9" s="559" customFormat="1" ht="15.75">
      <c r="A26" s="982"/>
      <c r="B26" s="982"/>
      <c r="C26" s="982"/>
      <c r="D26" s="366"/>
      <c r="E26" s="367"/>
      <c r="F26" s="368"/>
      <c r="G26" s="361"/>
      <c r="H26" s="475"/>
      <c r="I26" s="362"/>
    </row>
    <row r="27" spans="1:9" s="559" customFormat="1" ht="15.75">
      <c r="A27" s="982"/>
      <c r="B27" s="982"/>
      <c r="C27" s="982"/>
      <c r="D27" s="366"/>
      <c r="E27" s="367"/>
      <c r="F27" s="368"/>
      <c r="G27" s="361"/>
      <c r="H27" s="475"/>
      <c r="I27" s="362"/>
    </row>
    <row r="28" spans="1:9" s="559" customFormat="1" ht="15.75">
      <c r="A28" s="982"/>
      <c r="B28" s="982"/>
      <c r="C28" s="982"/>
      <c r="D28" s="366"/>
      <c r="E28" s="367"/>
      <c r="F28" s="368"/>
      <c r="G28" s="361"/>
      <c r="H28" s="475"/>
      <c r="I28" s="362"/>
    </row>
    <row r="29" spans="1:9" s="559" customFormat="1" ht="15.75">
      <c r="A29" s="982"/>
      <c r="B29" s="982"/>
      <c r="C29" s="982"/>
      <c r="D29" s="366"/>
      <c r="E29" s="367"/>
      <c r="F29" s="368"/>
      <c r="G29" s="361"/>
      <c r="H29" s="475"/>
      <c r="I29" s="362"/>
    </row>
    <row r="30" spans="1:9" s="559" customFormat="1" ht="15.75">
      <c r="A30" s="982"/>
      <c r="B30" s="982"/>
      <c r="C30" s="982"/>
      <c r="D30" s="366"/>
      <c r="E30" s="367"/>
      <c r="F30" s="368"/>
      <c r="G30" s="361"/>
      <c r="H30" s="475"/>
      <c r="I30" s="362"/>
    </row>
    <row r="31" spans="1:9" s="559" customFormat="1" ht="15.75">
      <c r="A31" s="982"/>
      <c r="B31" s="982"/>
      <c r="C31" s="982"/>
      <c r="D31" s="366"/>
      <c r="E31" s="367"/>
      <c r="F31" s="368"/>
      <c r="G31" s="361"/>
      <c r="H31" s="475"/>
      <c r="I31" s="362"/>
    </row>
    <row r="32" spans="1:9" s="559" customFormat="1" ht="15.75">
      <c r="A32" s="982"/>
      <c r="B32" s="982"/>
      <c r="C32" s="982"/>
      <c r="D32" s="366"/>
      <c r="E32" s="367"/>
      <c r="F32" s="368"/>
      <c r="G32" s="361"/>
      <c r="H32" s="475"/>
      <c r="I32" s="362"/>
    </row>
    <row r="33" spans="1:9" s="559" customFormat="1" ht="15.75">
      <c r="A33" s="982"/>
      <c r="B33" s="982"/>
      <c r="C33" s="982"/>
      <c r="D33" s="366"/>
      <c r="E33" s="367"/>
      <c r="F33" s="368"/>
      <c r="G33" s="361"/>
      <c r="H33" s="475"/>
      <c r="I33" s="362"/>
    </row>
    <row r="34" spans="1:9" s="559" customFormat="1" ht="15.75">
      <c r="A34" s="982"/>
      <c r="B34" s="982"/>
      <c r="C34" s="982"/>
      <c r="D34" s="366"/>
      <c r="E34" s="367"/>
      <c r="F34" s="368"/>
      <c r="G34" s="361"/>
      <c r="H34" s="475"/>
      <c r="I34" s="362"/>
    </row>
    <row r="35" spans="1:9" s="559" customFormat="1" ht="15.75">
      <c r="A35" s="982"/>
      <c r="B35" s="982"/>
      <c r="C35" s="982"/>
      <c r="D35" s="366"/>
      <c r="E35" s="367"/>
      <c r="F35" s="368"/>
      <c r="G35" s="361"/>
      <c r="H35" s="475"/>
      <c r="I35" s="362"/>
    </row>
    <row r="36" spans="1:9" s="559" customFormat="1" ht="15.75">
      <c r="A36" s="982"/>
      <c r="B36" s="982"/>
      <c r="C36" s="982"/>
      <c r="D36" s="366"/>
      <c r="E36" s="367"/>
      <c r="F36" s="368"/>
      <c r="G36" s="361"/>
      <c r="H36" s="475"/>
      <c r="I36" s="362"/>
    </row>
    <row r="37" spans="1:9" s="559" customFormat="1" ht="15.75">
      <c r="A37" s="982"/>
      <c r="B37" s="982"/>
      <c r="C37" s="982"/>
      <c r="D37" s="366"/>
      <c r="E37" s="367"/>
      <c r="F37" s="368"/>
      <c r="G37" s="361"/>
      <c r="H37" s="475"/>
      <c r="I37" s="362"/>
    </row>
    <row r="38" spans="1:9" s="559" customFormat="1" ht="15.75">
      <c r="A38" s="982"/>
      <c r="B38" s="982"/>
      <c r="C38" s="982"/>
      <c r="D38" s="366"/>
      <c r="E38" s="367"/>
      <c r="F38" s="368"/>
      <c r="G38" s="361"/>
      <c r="H38" s="475"/>
      <c r="I38" s="362"/>
    </row>
    <row r="39" spans="1:9" s="559" customFormat="1" ht="15.75">
      <c r="A39" s="982"/>
      <c r="B39" s="982"/>
      <c r="C39" s="982"/>
      <c r="D39" s="366"/>
      <c r="E39" s="367"/>
      <c r="F39" s="368"/>
      <c r="G39" s="361"/>
      <c r="H39" s="475"/>
      <c r="I39" s="362"/>
    </row>
    <row r="40" spans="1:9" s="559" customFormat="1" ht="15.75">
      <c r="A40" s="982"/>
      <c r="B40" s="982"/>
      <c r="C40" s="982"/>
      <c r="D40" s="366"/>
      <c r="E40" s="367"/>
      <c r="F40" s="368"/>
      <c r="G40" s="361"/>
      <c r="H40" s="475"/>
      <c r="I40" s="362"/>
    </row>
    <row r="41" spans="1:9" s="559" customFormat="1" ht="15.75">
      <c r="A41" s="982"/>
      <c r="B41" s="982"/>
      <c r="C41" s="982"/>
      <c r="D41" s="366"/>
      <c r="E41" s="367"/>
      <c r="F41" s="368"/>
      <c r="G41" s="361"/>
      <c r="H41" s="475"/>
      <c r="I41" s="362"/>
    </row>
    <row r="42" spans="1:9" s="559" customFormat="1" ht="15.75">
      <c r="A42" s="982"/>
      <c r="B42" s="982"/>
      <c r="C42" s="982"/>
      <c r="D42" s="366"/>
      <c r="E42" s="367"/>
      <c r="F42" s="368"/>
      <c r="G42" s="361"/>
      <c r="H42" s="475"/>
      <c r="I42" s="362"/>
    </row>
    <row r="43" spans="1:9" s="559" customFormat="1" ht="15.75">
      <c r="A43" s="982"/>
      <c r="B43" s="982"/>
      <c r="C43" s="982"/>
      <c r="D43" s="366"/>
      <c r="E43" s="367"/>
      <c r="F43" s="368"/>
      <c r="G43" s="361"/>
      <c r="H43" s="475"/>
      <c r="I43" s="362"/>
    </row>
    <row r="44" spans="1:9" s="559" customFormat="1" ht="15.75">
      <c r="A44" s="982"/>
      <c r="B44" s="982"/>
      <c r="C44" s="982"/>
      <c r="D44" s="366"/>
      <c r="E44" s="367"/>
      <c r="F44" s="368"/>
      <c r="G44" s="361"/>
      <c r="H44" s="475"/>
      <c r="I44" s="362"/>
    </row>
    <row r="45" spans="1:9" s="559" customFormat="1" ht="15.75">
      <c r="A45" s="982"/>
      <c r="B45" s="982"/>
      <c r="C45" s="982"/>
      <c r="D45" s="366"/>
      <c r="E45" s="367"/>
      <c r="F45" s="368"/>
      <c r="G45" s="361"/>
      <c r="H45" s="475"/>
      <c r="I45" s="362"/>
    </row>
    <row r="46" spans="1:9" s="559" customFormat="1" ht="15.75">
      <c r="A46" s="982"/>
      <c r="B46" s="982"/>
      <c r="C46" s="982"/>
      <c r="D46" s="366"/>
      <c r="E46" s="367"/>
      <c r="F46" s="368"/>
      <c r="G46" s="361"/>
      <c r="H46" s="475"/>
      <c r="I46" s="362"/>
    </row>
    <row r="47" spans="1:9" s="559" customFormat="1" ht="15.75">
      <c r="A47" s="982"/>
      <c r="B47" s="982"/>
      <c r="C47" s="982"/>
      <c r="D47" s="366"/>
      <c r="E47" s="367"/>
      <c r="F47" s="368"/>
      <c r="G47" s="361"/>
      <c r="H47" s="475"/>
      <c r="I47" s="362"/>
    </row>
    <row r="48" spans="1:9" s="559" customFormat="1" ht="15.75">
      <c r="A48" s="982"/>
      <c r="B48" s="982"/>
      <c r="C48" s="982"/>
      <c r="D48" s="366"/>
      <c r="E48" s="367"/>
      <c r="F48" s="368"/>
      <c r="G48" s="361"/>
      <c r="H48" s="475"/>
      <c r="I48" s="362"/>
    </row>
    <row r="49" spans="1:10" s="559" customFormat="1" ht="16.5" customHeight="1">
      <c r="A49" s="982"/>
      <c r="B49" s="982"/>
      <c r="C49" s="982"/>
      <c r="D49" s="366"/>
      <c r="E49" s="367"/>
      <c r="F49" s="368"/>
      <c r="G49" s="361"/>
      <c r="H49" s="475"/>
      <c r="I49" s="362"/>
    </row>
    <row r="50" spans="1:10" ht="12.75" customHeight="1" thickBot="1">
      <c r="A50" s="150"/>
      <c r="B50" s="150"/>
      <c r="C50" s="150"/>
      <c r="D50" s="151"/>
      <c r="E50" s="152"/>
      <c r="F50" s="152"/>
      <c r="G50" s="1014"/>
      <c r="H50" s="166"/>
      <c r="I50" s="3" t="s">
        <v>871</v>
      </c>
    </row>
    <row r="51" spans="1:10" ht="13.5" customHeight="1">
      <c r="A51" s="153" t="s">
        <v>0</v>
      </c>
      <c r="B51" s="1015" t="s">
        <v>1</v>
      </c>
      <c r="C51" s="68"/>
      <c r="D51" s="154"/>
      <c r="E51" s="563" t="s">
        <v>3</v>
      </c>
      <c r="F51" s="560" t="s">
        <v>4</v>
      </c>
      <c r="G51" s="563" t="s">
        <v>5</v>
      </c>
      <c r="H51" s="560" t="s">
        <v>6</v>
      </c>
      <c r="I51" s="77" t="s">
        <v>6</v>
      </c>
    </row>
    <row r="52" spans="1:10" ht="12.75" customHeight="1">
      <c r="A52" s="318" t="s">
        <v>7</v>
      </c>
      <c r="B52" s="319" t="s">
        <v>8</v>
      </c>
      <c r="C52" s="70" t="s">
        <v>418</v>
      </c>
      <c r="D52" s="320" t="s">
        <v>10</v>
      </c>
      <c r="E52" s="564" t="s">
        <v>11</v>
      </c>
      <c r="F52" s="561" t="s">
        <v>12</v>
      </c>
      <c r="G52" s="561" t="s">
        <v>548</v>
      </c>
      <c r="H52" s="322" t="s">
        <v>13</v>
      </c>
      <c r="I52" s="323" t="s">
        <v>14</v>
      </c>
      <c r="J52" s="559"/>
    </row>
    <row r="53" spans="1:10" ht="12.75" customHeight="1" thickBot="1">
      <c r="A53" s="318" t="s">
        <v>15</v>
      </c>
      <c r="B53" s="1016" t="s">
        <v>16</v>
      </c>
      <c r="C53" s="72"/>
      <c r="D53" s="320"/>
      <c r="E53" s="562" t="s">
        <v>339</v>
      </c>
      <c r="F53" s="562" t="s">
        <v>339</v>
      </c>
      <c r="G53" s="353"/>
      <c r="H53" s="1017"/>
      <c r="I53" s="1018"/>
      <c r="J53" s="559"/>
    </row>
    <row r="54" spans="1:10" ht="15" customHeight="1">
      <c r="A54" s="1019" t="s">
        <v>30</v>
      </c>
      <c r="B54" s="1020"/>
      <c r="C54" s="1021"/>
      <c r="D54" s="620"/>
      <c r="E54" s="336"/>
      <c r="F54" s="1022"/>
      <c r="G54" s="338"/>
      <c r="H54" s="337"/>
      <c r="I54" s="339"/>
      <c r="J54" s="559"/>
    </row>
    <row r="55" spans="1:10" ht="14.25" customHeight="1">
      <c r="A55" s="1023" t="s">
        <v>784</v>
      </c>
      <c r="B55" s="277" t="s">
        <v>243</v>
      </c>
      <c r="C55" s="352"/>
      <c r="D55" s="1024"/>
      <c r="E55" s="1025">
        <f>SUM(E56:E103)</f>
        <v>660921</v>
      </c>
      <c r="F55" s="992">
        <f>SUM(F56:F103)</f>
        <v>180014.4</v>
      </c>
      <c r="G55" s="1026">
        <f>SUM(G56:G103)</f>
        <v>20062</v>
      </c>
      <c r="H55" s="533">
        <f>G55/E55*100</f>
        <v>3.0354611216771747</v>
      </c>
      <c r="I55" s="534">
        <f>G55/F55*100</f>
        <v>11.144663982436962</v>
      </c>
      <c r="J55" s="559"/>
    </row>
    <row r="56" spans="1:10" ht="13.5" customHeight="1">
      <c r="A56" s="993"/>
      <c r="B56" s="994"/>
      <c r="C56" s="1027" t="s">
        <v>794</v>
      </c>
      <c r="D56" s="149" t="s">
        <v>787</v>
      </c>
      <c r="E56" s="1028">
        <v>581975</v>
      </c>
      <c r="F56" s="1029">
        <v>12358</v>
      </c>
      <c r="G56" s="566">
        <v>0</v>
      </c>
      <c r="H56" s="569">
        <f t="shared" ref="H56:H58" si="4">G56/E56*100</f>
        <v>0</v>
      </c>
      <c r="I56" s="570">
        <f t="shared" ref="I56:I58" si="5">G56/F56*100</f>
        <v>0</v>
      </c>
    </row>
    <row r="57" spans="1:10" ht="13.5" customHeight="1">
      <c r="A57" s="993"/>
      <c r="B57" s="994"/>
      <c r="C57" s="350" t="s">
        <v>795</v>
      </c>
      <c r="D57" s="149" t="s">
        <v>787</v>
      </c>
      <c r="E57" s="1028">
        <v>1629</v>
      </c>
      <c r="F57" s="1029">
        <v>1629</v>
      </c>
      <c r="G57" s="566">
        <v>0</v>
      </c>
      <c r="H57" s="569">
        <f t="shared" si="4"/>
        <v>0</v>
      </c>
      <c r="I57" s="570">
        <f t="shared" si="5"/>
        <v>0</v>
      </c>
    </row>
    <row r="58" spans="1:10" ht="13.5" customHeight="1">
      <c r="A58" s="1030"/>
      <c r="B58" s="994"/>
      <c r="C58" s="1031" t="s">
        <v>796</v>
      </c>
      <c r="D58" s="1032" t="s">
        <v>219</v>
      </c>
      <c r="E58" s="1028">
        <v>317</v>
      </c>
      <c r="F58" s="1029">
        <v>317</v>
      </c>
      <c r="G58" s="566">
        <v>0</v>
      </c>
      <c r="H58" s="569">
        <f t="shared" si="4"/>
        <v>0</v>
      </c>
      <c r="I58" s="570">
        <f t="shared" si="5"/>
        <v>0</v>
      </c>
    </row>
    <row r="59" spans="1:10" ht="13.5" customHeight="1">
      <c r="A59" s="1033"/>
      <c r="B59" s="1001"/>
      <c r="C59" s="1027" t="s">
        <v>797</v>
      </c>
      <c r="D59" s="1032" t="s">
        <v>219</v>
      </c>
      <c r="E59" s="1028">
        <v>350</v>
      </c>
      <c r="F59" s="1029">
        <v>350</v>
      </c>
      <c r="G59" s="566">
        <v>27</v>
      </c>
      <c r="H59" s="1034">
        <f>G59/E59*100</f>
        <v>7.7142857142857135</v>
      </c>
      <c r="I59" s="1035">
        <f>G59/F59*100</f>
        <v>7.7142857142857135</v>
      </c>
    </row>
    <row r="60" spans="1:10" ht="13.5" customHeight="1">
      <c r="A60" s="1000"/>
      <c r="B60" s="1001"/>
      <c r="C60" s="1027" t="s">
        <v>798</v>
      </c>
      <c r="D60" s="1032" t="s">
        <v>219</v>
      </c>
      <c r="E60" s="1028">
        <v>220</v>
      </c>
      <c r="F60" s="1029">
        <v>220</v>
      </c>
      <c r="G60" s="566">
        <v>0</v>
      </c>
      <c r="H60" s="569">
        <f t="shared" ref="H60:H75" si="6">G60/E60*100</f>
        <v>0</v>
      </c>
      <c r="I60" s="570">
        <f t="shared" ref="I60:I103" si="7">G60/F60*100</f>
        <v>0</v>
      </c>
    </row>
    <row r="61" spans="1:10" ht="13.5" customHeight="1">
      <c r="A61" s="1030"/>
      <c r="B61" s="994"/>
      <c r="C61" s="350" t="s">
        <v>799</v>
      </c>
      <c r="D61" s="1032" t="s">
        <v>800</v>
      </c>
      <c r="E61" s="1028">
        <v>976</v>
      </c>
      <c r="F61" s="1029">
        <v>976</v>
      </c>
      <c r="G61" s="566">
        <v>0</v>
      </c>
      <c r="H61" s="567">
        <f t="shared" si="6"/>
        <v>0</v>
      </c>
      <c r="I61" s="565">
        <f t="shared" si="7"/>
        <v>0</v>
      </c>
    </row>
    <row r="62" spans="1:10" ht="13.5" customHeight="1">
      <c r="A62" s="1030"/>
      <c r="B62" s="994"/>
      <c r="C62" s="1036" t="s">
        <v>801</v>
      </c>
      <c r="D62" s="1032" t="s">
        <v>219</v>
      </c>
      <c r="E62" s="1028">
        <v>11000</v>
      </c>
      <c r="F62" s="1029">
        <v>11000</v>
      </c>
      <c r="G62" s="566">
        <v>0</v>
      </c>
      <c r="H62" s="567">
        <f t="shared" si="6"/>
        <v>0</v>
      </c>
      <c r="I62" s="565">
        <f t="shared" si="7"/>
        <v>0</v>
      </c>
    </row>
    <row r="63" spans="1:10" ht="13.5" customHeight="1">
      <c r="A63" s="1037"/>
      <c r="B63" s="1038"/>
      <c r="C63" s="350" t="s">
        <v>802</v>
      </c>
      <c r="D63" s="1032" t="s">
        <v>800</v>
      </c>
      <c r="E63" s="1028">
        <v>8840</v>
      </c>
      <c r="F63" s="1029">
        <v>8840</v>
      </c>
      <c r="G63" s="566">
        <v>840</v>
      </c>
      <c r="H63" s="567">
        <f t="shared" si="6"/>
        <v>9.502262443438914</v>
      </c>
      <c r="I63" s="565">
        <f t="shared" si="7"/>
        <v>9.502262443438914</v>
      </c>
    </row>
    <row r="64" spans="1:10" ht="13.5" customHeight="1">
      <c r="A64" s="1030"/>
      <c r="B64" s="994"/>
      <c r="C64" s="350" t="s">
        <v>279</v>
      </c>
      <c r="D64" s="370" t="s">
        <v>787</v>
      </c>
      <c r="E64" s="1028">
        <v>2000</v>
      </c>
      <c r="F64" s="1029">
        <v>12500</v>
      </c>
      <c r="G64" s="566">
        <v>477</v>
      </c>
      <c r="H64" s="567">
        <f t="shared" si="6"/>
        <v>23.849999999999998</v>
      </c>
      <c r="I64" s="565">
        <f t="shared" si="7"/>
        <v>3.8159999999999998</v>
      </c>
    </row>
    <row r="65" spans="1:10" ht="13.5" customHeight="1">
      <c r="A65" s="1030"/>
      <c r="B65" s="994"/>
      <c r="C65" s="350" t="s">
        <v>803</v>
      </c>
      <c r="D65" s="370" t="s">
        <v>787</v>
      </c>
      <c r="E65" s="1028">
        <v>3956</v>
      </c>
      <c r="F65" s="1029">
        <v>4044</v>
      </c>
      <c r="G65" s="566">
        <v>3971</v>
      </c>
      <c r="H65" s="567">
        <f t="shared" si="6"/>
        <v>100.37917087967645</v>
      </c>
      <c r="I65" s="565">
        <f t="shared" si="7"/>
        <v>98.194856577645893</v>
      </c>
    </row>
    <row r="66" spans="1:10" ht="13.5" customHeight="1">
      <c r="A66" s="1037"/>
      <c r="B66" s="1038"/>
      <c r="C66" s="350" t="s">
        <v>804</v>
      </c>
      <c r="D66" s="1032" t="s">
        <v>219</v>
      </c>
      <c r="E66" s="1028">
        <v>258</v>
      </c>
      <c r="F66" s="1029">
        <v>189.7</v>
      </c>
      <c r="G66" s="566">
        <v>189</v>
      </c>
      <c r="H66" s="567">
        <f t="shared" si="6"/>
        <v>73.255813953488371</v>
      </c>
      <c r="I66" s="565">
        <f t="shared" si="7"/>
        <v>99.630996309963109</v>
      </c>
      <c r="J66" s="559"/>
    </row>
    <row r="67" spans="1:10" ht="13.5" customHeight="1">
      <c r="A67" s="1030"/>
      <c r="B67" s="994"/>
      <c r="C67" s="350" t="s">
        <v>805</v>
      </c>
      <c r="D67" s="1032" t="s">
        <v>219</v>
      </c>
      <c r="E67" s="1028">
        <v>9270</v>
      </c>
      <c r="F67" s="1029">
        <v>10020</v>
      </c>
      <c r="G67" s="566">
        <v>8779</v>
      </c>
      <c r="H67" s="567">
        <f t="shared" si="6"/>
        <v>94.70334412081985</v>
      </c>
      <c r="I67" s="565">
        <f t="shared" si="7"/>
        <v>87.614770459081839</v>
      </c>
      <c r="J67" s="559"/>
    </row>
    <row r="68" spans="1:10" ht="13.5" customHeight="1">
      <c r="A68" s="1030"/>
      <c r="B68" s="994"/>
      <c r="C68" s="1039" t="s">
        <v>806</v>
      </c>
      <c r="D68" s="1032" t="s">
        <v>219</v>
      </c>
      <c r="E68" s="1040">
        <v>2900</v>
      </c>
      <c r="F68" s="1029">
        <v>2900</v>
      </c>
      <c r="G68" s="671">
        <v>2074</v>
      </c>
      <c r="H68" s="567">
        <f t="shared" si="6"/>
        <v>71.517241379310349</v>
      </c>
      <c r="I68" s="565">
        <f t="shared" si="7"/>
        <v>71.517241379310349</v>
      </c>
      <c r="J68" s="559"/>
    </row>
    <row r="69" spans="1:10" ht="13.5" customHeight="1">
      <c r="A69" s="1037"/>
      <c r="B69" s="1038"/>
      <c r="C69" s="1039" t="s">
        <v>807</v>
      </c>
      <c r="D69" s="1032" t="s">
        <v>219</v>
      </c>
      <c r="E69" s="1040">
        <v>2891</v>
      </c>
      <c r="F69" s="1029">
        <v>2891</v>
      </c>
      <c r="G69" s="566">
        <v>2081</v>
      </c>
      <c r="H69" s="567">
        <f t="shared" si="6"/>
        <v>71.982013144240739</v>
      </c>
      <c r="I69" s="565">
        <f t="shared" si="7"/>
        <v>71.982013144240739</v>
      </c>
      <c r="J69" s="559"/>
    </row>
    <row r="70" spans="1:10" ht="13.5" customHeight="1">
      <c r="A70" s="1030"/>
      <c r="B70" s="994"/>
      <c r="C70" s="1039" t="s">
        <v>808</v>
      </c>
      <c r="D70" s="1032" t="s">
        <v>219</v>
      </c>
      <c r="E70" s="1040">
        <v>3000</v>
      </c>
      <c r="F70" s="1029">
        <v>3000</v>
      </c>
      <c r="G70" s="566">
        <v>0</v>
      </c>
      <c r="H70" s="567">
        <f t="shared" si="6"/>
        <v>0</v>
      </c>
      <c r="I70" s="565">
        <f t="shared" si="7"/>
        <v>0</v>
      </c>
      <c r="J70" s="559"/>
    </row>
    <row r="71" spans="1:10" ht="13.5" customHeight="1">
      <c r="A71" s="1030"/>
      <c r="B71" s="994"/>
      <c r="C71" s="1039" t="s">
        <v>809</v>
      </c>
      <c r="D71" s="1032" t="s">
        <v>219</v>
      </c>
      <c r="E71" s="1040">
        <v>2100</v>
      </c>
      <c r="F71" s="1029">
        <v>2100</v>
      </c>
      <c r="G71" s="566">
        <v>0</v>
      </c>
      <c r="H71" s="567">
        <f t="shared" si="6"/>
        <v>0</v>
      </c>
      <c r="I71" s="565">
        <f t="shared" si="7"/>
        <v>0</v>
      </c>
      <c r="J71" s="559"/>
    </row>
    <row r="72" spans="1:10" ht="13.5" customHeight="1">
      <c r="A72" s="1037"/>
      <c r="B72" s="1038"/>
      <c r="C72" s="1041" t="s">
        <v>810</v>
      </c>
      <c r="D72" s="1032" t="s">
        <v>800</v>
      </c>
      <c r="E72" s="1042">
        <v>35</v>
      </c>
      <c r="F72" s="1029">
        <v>35</v>
      </c>
      <c r="G72" s="566">
        <v>0</v>
      </c>
      <c r="H72" s="567">
        <f t="shared" si="6"/>
        <v>0</v>
      </c>
      <c r="I72" s="565">
        <f t="shared" si="7"/>
        <v>0</v>
      </c>
      <c r="J72" s="559"/>
    </row>
    <row r="73" spans="1:10" ht="13.5" customHeight="1">
      <c r="A73" s="993"/>
      <c r="B73" s="994"/>
      <c r="C73" s="1043" t="s">
        <v>811</v>
      </c>
      <c r="D73" s="1032" t="s">
        <v>800</v>
      </c>
      <c r="E73" s="1044">
        <v>10500</v>
      </c>
      <c r="F73" s="1029">
        <v>10500</v>
      </c>
      <c r="G73" s="566">
        <v>0</v>
      </c>
      <c r="H73" s="567">
        <f t="shared" si="6"/>
        <v>0</v>
      </c>
      <c r="I73" s="565">
        <f t="shared" si="7"/>
        <v>0</v>
      </c>
      <c r="J73" s="559"/>
    </row>
    <row r="74" spans="1:10" ht="13.5" customHeight="1">
      <c r="A74" s="993"/>
      <c r="B74" s="994"/>
      <c r="C74" s="1043" t="s">
        <v>812</v>
      </c>
      <c r="D74" s="1032" t="s">
        <v>800</v>
      </c>
      <c r="E74" s="1045">
        <v>4</v>
      </c>
      <c r="F74" s="1029">
        <v>4</v>
      </c>
      <c r="G74" s="566">
        <v>0</v>
      </c>
      <c r="H74" s="567">
        <f t="shared" si="6"/>
        <v>0</v>
      </c>
      <c r="I74" s="565">
        <f t="shared" si="7"/>
        <v>0</v>
      </c>
      <c r="J74" s="559"/>
    </row>
    <row r="75" spans="1:10" ht="13.5" customHeight="1">
      <c r="A75" s="1046"/>
      <c r="B75" s="1047"/>
      <c r="C75" s="1043" t="s">
        <v>813</v>
      </c>
      <c r="D75" s="1032" t="s">
        <v>800</v>
      </c>
      <c r="E75" s="1045">
        <v>3700</v>
      </c>
      <c r="F75" s="1029">
        <v>3700</v>
      </c>
      <c r="G75" s="566">
        <v>0</v>
      </c>
      <c r="H75" s="567">
        <f t="shared" si="6"/>
        <v>0</v>
      </c>
      <c r="I75" s="565">
        <f t="shared" si="7"/>
        <v>0</v>
      </c>
      <c r="J75" s="559"/>
    </row>
    <row r="76" spans="1:10" ht="13.5" customHeight="1">
      <c r="A76" s="1046"/>
      <c r="B76" s="1047"/>
      <c r="C76" s="1043" t="s">
        <v>814</v>
      </c>
      <c r="D76" s="1032" t="s">
        <v>219</v>
      </c>
      <c r="E76" s="1045">
        <v>0</v>
      </c>
      <c r="F76" s="1029">
        <v>2180</v>
      </c>
      <c r="G76" s="566">
        <v>0</v>
      </c>
      <c r="H76" s="567">
        <v>0</v>
      </c>
      <c r="I76" s="565">
        <f t="shared" si="7"/>
        <v>0</v>
      </c>
      <c r="J76" s="559"/>
    </row>
    <row r="77" spans="1:10" ht="13.5" customHeight="1">
      <c r="A77" s="1046"/>
      <c r="B77" s="1047"/>
      <c r="C77" s="1043" t="s">
        <v>815</v>
      </c>
      <c r="D77" s="1032" t="s">
        <v>219</v>
      </c>
      <c r="E77" s="1045">
        <v>0</v>
      </c>
      <c r="F77" s="1029">
        <v>3000</v>
      </c>
      <c r="G77" s="566">
        <v>0</v>
      </c>
      <c r="H77" s="567">
        <v>0</v>
      </c>
      <c r="I77" s="565">
        <f t="shared" si="7"/>
        <v>0</v>
      </c>
      <c r="J77" s="559"/>
    </row>
    <row r="78" spans="1:10" ht="13.5" customHeight="1">
      <c r="A78" s="1046"/>
      <c r="B78" s="1047"/>
      <c r="C78" s="1043" t="s">
        <v>816</v>
      </c>
      <c r="D78" s="1032" t="s">
        <v>219</v>
      </c>
      <c r="E78" s="1045">
        <v>0</v>
      </c>
      <c r="F78" s="1029">
        <v>1602</v>
      </c>
      <c r="G78" s="566">
        <v>0</v>
      </c>
      <c r="H78" s="567">
        <v>0</v>
      </c>
      <c r="I78" s="565">
        <f t="shared" si="7"/>
        <v>0</v>
      </c>
      <c r="J78" s="559"/>
    </row>
    <row r="79" spans="1:10" ht="13.5" customHeight="1">
      <c r="A79" s="1046"/>
      <c r="B79" s="1047"/>
      <c r="C79" s="1043" t="s">
        <v>817</v>
      </c>
      <c r="D79" s="1032" t="s">
        <v>800</v>
      </c>
      <c r="E79" s="1045">
        <v>0</v>
      </c>
      <c r="F79" s="1029">
        <v>2190</v>
      </c>
      <c r="G79" s="566">
        <v>0</v>
      </c>
      <c r="H79" s="567">
        <v>0</v>
      </c>
      <c r="I79" s="565">
        <f t="shared" si="7"/>
        <v>0</v>
      </c>
      <c r="J79" s="559"/>
    </row>
    <row r="80" spans="1:10" ht="13.5" customHeight="1">
      <c r="A80" s="1046"/>
      <c r="B80" s="1047"/>
      <c r="C80" s="1043" t="s">
        <v>818</v>
      </c>
      <c r="D80" s="370" t="s">
        <v>787</v>
      </c>
      <c r="E80" s="1045">
        <v>0</v>
      </c>
      <c r="F80" s="1029">
        <v>3500</v>
      </c>
      <c r="G80" s="566">
        <v>0</v>
      </c>
      <c r="H80" s="567">
        <v>0</v>
      </c>
      <c r="I80" s="565">
        <f t="shared" si="7"/>
        <v>0</v>
      </c>
      <c r="J80" s="559"/>
    </row>
    <row r="81" spans="1:10" ht="13.5" customHeight="1">
      <c r="A81" s="1046"/>
      <c r="B81" s="1047"/>
      <c r="C81" s="1043" t="s">
        <v>819</v>
      </c>
      <c r="D81" s="1032" t="s">
        <v>800</v>
      </c>
      <c r="E81" s="1045">
        <v>15000</v>
      </c>
      <c r="F81" s="690">
        <v>2945.7</v>
      </c>
      <c r="G81" s="566">
        <v>0</v>
      </c>
      <c r="H81" s="567">
        <f t="shared" ref="H81" si="8">G81/E81*100</f>
        <v>0</v>
      </c>
      <c r="I81" s="565">
        <f t="shared" si="7"/>
        <v>0</v>
      </c>
      <c r="J81" s="559"/>
    </row>
    <row r="82" spans="1:10" ht="13.5" customHeight="1">
      <c r="A82" s="1046"/>
      <c r="B82" s="1047"/>
      <c r="C82" s="1043" t="s">
        <v>820</v>
      </c>
      <c r="D82" s="1032" t="s">
        <v>219</v>
      </c>
      <c r="E82" s="1045">
        <v>0</v>
      </c>
      <c r="F82" s="690">
        <v>5500</v>
      </c>
      <c r="G82" s="566">
        <v>0</v>
      </c>
      <c r="H82" s="567">
        <v>0</v>
      </c>
      <c r="I82" s="565">
        <f t="shared" si="7"/>
        <v>0</v>
      </c>
      <c r="J82" s="559"/>
    </row>
    <row r="83" spans="1:10" ht="13.5" customHeight="1">
      <c r="A83" s="1046"/>
      <c r="B83" s="1047"/>
      <c r="C83" s="1043" t="s">
        <v>821</v>
      </c>
      <c r="D83" s="1032" t="s">
        <v>219</v>
      </c>
      <c r="E83" s="1045">
        <v>0</v>
      </c>
      <c r="F83" s="690">
        <v>2500</v>
      </c>
      <c r="G83" s="566">
        <v>0</v>
      </c>
      <c r="H83" s="567">
        <v>0</v>
      </c>
      <c r="I83" s="565">
        <f t="shared" si="7"/>
        <v>0</v>
      </c>
      <c r="J83" s="559"/>
    </row>
    <row r="84" spans="1:10" ht="13.5" customHeight="1">
      <c r="A84" s="1046"/>
      <c r="B84" s="1047"/>
      <c r="C84" s="1043" t="s">
        <v>822</v>
      </c>
      <c r="D84" s="1032" t="s">
        <v>219</v>
      </c>
      <c r="E84" s="1045">
        <v>0</v>
      </c>
      <c r="F84" s="690">
        <v>1300</v>
      </c>
      <c r="G84" s="566">
        <v>0</v>
      </c>
      <c r="H84" s="567">
        <v>0</v>
      </c>
      <c r="I84" s="565">
        <f t="shared" si="7"/>
        <v>0</v>
      </c>
      <c r="J84" s="559"/>
    </row>
    <row r="85" spans="1:10" ht="13.5" customHeight="1">
      <c r="A85" s="1046"/>
      <c r="B85" s="1047"/>
      <c r="C85" s="1043" t="s">
        <v>823</v>
      </c>
      <c r="D85" s="1032" t="s">
        <v>219</v>
      </c>
      <c r="E85" s="1045">
        <v>0</v>
      </c>
      <c r="F85" s="690">
        <v>1200</v>
      </c>
      <c r="G85" s="566">
        <v>0</v>
      </c>
      <c r="H85" s="567">
        <v>0</v>
      </c>
      <c r="I85" s="565">
        <f t="shared" si="7"/>
        <v>0</v>
      </c>
      <c r="J85" s="559"/>
    </row>
    <row r="86" spans="1:10" ht="13.5" customHeight="1">
      <c r="A86" s="1046"/>
      <c r="B86" s="1047"/>
      <c r="C86" s="1043" t="s">
        <v>824</v>
      </c>
      <c r="D86" s="1032" t="s">
        <v>219</v>
      </c>
      <c r="E86" s="1045">
        <v>0</v>
      </c>
      <c r="F86" s="690">
        <v>4500</v>
      </c>
      <c r="G86" s="566">
        <v>0</v>
      </c>
      <c r="H86" s="567">
        <v>0</v>
      </c>
      <c r="I86" s="565">
        <f t="shared" si="7"/>
        <v>0</v>
      </c>
      <c r="J86" s="559"/>
    </row>
    <row r="87" spans="1:10" ht="13.5" customHeight="1">
      <c r="A87" s="1046"/>
      <c r="B87" s="1047"/>
      <c r="C87" s="1043" t="s">
        <v>825</v>
      </c>
      <c r="D87" s="1032" t="s">
        <v>219</v>
      </c>
      <c r="E87" s="1045">
        <v>0</v>
      </c>
      <c r="F87" s="690">
        <v>3800</v>
      </c>
      <c r="G87" s="566">
        <v>0</v>
      </c>
      <c r="H87" s="567">
        <v>0</v>
      </c>
      <c r="I87" s="565">
        <f t="shared" si="7"/>
        <v>0</v>
      </c>
      <c r="J87" s="559"/>
    </row>
    <row r="88" spans="1:10" ht="13.5" customHeight="1">
      <c r="A88" s="1046"/>
      <c r="B88" s="1047"/>
      <c r="C88" s="1043" t="s">
        <v>826</v>
      </c>
      <c r="D88" s="1032" t="s">
        <v>219</v>
      </c>
      <c r="E88" s="1045">
        <v>0</v>
      </c>
      <c r="F88" s="690">
        <v>20000</v>
      </c>
      <c r="G88" s="566">
        <v>0</v>
      </c>
      <c r="H88" s="567">
        <v>0</v>
      </c>
      <c r="I88" s="565">
        <f t="shared" si="7"/>
        <v>0</v>
      </c>
      <c r="J88" s="559"/>
    </row>
    <row r="89" spans="1:10" ht="13.5" customHeight="1">
      <c r="A89" s="1046"/>
      <c r="B89" s="1047"/>
      <c r="C89" s="1043" t="s">
        <v>827</v>
      </c>
      <c r="D89" s="1032" t="s">
        <v>800</v>
      </c>
      <c r="E89" s="1045">
        <v>0</v>
      </c>
      <c r="F89" s="690">
        <v>5000</v>
      </c>
      <c r="G89" s="566">
        <v>0</v>
      </c>
      <c r="H89" s="567">
        <v>0</v>
      </c>
      <c r="I89" s="565">
        <f t="shared" si="7"/>
        <v>0</v>
      </c>
      <c r="J89" s="559"/>
    </row>
    <row r="90" spans="1:10" ht="13.5" customHeight="1">
      <c r="A90" s="1046"/>
      <c r="B90" s="1047"/>
      <c r="C90" s="1043" t="s">
        <v>828</v>
      </c>
      <c r="D90" s="1032" t="s">
        <v>800</v>
      </c>
      <c r="E90" s="1045">
        <v>0</v>
      </c>
      <c r="F90" s="690">
        <v>100.3</v>
      </c>
      <c r="G90" s="566">
        <v>100</v>
      </c>
      <c r="H90" s="567">
        <v>0</v>
      </c>
      <c r="I90" s="565">
        <f t="shared" si="7"/>
        <v>99.700897308075781</v>
      </c>
      <c r="J90" s="559"/>
    </row>
    <row r="91" spans="1:10" ht="13.5" customHeight="1">
      <c r="A91" s="1046"/>
      <c r="B91" s="1047"/>
      <c r="C91" s="1043" t="s">
        <v>829</v>
      </c>
      <c r="D91" s="1032" t="s">
        <v>800</v>
      </c>
      <c r="E91" s="1045">
        <v>0</v>
      </c>
      <c r="F91" s="690">
        <v>300</v>
      </c>
      <c r="G91" s="566">
        <v>0</v>
      </c>
      <c r="H91" s="567">
        <v>0</v>
      </c>
      <c r="I91" s="565">
        <f t="shared" si="7"/>
        <v>0</v>
      </c>
      <c r="J91" s="559"/>
    </row>
    <row r="92" spans="1:10" ht="13.5" customHeight="1">
      <c r="A92" s="1046"/>
      <c r="B92" s="1047"/>
      <c r="C92" s="1043" t="s">
        <v>830</v>
      </c>
      <c r="D92" s="1032" t="s">
        <v>800</v>
      </c>
      <c r="E92" s="1045">
        <v>0</v>
      </c>
      <c r="F92" s="690">
        <v>9000</v>
      </c>
      <c r="G92" s="566">
        <v>0</v>
      </c>
      <c r="H92" s="567">
        <v>0</v>
      </c>
      <c r="I92" s="565">
        <f t="shared" si="7"/>
        <v>0</v>
      </c>
      <c r="J92" s="559"/>
    </row>
    <row r="93" spans="1:10" ht="13.5" customHeight="1">
      <c r="A93" s="1046"/>
      <c r="B93" s="1047"/>
      <c r="C93" s="1043" t="s">
        <v>831</v>
      </c>
      <c r="D93" s="1032" t="s">
        <v>800</v>
      </c>
      <c r="E93" s="1045">
        <v>0</v>
      </c>
      <c r="F93" s="690">
        <v>2000</v>
      </c>
      <c r="G93" s="566">
        <v>0</v>
      </c>
      <c r="H93" s="567">
        <v>0</v>
      </c>
      <c r="I93" s="565">
        <f t="shared" si="7"/>
        <v>0</v>
      </c>
      <c r="J93" s="559"/>
    </row>
    <row r="94" spans="1:10" ht="13.5" customHeight="1">
      <c r="A94" s="1046"/>
      <c r="B94" s="1047"/>
      <c r="C94" s="1043" t="s">
        <v>832</v>
      </c>
      <c r="D94" s="1032" t="s">
        <v>800</v>
      </c>
      <c r="E94" s="1045">
        <v>0</v>
      </c>
      <c r="F94" s="690">
        <v>1700</v>
      </c>
      <c r="G94" s="566">
        <v>0</v>
      </c>
      <c r="H94" s="567">
        <v>0</v>
      </c>
      <c r="I94" s="565">
        <f t="shared" si="7"/>
        <v>0</v>
      </c>
      <c r="J94" s="559"/>
    </row>
    <row r="95" spans="1:10" ht="13.5" customHeight="1">
      <c r="A95" s="1046"/>
      <c r="B95" s="1047"/>
      <c r="C95" s="1043" t="s">
        <v>833</v>
      </c>
      <c r="D95" s="1032" t="s">
        <v>800</v>
      </c>
      <c r="E95" s="1045">
        <v>0</v>
      </c>
      <c r="F95" s="690">
        <v>3500</v>
      </c>
      <c r="G95" s="566">
        <v>0</v>
      </c>
      <c r="H95" s="567">
        <v>0</v>
      </c>
      <c r="I95" s="565">
        <f t="shared" si="7"/>
        <v>0</v>
      </c>
      <c r="J95" s="559"/>
    </row>
    <row r="96" spans="1:10" ht="13.5" customHeight="1">
      <c r="A96" s="1046"/>
      <c r="B96" s="1047"/>
      <c r="C96" s="1043" t="s">
        <v>834</v>
      </c>
      <c r="D96" s="1032" t="s">
        <v>800</v>
      </c>
      <c r="E96" s="1045">
        <v>0</v>
      </c>
      <c r="F96" s="690">
        <v>1524.2</v>
      </c>
      <c r="G96" s="566">
        <v>1524</v>
      </c>
      <c r="H96" s="567">
        <v>0</v>
      </c>
      <c r="I96" s="565">
        <f t="shared" si="7"/>
        <v>99.986878362419631</v>
      </c>
      <c r="J96" s="559"/>
    </row>
    <row r="97" spans="1:10" ht="13.5" customHeight="1">
      <c r="A97" s="1046"/>
      <c r="B97" s="1047"/>
      <c r="C97" s="1043" t="s">
        <v>835</v>
      </c>
      <c r="D97" s="1032" t="s">
        <v>787</v>
      </c>
      <c r="E97" s="1045">
        <v>0</v>
      </c>
      <c r="F97" s="690">
        <v>7000</v>
      </c>
      <c r="G97" s="566">
        <v>0</v>
      </c>
      <c r="H97" s="567">
        <v>0</v>
      </c>
      <c r="I97" s="565">
        <f t="shared" si="7"/>
        <v>0</v>
      </c>
      <c r="J97" s="559"/>
    </row>
    <row r="98" spans="1:10" ht="13.5" customHeight="1">
      <c r="A98" s="1046"/>
      <c r="B98" s="1047"/>
      <c r="C98" s="1043" t="s">
        <v>836</v>
      </c>
      <c r="D98" s="1032" t="s">
        <v>787</v>
      </c>
      <c r="E98" s="1045">
        <v>0</v>
      </c>
      <c r="F98" s="690">
        <v>3500</v>
      </c>
      <c r="G98" s="566">
        <v>0</v>
      </c>
      <c r="H98" s="567">
        <v>0</v>
      </c>
      <c r="I98" s="565">
        <f t="shared" si="7"/>
        <v>0</v>
      </c>
      <c r="J98" s="559"/>
    </row>
    <row r="99" spans="1:10" ht="13.5" customHeight="1">
      <c r="A99" s="1046"/>
      <c r="B99" s="1047"/>
      <c r="C99" s="1043" t="s">
        <v>837</v>
      </c>
      <c r="D99" s="1032" t="s">
        <v>787</v>
      </c>
      <c r="E99" s="1045">
        <v>0</v>
      </c>
      <c r="F99" s="690">
        <v>4000</v>
      </c>
      <c r="G99" s="566">
        <v>0</v>
      </c>
      <c r="H99" s="567">
        <v>0</v>
      </c>
      <c r="I99" s="565">
        <f t="shared" si="7"/>
        <v>0</v>
      </c>
      <c r="J99" s="559"/>
    </row>
    <row r="100" spans="1:10" ht="13.5" customHeight="1">
      <c r="A100" s="1046"/>
      <c r="B100" s="1047"/>
      <c r="C100" s="1043" t="s">
        <v>838</v>
      </c>
      <c r="D100" s="1032" t="s">
        <v>839</v>
      </c>
      <c r="E100" s="1045">
        <v>0</v>
      </c>
      <c r="F100" s="690">
        <v>90</v>
      </c>
      <c r="G100" s="566">
        <v>0</v>
      </c>
      <c r="H100" s="567">
        <v>0</v>
      </c>
      <c r="I100" s="565">
        <f t="shared" si="7"/>
        <v>0</v>
      </c>
      <c r="J100" s="559"/>
    </row>
    <row r="101" spans="1:10" ht="13.5" customHeight="1">
      <c r="A101" s="1046"/>
      <c r="B101" s="1047"/>
      <c r="C101" s="1043" t="s">
        <v>380</v>
      </c>
      <c r="D101" s="1032" t="s">
        <v>839</v>
      </c>
      <c r="E101" s="1045">
        <v>0</v>
      </c>
      <c r="F101" s="690">
        <v>8.5</v>
      </c>
      <c r="G101" s="566">
        <v>0</v>
      </c>
      <c r="H101" s="567">
        <v>0</v>
      </c>
      <c r="I101" s="565">
        <f t="shared" si="7"/>
        <v>0</v>
      </c>
      <c r="J101" s="559"/>
    </row>
    <row r="102" spans="1:10" ht="13.5" customHeight="1">
      <c r="A102" s="1046"/>
      <c r="B102" s="1047"/>
      <c r="C102" s="1043" t="s">
        <v>840</v>
      </c>
      <c r="D102" s="1032" t="s">
        <v>839</v>
      </c>
      <c r="E102" s="1045">
        <v>0</v>
      </c>
      <c r="F102" s="690">
        <v>100</v>
      </c>
      <c r="G102" s="566">
        <v>0</v>
      </c>
      <c r="H102" s="567">
        <v>0</v>
      </c>
      <c r="I102" s="565">
        <f t="shared" si="7"/>
        <v>0</v>
      </c>
      <c r="J102" s="559"/>
    </row>
    <row r="103" spans="1:10" s="1398" customFormat="1" ht="13.5" customHeight="1" thickBot="1">
      <c r="A103" s="1389"/>
      <c r="B103" s="1390"/>
      <c r="C103" s="1391" t="s">
        <v>841</v>
      </c>
      <c r="D103" s="1392" t="s">
        <v>839</v>
      </c>
      <c r="E103" s="1393">
        <v>0</v>
      </c>
      <c r="F103" s="1394">
        <v>400</v>
      </c>
      <c r="G103" s="1395">
        <v>0</v>
      </c>
      <c r="H103" s="1396">
        <v>0</v>
      </c>
      <c r="I103" s="1397">
        <f t="shared" si="7"/>
        <v>0</v>
      </c>
      <c r="J103" s="1388"/>
    </row>
    <row r="104" spans="1:10" ht="15.75" customHeight="1" thickBot="1">
      <c r="A104" s="1468" t="s">
        <v>31</v>
      </c>
      <c r="B104" s="1412"/>
      <c r="C104" s="1412"/>
      <c r="D104" s="621"/>
      <c r="E104" s="1048">
        <f>E55</f>
        <v>660921</v>
      </c>
      <c r="F104" s="382">
        <f t="shared" ref="F104:G104" si="9">F55</f>
        <v>180014.4</v>
      </c>
      <c r="G104" s="1049">
        <f t="shared" si="9"/>
        <v>20062</v>
      </c>
      <c r="H104" s="1050">
        <f>G104/E104*100</f>
        <v>3.0354611216771747</v>
      </c>
      <c r="I104" s="383">
        <f>G104/F104*100</f>
        <v>11.144663982436962</v>
      </c>
    </row>
    <row r="105" spans="1:10" s="559" customFormat="1" ht="8.25" customHeight="1" thickBot="1">
      <c r="A105" s="342"/>
      <c r="B105" s="342"/>
      <c r="C105" s="342"/>
      <c r="D105" s="342"/>
      <c r="E105" s="342"/>
      <c r="F105" s="343"/>
      <c r="G105" s="344"/>
    </row>
    <row r="106" spans="1:10" ht="15" customHeight="1" thickBot="1">
      <c r="A106" s="345" t="s">
        <v>32</v>
      </c>
      <c r="B106" s="1051"/>
      <c r="C106" s="1052"/>
      <c r="D106" s="1053"/>
      <c r="E106" s="1054">
        <f>E16+E104</f>
        <v>674571</v>
      </c>
      <c r="F106" s="1055">
        <f>F16+F104</f>
        <v>257152.5</v>
      </c>
      <c r="G106" s="1056">
        <f>G16+G104</f>
        <v>29078</v>
      </c>
      <c r="H106" s="1057">
        <f>G106/E106*100</f>
        <v>4.3105914722097456</v>
      </c>
      <c r="I106" s="1058">
        <f>G106/F106*100</f>
        <v>11.307687072845878</v>
      </c>
    </row>
    <row r="119" ht="19.5" customHeight="1"/>
    <row r="120" ht="15.75" customHeight="1"/>
    <row r="121" ht="15" customHeight="1"/>
    <row r="122" ht="18" customHeight="1"/>
    <row r="123" ht="15.75" customHeight="1"/>
    <row r="124" ht="15.75" customHeight="1"/>
    <row r="125" ht="15" customHeight="1"/>
  </sheetData>
  <mergeCells count="4">
    <mergeCell ref="A2:D2"/>
    <mergeCell ref="B14:C14"/>
    <mergeCell ref="A16:C16"/>
    <mergeCell ref="A104:C104"/>
  </mergeCells>
  <pageMargins left="0.11811023622047245" right="0" top="0.19685039370078741" bottom="0" header="0" footer="0"/>
  <pageSetup paperSize="9" scale="75" orientation="landscape" r:id="rId1"/>
  <rowBreaks count="1" manualBreakCount="1">
    <brk id="4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view="pageBreakPreview" zoomScale="60" zoomScaleNormal="100" workbookViewId="0">
      <selection activeCell="K119" sqref="K119"/>
    </sheetView>
  </sheetViews>
  <sheetFormatPr defaultRowHeight="15"/>
  <cols>
    <col min="1" max="1" width="9.140625" style="572"/>
    <col min="2" max="2" width="9.85546875" style="572" customWidth="1"/>
    <col min="3" max="3" width="49.7109375" style="572" customWidth="1"/>
    <col min="4" max="4" width="50.85546875" style="572" customWidth="1"/>
    <col min="5" max="5" width="14.7109375" style="572" customWidth="1"/>
    <col min="6" max="6" width="16.85546875" style="572" customWidth="1"/>
    <col min="7" max="7" width="11.85546875" style="246" customWidth="1"/>
    <col min="8" max="16384" width="9.140625" style="572"/>
  </cols>
  <sheetData>
    <row r="1" spans="1:9" ht="16.5" thickBot="1">
      <c r="A1" s="1469" t="s">
        <v>175</v>
      </c>
      <c r="B1" s="1469"/>
      <c r="C1" s="1469"/>
      <c r="D1" s="1469"/>
      <c r="E1" s="1195"/>
      <c r="F1" s="1195"/>
      <c r="G1" s="1195"/>
      <c r="H1" s="1195"/>
      <c r="I1" s="559" t="s">
        <v>872</v>
      </c>
    </row>
    <row r="2" spans="1:9" ht="12" customHeight="1">
      <c r="A2" s="698" t="s">
        <v>0</v>
      </c>
      <c r="B2" s="699" t="s">
        <v>1</v>
      </c>
      <c r="C2" s="700"/>
      <c r="D2" s="1196"/>
      <c r="E2" s="701" t="s">
        <v>3</v>
      </c>
      <c r="F2" s="699" t="s">
        <v>4</v>
      </c>
      <c r="G2" s="315" t="s">
        <v>5</v>
      </c>
      <c r="H2" s="761" t="s">
        <v>6</v>
      </c>
      <c r="I2" s="737" t="s">
        <v>6</v>
      </c>
    </row>
    <row r="3" spans="1:9" ht="12" customHeight="1">
      <c r="A3" s="703" t="s">
        <v>7</v>
      </c>
      <c r="B3" s="704" t="s">
        <v>8</v>
      </c>
      <c r="C3" s="705" t="s">
        <v>418</v>
      </c>
      <c r="D3" s="706" t="s">
        <v>10</v>
      </c>
      <c r="E3" s="707" t="s">
        <v>11</v>
      </c>
      <c r="F3" s="708" t="s">
        <v>12</v>
      </c>
      <c r="G3" s="322" t="s">
        <v>548</v>
      </c>
      <c r="H3" s="708" t="s">
        <v>13</v>
      </c>
      <c r="I3" s="739" t="s">
        <v>14</v>
      </c>
    </row>
    <row r="4" spans="1:9" ht="12" customHeight="1" thickBot="1">
      <c r="A4" s="710" t="s">
        <v>15</v>
      </c>
      <c r="B4" s="711" t="s">
        <v>16</v>
      </c>
      <c r="C4" s="712"/>
      <c r="D4" s="801"/>
      <c r="E4" s="714" t="s">
        <v>339</v>
      </c>
      <c r="F4" s="714" t="s">
        <v>339</v>
      </c>
      <c r="G4" s="802"/>
      <c r="H4" s="803"/>
      <c r="I4" s="804"/>
    </row>
    <row r="5" spans="1:9" ht="15" customHeight="1">
      <c r="A5" s="1197" t="s">
        <v>17</v>
      </c>
      <c r="B5" s="805"/>
      <c r="C5" s="716"/>
      <c r="D5" s="1198"/>
      <c r="E5" s="1199"/>
      <c r="F5" s="1200"/>
      <c r="G5" s="1200"/>
      <c r="H5" s="1200"/>
      <c r="I5" s="1201"/>
    </row>
    <row r="6" spans="1:9" ht="12.75" customHeight="1">
      <c r="A6" s="1202" t="s">
        <v>176</v>
      </c>
      <c r="B6" s="1470" t="s">
        <v>177</v>
      </c>
      <c r="C6" s="1470"/>
      <c r="D6" s="718"/>
      <c r="E6" s="725">
        <f>E14+E7</f>
        <v>211156</v>
      </c>
      <c r="F6" s="724">
        <f>F14+F7</f>
        <v>234299.7</v>
      </c>
      <c r="G6" s="725">
        <f>G14+G7</f>
        <v>81472</v>
      </c>
      <c r="H6" s="533">
        <f t="shared" ref="H6:H53" si="0">G6/E6*100</f>
        <v>38.583795866563108</v>
      </c>
      <c r="I6" s="534">
        <f>G6/F6*100</f>
        <v>34.772558394227566</v>
      </c>
    </row>
    <row r="7" spans="1:9" s="571" customFormat="1" ht="12.75" customHeight="1">
      <c r="A7" s="1202"/>
      <c r="B7" s="1203"/>
      <c r="C7" s="1204"/>
      <c r="D7" s="1205" t="s">
        <v>190</v>
      </c>
      <c r="E7" s="725">
        <f>SUM(E8:E13)</f>
        <v>15070</v>
      </c>
      <c r="F7" s="724">
        <f>SUM(F8:F13)</f>
        <v>15070</v>
      </c>
      <c r="G7" s="1206">
        <f>SUM(G8:G13)</f>
        <v>5497</v>
      </c>
      <c r="H7" s="533">
        <f t="shared" si="0"/>
        <v>36.476443264764427</v>
      </c>
      <c r="I7" s="534">
        <f t="shared" ref="I7:I53" si="1">G7/F7*100</f>
        <v>36.476443264764427</v>
      </c>
    </row>
    <row r="8" spans="1:9" ht="12.75" customHeight="1">
      <c r="A8" s="1202"/>
      <c r="B8" s="1203"/>
      <c r="C8" s="1204"/>
      <c r="D8" s="726" t="s">
        <v>191</v>
      </c>
      <c r="E8" s="727">
        <v>11075</v>
      </c>
      <c r="F8" s="811">
        <v>11075</v>
      </c>
      <c r="G8" s="1207">
        <v>4256</v>
      </c>
      <c r="H8" s="569">
        <f t="shared" si="0"/>
        <v>38.428893905191877</v>
      </c>
      <c r="I8" s="570">
        <f t="shared" si="1"/>
        <v>38.428893905191877</v>
      </c>
    </row>
    <row r="9" spans="1:9" ht="12.75" customHeight="1">
      <c r="A9" s="1202"/>
      <c r="B9" s="1203"/>
      <c r="C9" s="1204"/>
      <c r="D9" s="726" t="s">
        <v>184</v>
      </c>
      <c r="E9" s="727">
        <v>2769</v>
      </c>
      <c r="F9" s="811">
        <v>2769</v>
      </c>
      <c r="G9" s="1207">
        <v>808</v>
      </c>
      <c r="H9" s="569">
        <f t="shared" si="0"/>
        <v>29.180209461899604</v>
      </c>
      <c r="I9" s="570">
        <f t="shared" si="1"/>
        <v>29.180209461899604</v>
      </c>
    </row>
    <row r="10" spans="1:9" ht="12.75" customHeight="1">
      <c r="A10" s="1202"/>
      <c r="B10" s="1203"/>
      <c r="C10" s="1204"/>
      <c r="D10" s="726" t="s">
        <v>186</v>
      </c>
      <c r="E10" s="727">
        <v>997</v>
      </c>
      <c r="F10" s="811">
        <v>997</v>
      </c>
      <c r="G10" s="1207">
        <v>380</v>
      </c>
      <c r="H10" s="569">
        <f t="shared" si="0"/>
        <v>38.114343029087259</v>
      </c>
      <c r="I10" s="570">
        <f t="shared" si="1"/>
        <v>38.114343029087259</v>
      </c>
    </row>
    <row r="11" spans="1:9" ht="12.75" customHeight="1">
      <c r="A11" s="1202"/>
      <c r="B11" s="1203"/>
      <c r="C11" s="1204"/>
      <c r="D11" s="726" t="s">
        <v>185</v>
      </c>
      <c r="E11" s="727">
        <v>25</v>
      </c>
      <c r="F11" s="811">
        <v>25</v>
      </c>
      <c r="G11" s="1207">
        <v>0</v>
      </c>
      <c r="H11" s="569">
        <f t="shared" si="0"/>
        <v>0</v>
      </c>
      <c r="I11" s="570">
        <f t="shared" si="1"/>
        <v>0</v>
      </c>
    </row>
    <row r="12" spans="1:9" ht="12.75" customHeight="1">
      <c r="A12" s="1202"/>
      <c r="B12" s="1208"/>
      <c r="C12" s="723" t="s">
        <v>181</v>
      </c>
      <c r="D12" s="726" t="s">
        <v>192</v>
      </c>
      <c r="E12" s="727">
        <v>84</v>
      </c>
      <c r="F12" s="811">
        <v>84</v>
      </c>
      <c r="G12" s="1207">
        <v>27</v>
      </c>
      <c r="H12" s="569">
        <f t="shared" si="0"/>
        <v>32.142857142857146</v>
      </c>
      <c r="I12" s="570">
        <f t="shared" si="1"/>
        <v>32.142857142857146</v>
      </c>
    </row>
    <row r="13" spans="1:9" ht="12.75" customHeight="1">
      <c r="A13" s="1202"/>
      <c r="B13" s="1209" t="s">
        <v>256</v>
      </c>
      <c r="C13" s="723" t="s">
        <v>224</v>
      </c>
      <c r="D13" s="726" t="s">
        <v>221</v>
      </c>
      <c r="E13" s="727">
        <v>120</v>
      </c>
      <c r="F13" s="811">
        <v>120</v>
      </c>
      <c r="G13" s="1207">
        <v>26</v>
      </c>
      <c r="H13" s="569">
        <f t="shared" si="0"/>
        <v>21.666666666666668</v>
      </c>
      <c r="I13" s="570">
        <f t="shared" si="1"/>
        <v>21.666666666666668</v>
      </c>
    </row>
    <row r="14" spans="1:9" s="571" customFormat="1" ht="12.75" customHeight="1">
      <c r="A14" s="1202"/>
      <c r="B14" s="1210"/>
      <c r="C14" s="729"/>
      <c r="D14" s="1205" t="s">
        <v>178</v>
      </c>
      <c r="E14" s="725">
        <f>SUM(E18:E53)</f>
        <v>196086</v>
      </c>
      <c r="F14" s="724">
        <f>SUM(F15:F53)</f>
        <v>219229.7</v>
      </c>
      <c r="G14" s="725">
        <f>SUM(G15:G53)</f>
        <v>75975</v>
      </c>
      <c r="H14" s="533">
        <f t="shared" si="0"/>
        <v>38.745754413879624</v>
      </c>
      <c r="I14" s="534">
        <f t="shared" si="1"/>
        <v>34.655432179125363</v>
      </c>
    </row>
    <row r="15" spans="1:9" ht="12.75" customHeight="1">
      <c r="A15" s="1202"/>
      <c r="B15" s="1210"/>
      <c r="C15" s="729" t="s">
        <v>518</v>
      </c>
      <c r="D15" s="726" t="s">
        <v>179</v>
      </c>
      <c r="E15" s="727">
        <v>0</v>
      </c>
      <c r="F15" s="811">
        <v>228</v>
      </c>
      <c r="G15" s="1211">
        <v>0</v>
      </c>
      <c r="H15" s="569">
        <v>0</v>
      </c>
      <c r="I15" s="570">
        <f t="shared" si="1"/>
        <v>0</v>
      </c>
    </row>
    <row r="16" spans="1:9" ht="12.75" customHeight="1">
      <c r="A16" s="1202"/>
      <c r="B16" s="1210"/>
      <c r="C16" s="729" t="s">
        <v>519</v>
      </c>
      <c r="D16" s="726" t="s">
        <v>179</v>
      </c>
      <c r="E16" s="727">
        <v>0</v>
      </c>
      <c r="F16" s="811">
        <v>4530</v>
      </c>
      <c r="G16" s="1211">
        <v>3631</v>
      </c>
      <c r="H16" s="569">
        <v>0</v>
      </c>
      <c r="I16" s="570">
        <v>0</v>
      </c>
    </row>
    <row r="17" spans="1:9" ht="12.75" customHeight="1">
      <c r="A17" s="1202"/>
      <c r="B17" s="1210"/>
      <c r="C17" s="729" t="s">
        <v>520</v>
      </c>
      <c r="D17" s="726" t="s">
        <v>179</v>
      </c>
      <c r="E17" s="727">
        <v>0</v>
      </c>
      <c r="F17" s="811">
        <v>0</v>
      </c>
      <c r="G17" s="1211">
        <v>2006</v>
      </c>
      <c r="H17" s="569">
        <v>0</v>
      </c>
      <c r="I17" s="570">
        <v>0</v>
      </c>
    </row>
    <row r="18" spans="1:9" ht="12.75" customHeight="1">
      <c r="A18" s="1212"/>
      <c r="B18" s="1208"/>
      <c r="C18" s="723"/>
      <c r="D18" s="726" t="s">
        <v>179</v>
      </c>
      <c r="E18" s="727">
        <v>130000</v>
      </c>
      <c r="F18" s="811">
        <v>136000</v>
      </c>
      <c r="G18" s="1207">
        <v>44476</v>
      </c>
      <c r="H18" s="569">
        <f t="shared" si="0"/>
        <v>34.212307692307689</v>
      </c>
      <c r="I18" s="570">
        <f t="shared" si="1"/>
        <v>32.702941176470588</v>
      </c>
    </row>
    <row r="19" spans="1:9" ht="12.75" customHeight="1">
      <c r="A19" s="1212"/>
      <c r="B19" s="1209" t="s">
        <v>521</v>
      </c>
      <c r="C19" s="723" t="s">
        <v>422</v>
      </c>
      <c r="D19" s="726" t="s">
        <v>180</v>
      </c>
      <c r="E19" s="727">
        <v>0</v>
      </c>
      <c r="F19" s="811">
        <v>0</v>
      </c>
      <c r="G19" s="1207">
        <v>365</v>
      </c>
      <c r="H19" s="569">
        <v>0</v>
      </c>
      <c r="I19" s="570">
        <v>0</v>
      </c>
    </row>
    <row r="20" spans="1:9" ht="12.75" customHeight="1">
      <c r="A20" s="1212"/>
      <c r="B20" s="1208"/>
      <c r="C20" s="729" t="s">
        <v>519</v>
      </c>
      <c r="D20" s="726" t="s">
        <v>180</v>
      </c>
      <c r="E20" s="727">
        <v>0</v>
      </c>
      <c r="F20" s="811">
        <v>30</v>
      </c>
      <c r="G20" s="1207">
        <v>0</v>
      </c>
      <c r="H20" s="569">
        <v>0</v>
      </c>
      <c r="I20" s="570">
        <f t="shared" si="1"/>
        <v>0</v>
      </c>
    </row>
    <row r="21" spans="1:9" ht="12.75" customHeight="1">
      <c r="A21" s="1212"/>
      <c r="B21" s="1208"/>
      <c r="C21" s="723"/>
      <c r="D21" s="726" t="s">
        <v>180</v>
      </c>
      <c r="E21" s="727">
        <v>8000</v>
      </c>
      <c r="F21" s="811">
        <v>11095</v>
      </c>
      <c r="G21" s="1207">
        <v>3923</v>
      </c>
      <c r="H21" s="569">
        <f t="shared" si="0"/>
        <v>49.037500000000001</v>
      </c>
      <c r="I21" s="570">
        <f t="shared" si="1"/>
        <v>35.358269490761607</v>
      </c>
    </row>
    <row r="22" spans="1:9" ht="12.75" customHeight="1">
      <c r="A22" s="1212"/>
      <c r="B22" s="1208"/>
      <c r="C22" s="723"/>
      <c r="D22" s="726" t="s">
        <v>183</v>
      </c>
      <c r="E22" s="727">
        <v>1000</v>
      </c>
      <c r="F22" s="811">
        <v>1000</v>
      </c>
      <c r="G22" s="1207">
        <v>0</v>
      </c>
      <c r="H22" s="569">
        <f t="shared" si="0"/>
        <v>0</v>
      </c>
      <c r="I22" s="570">
        <f t="shared" si="1"/>
        <v>0</v>
      </c>
    </row>
    <row r="23" spans="1:9" ht="12.75" customHeight="1">
      <c r="A23" s="1212"/>
      <c r="B23" s="1208"/>
      <c r="C23" s="729" t="s">
        <v>518</v>
      </c>
      <c r="D23" s="726" t="s">
        <v>184</v>
      </c>
      <c r="E23" s="727">
        <v>0</v>
      </c>
      <c r="F23" s="811">
        <v>59</v>
      </c>
      <c r="G23" s="1207">
        <v>0</v>
      </c>
      <c r="H23" s="569">
        <v>0</v>
      </c>
      <c r="I23" s="570">
        <f t="shared" si="1"/>
        <v>0</v>
      </c>
    </row>
    <row r="24" spans="1:9" ht="12.75" customHeight="1">
      <c r="A24" s="1212"/>
      <c r="B24" s="1208"/>
      <c r="C24" s="729" t="s">
        <v>519</v>
      </c>
      <c r="D24" s="726" t="s">
        <v>184</v>
      </c>
      <c r="E24" s="727">
        <v>0</v>
      </c>
      <c r="F24" s="811">
        <v>1134</v>
      </c>
      <c r="G24" s="1207">
        <v>908</v>
      </c>
      <c r="H24" s="569">
        <v>0</v>
      </c>
      <c r="I24" s="570">
        <v>0</v>
      </c>
    </row>
    <row r="25" spans="1:9" ht="12.75" customHeight="1">
      <c r="A25" s="1212"/>
      <c r="B25" s="1208"/>
      <c r="C25" s="729" t="s">
        <v>520</v>
      </c>
      <c r="D25" s="726" t="s">
        <v>184</v>
      </c>
      <c r="E25" s="727">
        <v>0</v>
      </c>
      <c r="F25" s="811">
        <v>0</v>
      </c>
      <c r="G25" s="1207">
        <v>502</v>
      </c>
      <c r="H25" s="569">
        <v>0</v>
      </c>
      <c r="I25" s="570">
        <v>0</v>
      </c>
    </row>
    <row r="26" spans="1:9" ht="12.75" customHeight="1">
      <c r="A26" s="1212"/>
      <c r="B26" s="1209" t="s">
        <v>521</v>
      </c>
      <c r="C26" s="723" t="s">
        <v>422</v>
      </c>
      <c r="D26" s="726" t="s">
        <v>184</v>
      </c>
      <c r="E26" s="727">
        <v>0</v>
      </c>
      <c r="F26" s="811">
        <v>0</v>
      </c>
      <c r="G26" s="1207">
        <v>77</v>
      </c>
      <c r="H26" s="569">
        <v>0</v>
      </c>
      <c r="I26" s="570">
        <v>0</v>
      </c>
    </row>
    <row r="27" spans="1:9" ht="12.75" customHeight="1">
      <c r="A27" s="1212"/>
      <c r="B27" s="1208"/>
      <c r="C27" s="723"/>
      <c r="D27" s="726" t="s">
        <v>184</v>
      </c>
      <c r="E27" s="727">
        <v>34620</v>
      </c>
      <c r="F27" s="811">
        <v>36870</v>
      </c>
      <c r="G27" s="1207">
        <v>11972</v>
      </c>
      <c r="H27" s="569">
        <f t="shared" si="0"/>
        <v>34.581166955517041</v>
      </c>
      <c r="I27" s="570">
        <f t="shared" si="1"/>
        <v>32.470843504203962</v>
      </c>
    </row>
    <row r="28" spans="1:9" ht="12.75" customHeight="1">
      <c r="A28" s="1212"/>
      <c r="B28" s="1208"/>
      <c r="C28" s="729" t="s">
        <v>518</v>
      </c>
      <c r="D28" s="726" t="s">
        <v>186</v>
      </c>
      <c r="E28" s="727">
        <v>0</v>
      </c>
      <c r="F28" s="811">
        <v>23</v>
      </c>
      <c r="G28" s="1207">
        <v>0</v>
      </c>
      <c r="H28" s="569">
        <v>0</v>
      </c>
      <c r="I28" s="570">
        <f t="shared" si="1"/>
        <v>0</v>
      </c>
    </row>
    <row r="29" spans="1:9" ht="12.75" customHeight="1">
      <c r="A29" s="1212"/>
      <c r="B29" s="1208"/>
      <c r="C29" s="729" t="s">
        <v>519</v>
      </c>
      <c r="D29" s="726" t="s">
        <v>186</v>
      </c>
      <c r="E29" s="727">
        <v>0</v>
      </c>
      <c r="F29" s="811">
        <v>408</v>
      </c>
      <c r="G29" s="1207">
        <v>327</v>
      </c>
      <c r="H29" s="569">
        <v>0</v>
      </c>
      <c r="I29" s="570">
        <v>0</v>
      </c>
    </row>
    <row r="30" spans="1:9" ht="12.75" customHeight="1">
      <c r="A30" s="1212"/>
      <c r="B30" s="1208"/>
      <c r="C30" s="729" t="s">
        <v>520</v>
      </c>
      <c r="D30" s="726" t="s">
        <v>186</v>
      </c>
      <c r="E30" s="727">
        <v>0</v>
      </c>
      <c r="F30" s="811">
        <v>0</v>
      </c>
      <c r="G30" s="1207">
        <v>181</v>
      </c>
      <c r="H30" s="569">
        <v>0</v>
      </c>
      <c r="I30" s="570">
        <v>0</v>
      </c>
    </row>
    <row r="31" spans="1:9" ht="12.75" customHeight="1">
      <c r="A31" s="1212"/>
      <c r="B31" s="1209" t="s">
        <v>521</v>
      </c>
      <c r="C31" s="723" t="s">
        <v>422</v>
      </c>
      <c r="D31" s="726" t="s">
        <v>186</v>
      </c>
      <c r="E31" s="727">
        <v>0</v>
      </c>
      <c r="F31" s="811">
        <v>0</v>
      </c>
      <c r="G31" s="1207">
        <v>28</v>
      </c>
      <c r="H31" s="569">
        <v>0</v>
      </c>
      <c r="I31" s="570">
        <v>0</v>
      </c>
    </row>
    <row r="32" spans="1:9" ht="12.75" customHeight="1">
      <c r="A32" s="1212"/>
      <c r="B32" s="1208"/>
      <c r="C32" s="723"/>
      <c r="D32" s="726" t="s">
        <v>186</v>
      </c>
      <c r="E32" s="727">
        <v>12460</v>
      </c>
      <c r="F32" s="811">
        <v>13270</v>
      </c>
      <c r="G32" s="1207">
        <v>4341</v>
      </c>
      <c r="H32" s="569">
        <f t="shared" si="0"/>
        <v>34.839486356340288</v>
      </c>
      <c r="I32" s="570">
        <f t="shared" si="1"/>
        <v>32.712886209495103</v>
      </c>
    </row>
    <row r="33" spans="1:9" ht="12.75" customHeight="1">
      <c r="A33" s="1212"/>
      <c r="B33" s="1208"/>
      <c r="C33" s="723"/>
      <c r="D33" s="726" t="s">
        <v>187</v>
      </c>
      <c r="E33" s="727">
        <v>620</v>
      </c>
      <c r="F33" s="811">
        <v>656</v>
      </c>
      <c r="G33" s="1207">
        <v>302</v>
      </c>
      <c r="H33" s="569">
        <f t="shared" si="0"/>
        <v>48.70967741935484</v>
      </c>
      <c r="I33" s="570">
        <f t="shared" si="1"/>
        <v>46.036585365853661</v>
      </c>
    </row>
    <row r="34" spans="1:9" ht="12.75" customHeight="1">
      <c r="A34" s="1212"/>
      <c r="B34" s="1209"/>
      <c r="C34" s="1213" t="s">
        <v>25</v>
      </c>
      <c r="D34" s="1214" t="s">
        <v>131</v>
      </c>
      <c r="E34" s="727">
        <v>1200</v>
      </c>
      <c r="F34" s="811">
        <v>1200</v>
      </c>
      <c r="G34" s="1207">
        <v>0</v>
      </c>
      <c r="H34" s="569">
        <f t="shared" si="0"/>
        <v>0</v>
      </c>
      <c r="I34" s="570">
        <f t="shared" si="1"/>
        <v>0</v>
      </c>
    </row>
    <row r="35" spans="1:9" ht="12.75" customHeight="1">
      <c r="A35" s="1212"/>
      <c r="B35" s="1209"/>
      <c r="C35" s="1213" t="s">
        <v>506</v>
      </c>
      <c r="D35" s="726" t="s">
        <v>127</v>
      </c>
      <c r="E35" s="727">
        <v>0</v>
      </c>
      <c r="F35" s="811">
        <v>300</v>
      </c>
      <c r="G35" s="1207">
        <v>32</v>
      </c>
      <c r="H35" s="569">
        <v>0</v>
      </c>
      <c r="I35" s="570">
        <v>0</v>
      </c>
    </row>
    <row r="36" spans="1:9" ht="12.75" customHeight="1">
      <c r="A36" s="1212"/>
      <c r="B36" s="1209"/>
      <c r="C36" s="729" t="s">
        <v>519</v>
      </c>
      <c r="D36" s="726" t="s">
        <v>127</v>
      </c>
      <c r="E36" s="727">
        <v>0</v>
      </c>
      <c r="F36" s="811">
        <v>115.7</v>
      </c>
      <c r="G36" s="1207">
        <v>42</v>
      </c>
      <c r="H36" s="569">
        <v>0</v>
      </c>
      <c r="I36" s="570">
        <v>0</v>
      </c>
    </row>
    <row r="37" spans="1:9" ht="12.75" customHeight="1">
      <c r="A37" s="1212"/>
      <c r="B37" s="1209"/>
      <c r="C37" s="729" t="s">
        <v>520</v>
      </c>
      <c r="D37" s="726" t="s">
        <v>127</v>
      </c>
      <c r="E37" s="727">
        <v>0</v>
      </c>
      <c r="F37" s="811">
        <v>0</v>
      </c>
      <c r="G37" s="1207">
        <v>41</v>
      </c>
      <c r="H37" s="569">
        <v>0</v>
      </c>
      <c r="I37" s="570">
        <v>0</v>
      </c>
    </row>
    <row r="38" spans="1:9" ht="12.75" customHeight="1">
      <c r="A38" s="1212"/>
      <c r="B38" s="1208"/>
      <c r="C38" s="723"/>
      <c r="D38" s="726" t="s">
        <v>127</v>
      </c>
      <c r="E38" s="727">
        <v>3000</v>
      </c>
      <c r="F38" s="811">
        <v>3000</v>
      </c>
      <c r="G38" s="1207">
        <v>1082</v>
      </c>
      <c r="H38" s="569">
        <f t="shared" si="0"/>
        <v>36.06666666666667</v>
      </c>
      <c r="I38" s="570">
        <f t="shared" si="1"/>
        <v>36.06666666666667</v>
      </c>
    </row>
    <row r="39" spans="1:9" ht="12.75" customHeight="1">
      <c r="A39" s="1212"/>
      <c r="B39" s="1208"/>
      <c r="C39" s="723"/>
      <c r="D39" s="726" t="s">
        <v>853</v>
      </c>
      <c r="E39" s="727">
        <v>0</v>
      </c>
      <c r="F39" s="811">
        <v>4000</v>
      </c>
      <c r="G39" s="1207">
        <v>0</v>
      </c>
      <c r="H39" s="569">
        <v>0</v>
      </c>
      <c r="I39" s="570">
        <v>0</v>
      </c>
    </row>
    <row r="40" spans="1:9" ht="12.75" customHeight="1">
      <c r="A40" s="1212"/>
      <c r="B40" s="1208"/>
      <c r="C40" s="723" t="s">
        <v>181</v>
      </c>
      <c r="D40" s="726" t="s">
        <v>417</v>
      </c>
      <c r="E40" s="727">
        <v>200</v>
      </c>
      <c r="F40" s="811">
        <v>200</v>
      </c>
      <c r="G40" s="1207">
        <v>4</v>
      </c>
      <c r="H40" s="569">
        <f t="shared" si="0"/>
        <v>2</v>
      </c>
      <c r="I40" s="570">
        <f t="shared" si="1"/>
        <v>2</v>
      </c>
    </row>
    <row r="41" spans="1:9" ht="12.75" customHeight="1">
      <c r="A41" s="1212"/>
      <c r="B41" s="1208"/>
      <c r="C41" s="723"/>
      <c r="D41" s="726" t="s">
        <v>188</v>
      </c>
      <c r="E41" s="727">
        <v>30</v>
      </c>
      <c r="F41" s="811">
        <v>118</v>
      </c>
      <c r="G41" s="1207">
        <v>93</v>
      </c>
      <c r="H41" s="569">
        <f t="shared" si="0"/>
        <v>310</v>
      </c>
      <c r="I41" s="570">
        <f t="shared" si="1"/>
        <v>78.813559322033896</v>
      </c>
    </row>
    <row r="42" spans="1:9" ht="12.75" customHeight="1">
      <c r="A42" s="1215"/>
      <c r="B42" s="1216"/>
      <c r="C42" s="729" t="s">
        <v>519</v>
      </c>
      <c r="D42" s="726" t="s">
        <v>188</v>
      </c>
      <c r="E42" s="1217">
        <v>0</v>
      </c>
      <c r="F42" s="811">
        <v>15</v>
      </c>
      <c r="G42" s="1207">
        <v>0</v>
      </c>
      <c r="H42" s="569">
        <v>0</v>
      </c>
      <c r="I42" s="570">
        <f t="shared" si="1"/>
        <v>0</v>
      </c>
    </row>
    <row r="43" spans="1:9" ht="12.75" customHeight="1">
      <c r="A43" s="1215"/>
      <c r="B43" s="1216"/>
      <c r="C43" s="729" t="s">
        <v>519</v>
      </c>
      <c r="D43" s="1214" t="s">
        <v>204</v>
      </c>
      <c r="E43" s="1217">
        <v>0</v>
      </c>
      <c r="F43" s="811">
        <v>100</v>
      </c>
      <c r="G43" s="1207">
        <v>84</v>
      </c>
      <c r="H43" s="569">
        <v>0</v>
      </c>
      <c r="I43" s="570">
        <f t="shared" si="1"/>
        <v>84</v>
      </c>
    </row>
    <row r="44" spans="1:9" ht="12.75" customHeight="1">
      <c r="A44" s="1215"/>
      <c r="B44" s="1216"/>
      <c r="C44" s="1218" t="s">
        <v>181</v>
      </c>
      <c r="D44" s="1214" t="s">
        <v>204</v>
      </c>
      <c r="E44" s="1217">
        <v>438</v>
      </c>
      <c r="F44" s="811">
        <v>438</v>
      </c>
      <c r="G44" s="1207">
        <v>129</v>
      </c>
      <c r="H44" s="814">
        <f t="shared" si="0"/>
        <v>29.452054794520549</v>
      </c>
      <c r="I44" s="565">
        <f t="shared" si="1"/>
        <v>29.452054794520549</v>
      </c>
    </row>
    <row r="45" spans="1:9" ht="12.75" customHeight="1">
      <c r="A45" s="1215"/>
      <c r="B45" s="1219"/>
      <c r="C45" s="1218"/>
      <c r="D45" s="1218" t="s">
        <v>869</v>
      </c>
      <c r="E45" s="1345">
        <v>538</v>
      </c>
      <c r="F45" s="1346">
        <v>450</v>
      </c>
      <c r="G45" s="566">
        <v>0</v>
      </c>
      <c r="H45" s="1347">
        <v>0</v>
      </c>
      <c r="I45" s="565">
        <f t="shared" si="1"/>
        <v>0</v>
      </c>
    </row>
    <row r="46" spans="1:9" ht="12.75" customHeight="1">
      <c r="A46" s="1221"/>
      <c r="B46" s="1222"/>
      <c r="C46" s="730" t="s">
        <v>284</v>
      </c>
      <c r="D46" s="723" t="s">
        <v>285</v>
      </c>
      <c r="E46" s="1223">
        <v>2</v>
      </c>
      <c r="F46" s="1224">
        <v>2</v>
      </c>
      <c r="G46" s="1225">
        <v>0</v>
      </c>
      <c r="H46" s="569">
        <f t="shared" si="0"/>
        <v>0</v>
      </c>
      <c r="I46" s="570">
        <f t="shared" si="1"/>
        <v>0</v>
      </c>
    </row>
    <row r="47" spans="1:9" ht="12.75" customHeight="1">
      <c r="A47" s="1221"/>
      <c r="B47" s="1222"/>
      <c r="C47" s="729" t="s">
        <v>519</v>
      </c>
      <c r="D47" s="726" t="s">
        <v>185</v>
      </c>
      <c r="E47" s="1223">
        <v>0</v>
      </c>
      <c r="F47" s="1224">
        <v>10</v>
      </c>
      <c r="G47" s="1225">
        <v>3</v>
      </c>
      <c r="H47" s="569">
        <v>0</v>
      </c>
      <c r="I47" s="570">
        <v>0</v>
      </c>
    </row>
    <row r="48" spans="1:9" ht="14.25" customHeight="1">
      <c r="A48" s="1221"/>
      <c r="B48" s="1222"/>
      <c r="C48" s="729" t="s">
        <v>520</v>
      </c>
      <c r="D48" s="726" t="s">
        <v>185</v>
      </c>
      <c r="E48" s="1223">
        <v>0</v>
      </c>
      <c r="F48" s="1224">
        <v>0</v>
      </c>
      <c r="G48" s="1225">
        <v>11</v>
      </c>
      <c r="H48" s="569">
        <v>0</v>
      </c>
      <c r="I48" s="570">
        <v>0</v>
      </c>
    </row>
    <row r="49" spans="1:11" ht="12.75" customHeight="1">
      <c r="A49" s="1212"/>
      <c r="B49" s="1208"/>
      <c r="C49" s="723"/>
      <c r="D49" s="726" t="s">
        <v>185</v>
      </c>
      <c r="E49" s="727">
        <v>550</v>
      </c>
      <c r="F49" s="811">
        <v>550</v>
      </c>
      <c r="G49" s="1207">
        <v>237</v>
      </c>
      <c r="H49" s="569">
        <f t="shared" si="0"/>
        <v>43.090909090909093</v>
      </c>
      <c r="I49" s="570">
        <f t="shared" si="1"/>
        <v>43.090909090909093</v>
      </c>
    </row>
    <row r="50" spans="1:11" ht="12.75" customHeight="1">
      <c r="A50" s="1212"/>
      <c r="B50" s="1208"/>
      <c r="C50" s="723" t="s">
        <v>181</v>
      </c>
      <c r="D50" s="726" t="s">
        <v>189</v>
      </c>
      <c r="E50" s="727">
        <v>1928</v>
      </c>
      <c r="F50" s="811">
        <v>1928</v>
      </c>
      <c r="G50" s="1207">
        <v>1029</v>
      </c>
      <c r="H50" s="569">
        <f t="shared" si="0"/>
        <v>53.371369294605806</v>
      </c>
      <c r="I50" s="570">
        <f t="shared" si="1"/>
        <v>53.371369294605806</v>
      </c>
    </row>
    <row r="51" spans="1:11" s="571" customFormat="1" ht="12.75" customHeight="1">
      <c r="A51" s="1212"/>
      <c r="B51" s="1209" t="s">
        <v>257</v>
      </c>
      <c r="C51" s="723" t="s">
        <v>181</v>
      </c>
      <c r="D51" s="726" t="s">
        <v>182</v>
      </c>
      <c r="E51" s="727">
        <v>300</v>
      </c>
      <c r="F51" s="811">
        <v>300</v>
      </c>
      <c r="G51" s="1207">
        <v>79</v>
      </c>
      <c r="H51" s="569">
        <f t="shared" si="0"/>
        <v>26.333333333333332</v>
      </c>
      <c r="I51" s="570">
        <f t="shared" si="1"/>
        <v>26.333333333333332</v>
      </c>
      <c r="K51" s="837"/>
    </row>
    <row r="52" spans="1:11" ht="12.75" customHeight="1">
      <c r="A52" s="1212"/>
      <c r="B52" s="1208"/>
      <c r="C52" s="723" t="s">
        <v>181</v>
      </c>
      <c r="D52" s="726" t="s">
        <v>223</v>
      </c>
      <c r="E52" s="727">
        <v>200</v>
      </c>
      <c r="F52" s="811">
        <v>200</v>
      </c>
      <c r="G52" s="1207">
        <v>70</v>
      </c>
      <c r="H52" s="569">
        <f t="shared" si="0"/>
        <v>35</v>
      </c>
      <c r="I52" s="570">
        <f t="shared" si="1"/>
        <v>35</v>
      </c>
    </row>
    <row r="53" spans="1:11" ht="12.75" customHeight="1">
      <c r="A53" s="1212"/>
      <c r="B53" s="1208"/>
      <c r="C53" s="723"/>
      <c r="D53" s="1214" t="s">
        <v>416</v>
      </c>
      <c r="E53" s="727">
        <v>1000</v>
      </c>
      <c r="F53" s="811">
        <v>1000</v>
      </c>
      <c r="G53" s="1207">
        <v>0</v>
      </c>
      <c r="H53" s="569">
        <f t="shared" si="0"/>
        <v>0</v>
      </c>
      <c r="I53" s="570">
        <f t="shared" si="1"/>
        <v>0</v>
      </c>
    </row>
    <row r="54" spans="1:11" ht="12.75" customHeight="1">
      <c r="A54" s="1202" t="s">
        <v>230</v>
      </c>
      <c r="B54" s="1470" t="s">
        <v>231</v>
      </c>
      <c r="C54" s="1471"/>
      <c r="D54" s="1205" t="s">
        <v>178</v>
      </c>
      <c r="E54" s="725">
        <f>SUM(E55:E60)</f>
        <v>6000</v>
      </c>
      <c r="F54" s="724">
        <f>SUM(F55:F60)</f>
        <v>6000</v>
      </c>
      <c r="G54" s="725">
        <f>SUM(G55:G60)</f>
        <v>1320</v>
      </c>
      <c r="H54" s="1226">
        <f>G54/E54*100</f>
        <v>22</v>
      </c>
      <c r="I54" s="719">
        <f>G54/F54*100</f>
        <v>22</v>
      </c>
    </row>
    <row r="55" spans="1:11" ht="12.75" customHeight="1">
      <c r="A55" s="1212"/>
      <c r="B55" s="1227" t="s">
        <v>330</v>
      </c>
      <c r="C55" s="728" t="s">
        <v>302</v>
      </c>
      <c r="D55" s="726" t="s">
        <v>131</v>
      </c>
      <c r="E55" s="727">
        <v>2800</v>
      </c>
      <c r="F55" s="811">
        <v>2800</v>
      </c>
      <c r="G55" s="1207">
        <v>1060</v>
      </c>
      <c r="H55" s="569">
        <f t="shared" ref="H55:H59" si="2">G55/E55*100</f>
        <v>37.857142857142854</v>
      </c>
      <c r="I55" s="570">
        <f t="shared" ref="I55:I60" si="3">G55/F55*100</f>
        <v>37.857142857142854</v>
      </c>
    </row>
    <row r="56" spans="1:11" ht="12.75" customHeight="1">
      <c r="A56" s="1212"/>
      <c r="B56" s="1227" t="s">
        <v>331</v>
      </c>
      <c r="C56" s="728" t="s">
        <v>303</v>
      </c>
      <c r="D56" s="726" t="s">
        <v>131</v>
      </c>
      <c r="E56" s="727">
        <v>500</v>
      </c>
      <c r="F56" s="811">
        <v>500</v>
      </c>
      <c r="G56" s="1207">
        <v>5</v>
      </c>
      <c r="H56" s="569">
        <f t="shared" si="2"/>
        <v>1</v>
      </c>
      <c r="I56" s="570">
        <f t="shared" si="3"/>
        <v>1</v>
      </c>
    </row>
    <row r="57" spans="1:11" ht="12.75" customHeight="1">
      <c r="A57" s="1212"/>
      <c r="B57" s="1209" t="s">
        <v>332</v>
      </c>
      <c r="C57" s="728" t="s">
        <v>304</v>
      </c>
      <c r="D57" s="726" t="s">
        <v>131</v>
      </c>
      <c r="E57" s="727">
        <v>1000</v>
      </c>
      <c r="F57" s="811">
        <v>1000</v>
      </c>
      <c r="G57" s="1207">
        <v>78</v>
      </c>
      <c r="H57" s="569">
        <f t="shared" si="2"/>
        <v>7.8</v>
      </c>
      <c r="I57" s="570">
        <f t="shared" si="3"/>
        <v>7.8</v>
      </c>
    </row>
    <row r="58" spans="1:11" ht="12.75" customHeight="1">
      <c r="A58" s="1212"/>
      <c r="B58" s="1227" t="s">
        <v>333</v>
      </c>
      <c r="C58" s="721" t="s">
        <v>305</v>
      </c>
      <c r="D58" s="726" t="s">
        <v>131</v>
      </c>
      <c r="E58" s="727">
        <v>1500</v>
      </c>
      <c r="F58" s="811">
        <v>1350</v>
      </c>
      <c r="G58" s="1207">
        <v>0</v>
      </c>
      <c r="H58" s="567">
        <f t="shared" si="2"/>
        <v>0</v>
      </c>
      <c r="I58" s="570">
        <f t="shared" si="3"/>
        <v>0</v>
      </c>
    </row>
    <row r="59" spans="1:11" ht="12.75" customHeight="1">
      <c r="A59" s="1215"/>
      <c r="B59" s="1227" t="s">
        <v>334</v>
      </c>
      <c r="C59" s="723" t="s">
        <v>335</v>
      </c>
      <c r="D59" s="723" t="s">
        <v>336</v>
      </c>
      <c r="E59" s="727">
        <v>200</v>
      </c>
      <c r="F59" s="811">
        <v>200</v>
      </c>
      <c r="G59" s="566">
        <v>27</v>
      </c>
      <c r="H59" s="567">
        <f t="shared" si="2"/>
        <v>13.5</v>
      </c>
      <c r="I59" s="567">
        <f t="shared" si="3"/>
        <v>13.5</v>
      </c>
    </row>
    <row r="60" spans="1:11" ht="15" customHeight="1" thickBot="1">
      <c r="A60" s="1228"/>
      <c r="B60" s="1229" t="s">
        <v>854</v>
      </c>
      <c r="C60" s="1230" t="s">
        <v>855</v>
      </c>
      <c r="D60" s="1231" t="s">
        <v>856</v>
      </c>
      <c r="E60" s="1232">
        <v>0</v>
      </c>
      <c r="F60" s="1233">
        <v>150</v>
      </c>
      <c r="G60" s="1234">
        <v>150</v>
      </c>
      <c r="H60" s="1235">
        <v>0</v>
      </c>
      <c r="I60" s="304">
        <f t="shared" si="3"/>
        <v>100</v>
      </c>
    </row>
    <row r="61" spans="1:11" ht="12" customHeight="1">
      <c r="A61" s="807"/>
      <c r="B61" s="807"/>
      <c r="C61" s="813"/>
      <c r="D61" s="808"/>
      <c r="E61" s="820"/>
      <c r="F61" s="821"/>
      <c r="G61" s="364"/>
      <c r="H61" s="365"/>
      <c r="I61" s="365"/>
    </row>
    <row r="62" spans="1:11" ht="12" customHeight="1">
      <c r="A62" s="807"/>
      <c r="B62" s="807"/>
      <c r="C62" s="813"/>
      <c r="D62" s="808"/>
      <c r="E62" s="820"/>
      <c r="F62" s="821"/>
      <c r="G62" s="364"/>
      <c r="H62" s="365"/>
      <c r="I62" s="365"/>
    </row>
    <row r="63" spans="1:11" ht="13.5" customHeight="1" thickBot="1">
      <c r="A63" s="822"/>
      <c r="B63" s="822"/>
      <c r="C63" s="823"/>
      <c r="D63" s="824"/>
      <c r="E63" s="825"/>
      <c r="F63" s="826"/>
      <c r="G63" s="740"/>
      <c r="H63" s="827"/>
      <c r="I63" s="828" t="s">
        <v>873</v>
      </c>
    </row>
    <row r="64" spans="1:11" ht="12" customHeight="1">
      <c r="A64" s="703" t="s">
        <v>0</v>
      </c>
      <c r="B64" s="704" t="s">
        <v>1</v>
      </c>
      <c r="C64" s="705"/>
      <c r="D64" s="818"/>
      <c r="E64" s="809" t="s">
        <v>3</v>
      </c>
      <c r="F64" s="704" t="s">
        <v>4</v>
      </c>
      <c r="G64" s="321" t="s">
        <v>5</v>
      </c>
      <c r="H64" s="708" t="s">
        <v>6</v>
      </c>
      <c r="I64" s="819" t="s">
        <v>6</v>
      </c>
    </row>
    <row r="65" spans="1:9" ht="16.5" customHeight="1">
      <c r="A65" s="703" t="s">
        <v>7</v>
      </c>
      <c r="B65" s="704" t="s">
        <v>8</v>
      </c>
      <c r="C65" s="705" t="s">
        <v>418</v>
      </c>
      <c r="D65" s="706" t="s">
        <v>10</v>
      </c>
      <c r="E65" s="707" t="s">
        <v>11</v>
      </c>
      <c r="F65" s="708" t="s">
        <v>12</v>
      </c>
      <c r="G65" s="322" t="s">
        <v>548</v>
      </c>
      <c r="H65" s="708" t="s">
        <v>13</v>
      </c>
      <c r="I65" s="739" t="s">
        <v>14</v>
      </c>
    </row>
    <row r="66" spans="1:9" ht="15.75" customHeight="1" thickBot="1">
      <c r="A66" s="710" t="s">
        <v>15</v>
      </c>
      <c r="B66" s="711" t="s">
        <v>16</v>
      </c>
      <c r="C66" s="712"/>
      <c r="D66" s="801"/>
      <c r="E66" s="714" t="s">
        <v>339</v>
      </c>
      <c r="F66" s="714" t="s">
        <v>339</v>
      </c>
      <c r="G66" s="802"/>
      <c r="H66" s="803"/>
      <c r="I66" s="804"/>
    </row>
    <row r="67" spans="1:9" ht="15" customHeight="1">
      <c r="A67" s="1202" t="s">
        <v>225</v>
      </c>
      <c r="B67" s="1470" t="s">
        <v>226</v>
      </c>
      <c r="C67" s="1471"/>
      <c r="D67" s="1205" t="s">
        <v>178</v>
      </c>
      <c r="E67" s="1236">
        <f>E68+E69</f>
        <v>80</v>
      </c>
      <c r="F67" s="1237">
        <f t="shared" ref="F67:G67" si="4">F68+F69</f>
        <v>80</v>
      </c>
      <c r="G67" s="1236">
        <f t="shared" si="4"/>
        <v>9</v>
      </c>
      <c r="H67" s="829">
        <f t="shared" ref="H67:H69" si="5">G67/E67*100</f>
        <v>11.25</v>
      </c>
      <c r="I67" s="534">
        <f t="shared" ref="I67:I69" si="6">G67/F67*100</f>
        <v>11.25</v>
      </c>
    </row>
    <row r="68" spans="1:9" ht="12" customHeight="1">
      <c r="A68" s="1202"/>
      <c r="B68" s="1203"/>
      <c r="C68" s="1204"/>
      <c r="D68" s="1238" t="s">
        <v>114</v>
      </c>
      <c r="E68" s="727">
        <v>55</v>
      </c>
      <c r="F68" s="811">
        <v>55</v>
      </c>
      <c r="G68" s="727">
        <v>9</v>
      </c>
      <c r="H68" s="567">
        <f t="shared" si="5"/>
        <v>16.363636363636363</v>
      </c>
      <c r="I68" s="570">
        <f t="shared" si="6"/>
        <v>16.363636363636363</v>
      </c>
    </row>
    <row r="69" spans="1:9" ht="12" customHeight="1">
      <c r="A69" s="1239"/>
      <c r="B69" s="806">
        <v>9301</v>
      </c>
      <c r="C69" s="720"/>
      <c r="D69" s="1238" t="s">
        <v>114</v>
      </c>
      <c r="E69" s="727">
        <v>25</v>
      </c>
      <c r="F69" s="811">
        <v>25</v>
      </c>
      <c r="G69" s="799">
        <v>0</v>
      </c>
      <c r="H69" s="567">
        <f t="shared" si="5"/>
        <v>0</v>
      </c>
      <c r="I69" s="570">
        <f t="shared" si="6"/>
        <v>0</v>
      </c>
    </row>
    <row r="70" spans="1:9" ht="12" customHeight="1">
      <c r="A70" s="1239"/>
      <c r="B70" s="1240"/>
      <c r="C70" s="720"/>
      <c r="D70" s="1241"/>
      <c r="E70" s="727"/>
      <c r="F70" s="811"/>
      <c r="G70" s="799"/>
      <c r="H70" s="569"/>
      <c r="I70" s="570"/>
    </row>
    <row r="71" spans="1:9" ht="14.25" customHeight="1">
      <c r="A71" s="1202" t="s">
        <v>227</v>
      </c>
      <c r="B71" s="718" t="s">
        <v>159</v>
      </c>
      <c r="C71" s="722"/>
      <c r="D71" s="1205"/>
      <c r="E71" s="725">
        <f>E72+E85</f>
        <v>68249</v>
      </c>
      <c r="F71" s="724">
        <f>F72+F85</f>
        <v>85801</v>
      </c>
      <c r="G71" s="725">
        <f>G72+G85</f>
        <v>24003</v>
      </c>
      <c r="H71" s="533">
        <f>G71/E71*100</f>
        <v>35.169746076865593</v>
      </c>
      <c r="I71" s="534">
        <f>G71/F71*100</f>
        <v>27.975198424260789</v>
      </c>
    </row>
    <row r="72" spans="1:9" ht="14.25" customHeight="1">
      <c r="A72" s="1202"/>
      <c r="B72" s="1242"/>
      <c r="C72" s="1243" t="s">
        <v>228</v>
      </c>
      <c r="D72" s="1205" t="s">
        <v>178</v>
      </c>
      <c r="E72" s="725">
        <f>SUM(E73:E84)</f>
        <v>23200</v>
      </c>
      <c r="F72" s="724">
        <f>SUM(F73:F84)</f>
        <v>37357</v>
      </c>
      <c r="G72" s="725">
        <f>SUM(G73:G84)</f>
        <v>6484</v>
      </c>
      <c r="H72" s="533">
        <f>G72/E72*100</f>
        <v>27.948275862068968</v>
      </c>
      <c r="I72" s="534">
        <f>G72/F72*100</f>
        <v>17.356854137109512</v>
      </c>
    </row>
    <row r="73" spans="1:9" ht="14.25" customHeight="1">
      <c r="A73" s="1239"/>
      <c r="B73" s="1244">
        <v>911</v>
      </c>
      <c r="C73" s="720"/>
      <c r="D73" s="726" t="s">
        <v>168</v>
      </c>
      <c r="E73" s="727">
        <v>2200</v>
      </c>
      <c r="F73" s="811">
        <v>1480</v>
      </c>
      <c r="G73" s="1207">
        <v>857</v>
      </c>
      <c r="H73" s="569">
        <f t="shared" ref="H73:H125" si="7">G73/E73*100</f>
        <v>38.954545454545453</v>
      </c>
      <c r="I73" s="570">
        <f t="shared" ref="I73:I125" si="8">G73/F73*100</f>
        <v>57.905405405405411</v>
      </c>
    </row>
    <row r="74" spans="1:9" ht="14.25" customHeight="1">
      <c r="A74" s="1239"/>
      <c r="B74" s="1244">
        <v>911</v>
      </c>
      <c r="C74" s="720"/>
      <c r="D74" s="726" t="s">
        <v>126</v>
      </c>
      <c r="E74" s="727">
        <v>300</v>
      </c>
      <c r="F74" s="811">
        <v>300</v>
      </c>
      <c r="G74" s="1207">
        <v>209</v>
      </c>
      <c r="H74" s="569">
        <f t="shared" si="7"/>
        <v>69.666666666666671</v>
      </c>
      <c r="I74" s="570">
        <f t="shared" si="8"/>
        <v>69.666666666666671</v>
      </c>
    </row>
    <row r="75" spans="1:9" ht="14.25" customHeight="1">
      <c r="A75" s="1239"/>
      <c r="B75" s="1244">
        <v>911</v>
      </c>
      <c r="C75" s="720" t="s">
        <v>287</v>
      </c>
      <c r="D75" s="726" t="s">
        <v>202</v>
      </c>
      <c r="E75" s="727">
        <v>2500</v>
      </c>
      <c r="F75" s="811">
        <v>5775</v>
      </c>
      <c r="G75" s="1207">
        <v>1583</v>
      </c>
      <c r="H75" s="569">
        <f t="shared" si="7"/>
        <v>63.32</v>
      </c>
      <c r="I75" s="570">
        <f>G74/F74*100</f>
        <v>69.666666666666671</v>
      </c>
    </row>
    <row r="76" spans="1:9" ht="14.25" customHeight="1">
      <c r="A76" s="1239"/>
      <c r="B76" s="1245" t="s">
        <v>522</v>
      </c>
      <c r="C76" s="778" t="s">
        <v>523</v>
      </c>
      <c r="D76" s="726" t="s">
        <v>202</v>
      </c>
      <c r="E76" s="727">
        <v>0</v>
      </c>
      <c r="F76" s="798">
        <v>211</v>
      </c>
      <c r="G76" s="566">
        <v>150</v>
      </c>
      <c r="H76" s="569">
        <v>0</v>
      </c>
      <c r="I76" s="570">
        <f t="shared" ref="I76:I78" si="9">G76/F76*100</f>
        <v>71.090047393364927</v>
      </c>
    </row>
    <row r="77" spans="1:9" ht="14.25" customHeight="1">
      <c r="A77" s="1239"/>
      <c r="B77" s="1245" t="s">
        <v>522</v>
      </c>
      <c r="C77" s="778" t="s">
        <v>523</v>
      </c>
      <c r="D77" s="1246" t="s">
        <v>170</v>
      </c>
      <c r="E77" s="727">
        <v>0</v>
      </c>
      <c r="F77" s="798">
        <v>184</v>
      </c>
      <c r="G77" s="566">
        <v>138</v>
      </c>
      <c r="H77" s="569">
        <v>0</v>
      </c>
      <c r="I77" s="570">
        <f t="shared" si="9"/>
        <v>75</v>
      </c>
    </row>
    <row r="78" spans="1:9" ht="14.25" customHeight="1">
      <c r="A78" s="1239"/>
      <c r="B78" s="1247" t="s">
        <v>229</v>
      </c>
      <c r="C78" s="778"/>
      <c r="D78" s="1246" t="s">
        <v>131</v>
      </c>
      <c r="E78" s="727">
        <v>0</v>
      </c>
      <c r="F78" s="811">
        <v>2871</v>
      </c>
      <c r="G78" s="1207">
        <v>357</v>
      </c>
      <c r="H78" s="569">
        <v>0</v>
      </c>
      <c r="I78" s="570">
        <f t="shared" si="9"/>
        <v>12.434691745036574</v>
      </c>
    </row>
    <row r="79" spans="1:9" ht="14.25" customHeight="1">
      <c r="A79" s="1239"/>
      <c r="B79" s="1244">
        <v>911</v>
      </c>
      <c r="C79" s="720" t="s">
        <v>288</v>
      </c>
      <c r="D79" s="726" t="s">
        <v>857</v>
      </c>
      <c r="E79" s="727">
        <v>14000</v>
      </c>
      <c r="F79" s="811">
        <v>24436</v>
      </c>
      <c r="G79" s="1207">
        <v>2949</v>
      </c>
      <c r="H79" s="569">
        <f t="shared" si="7"/>
        <v>21.064285714285713</v>
      </c>
      <c r="I79" s="570">
        <f>G75/F75*100</f>
        <v>27.411255411255407</v>
      </c>
    </row>
    <row r="80" spans="1:9" ht="14.25" customHeight="1">
      <c r="A80" s="1239"/>
      <c r="B80" s="1244">
        <v>915</v>
      </c>
      <c r="C80" s="720"/>
      <c r="D80" s="726" t="s">
        <v>857</v>
      </c>
      <c r="E80" s="727">
        <v>0</v>
      </c>
      <c r="F80" s="811">
        <v>600</v>
      </c>
      <c r="G80" s="1207">
        <v>0</v>
      </c>
      <c r="H80" s="569">
        <v>0</v>
      </c>
      <c r="I80" s="570">
        <v>0</v>
      </c>
    </row>
    <row r="81" spans="1:9" ht="14.25" customHeight="1">
      <c r="A81" s="1212"/>
      <c r="B81" s="1247" t="s">
        <v>229</v>
      </c>
      <c r="C81" s="1248"/>
      <c r="D81" s="1238" t="s">
        <v>114</v>
      </c>
      <c r="E81" s="727">
        <v>500</v>
      </c>
      <c r="F81" s="811">
        <v>200</v>
      </c>
      <c r="G81" s="1207">
        <v>53</v>
      </c>
      <c r="H81" s="569">
        <f t="shared" si="7"/>
        <v>10.6</v>
      </c>
      <c r="I81" s="570">
        <f t="shared" si="8"/>
        <v>26.5</v>
      </c>
    </row>
    <row r="82" spans="1:9" ht="14.25" customHeight="1">
      <c r="A82" s="1212"/>
      <c r="B82" s="1247" t="s">
        <v>229</v>
      </c>
      <c r="C82" s="730" t="s">
        <v>289</v>
      </c>
      <c r="D82" s="1238" t="s">
        <v>290</v>
      </c>
      <c r="E82" s="727">
        <v>3200</v>
      </c>
      <c r="F82" s="811">
        <v>800</v>
      </c>
      <c r="G82" s="1207">
        <v>104</v>
      </c>
      <c r="H82" s="569">
        <f t="shared" si="7"/>
        <v>3.25</v>
      </c>
      <c r="I82" s="570">
        <f t="shared" si="8"/>
        <v>13</v>
      </c>
    </row>
    <row r="83" spans="1:9" ht="14.25" customHeight="1">
      <c r="A83" s="1212"/>
      <c r="B83" s="1247" t="s">
        <v>229</v>
      </c>
      <c r="C83" s="730"/>
      <c r="D83" s="726" t="s">
        <v>193</v>
      </c>
      <c r="E83" s="727">
        <v>200</v>
      </c>
      <c r="F83" s="811">
        <v>200</v>
      </c>
      <c r="G83" s="1207">
        <v>25</v>
      </c>
      <c r="H83" s="569">
        <f t="shared" si="7"/>
        <v>12.5</v>
      </c>
      <c r="I83" s="570">
        <f t="shared" si="8"/>
        <v>12.5</v>
      </c>
    </row>
    <row r="84" spans="1:9" ht="14.25" customHeight="1">
      <c r="A84" s="1212"/>
      <c r="B84" s="1247" t="s">
        <v>229</v>
      </c>
      <c r="C84" s="730" t="s">
        <v>291</v>
      </c>
      <c r="D84" s="726" t="s">
        <v>194</v>
      </c>
      <c r="E84" s="727">
        <v>300</v>
      </c>
      <c r="F84" s="811">
        <v>300</v>
      </c>
      <c r="G84" s="1207">
        <v>59</v>
      </c>
      <c r="H84" s="814">
        <f t="shared" si="7"/>
        <v>19.666666666666664</v>
      </c>
      <c r="I84" s="565">
        <f t="shared" si="8"/>
        <v>19.666666666666664</v>
      </c>
    </row>
    <row r="85" spans="1:9" ht="14.25" customHeight="1">
      <c r="A85" s="1249" t="s">
        <v>227</v>
      </c>
      <c r="B85" s="1250"/>
      <c r="C85" s="733" t="s">
        <v>233</v>
      </c>
      <c r="D85" s="1250" t="s">
        <v>178</v>
      </c>
      <c r="E85" s="1251">
        <f>SUM(E86:E124)</f>
        <v>45049</v>
      </c>
      <c r="F85" s="1252">
        <f>SUM(F86:F124)</f>
        <v>48444</v>
      </c>
      <c r="G85" s="1253">
        <f>SUM(G86:G124)</f>
        <v>17519</v>
      </c>
      <c r="H85" s="533">
        <f t="shared" si="7"/>
        <v>38.88876556638327</v>
      </c>
      <c r="I85" s="534">
        <f t="shared" si="8"/>
        <v>36.163405168854759</v>
      </c>
    </row>
    <row r="86" spans="1:9" ht="14.25" customHeight="1">
      <c r="A86" s="1254"/>
      <c r="B86" s="1255"/>
      <c r="C86" s="778" t="s">
        <v>123</v>
      </c>
      <c r="D86" s="726" t="s">
        <v>195</v>
      </c>
      <c r="E86" s="727">
        <v>15</v>
      </c>
      <c r="F86" s="798">
        <v>15</v>
      </c>
      <c r="G86" s="566">
        <v>11</v>
      </c>
      <c r="H86" s="569">
        <f t="shared" si="7"/>
        <v>73.333333333333329</v>
      </c>
      <c r="I86" s="570">
        <f t="shared" si="8"/>
        <v>73.333333333333329</v>
      </c>
    </row>
    <row r="87" spans="1:9" ht="14.25" customHeight="1">
      <c r="A87" s="1254"/>
      <c r="B87" s="1255"/>
      <c r="C87" s="778" t="s">
        <v>123</v>
      </c>
      <c r="D87" s="726" t="s">
        <v>124</v>
      </c>
      <c r="E87" s="727">
        <v>300</v>
      </c>
      <c r="F87" s="798">
        <v>300</v>
      </c>
      <c r="G87" s="566">
        <v>71</v>
      </c>
      <c r="H87" s="569">
        <f t="shared" si="7"/>
        <v>23.666666666666668</v>
      </c>
      <c r="I87" s="570">
        <f t="shared" si="8"/>
        <v>23.666666666666668</v>
      </c>
    </row>
    <row r="88" spans="1:9" ht="14.25" customHeight="1">
      <c r="A88" s="1254"/>
      <c r="B88" s="1255"/>
      <c r="C88" s="778" t="s">
        <v>123</v>
      </c>
      <c r="D88" s="726" t="s">
        <v>168</v>
      </c>
      <c r="E88" s="727">
        <v>500</v>
      </c>
      <c r="F88" s="798">
        <v>420</v>
      </c>
      <c r="G88" s="566">
        <v>229</v>
      </c>
      <c r="H88" s="569">
        <f t="shared" si="7"/>
        <v>45.800000000000004</v>
      </c>
      <c r="I88" s="570">
        <f t="shared" si="8"/>
        <v>54.523809523809518</v>
      </c>
    </row>
    <row r="89" spans="1:9" ht="14.25" customHeight="1">
      <c r="A89" s="1254"/>
      <c r="B89" s="1255"/>
      <c r="C89" s="778"/>
      <c r="D89" s="726" t="s">
        <v>169</v>
      </c>
      <c r="E89" s="727">
        <v>4000</v>
      </c>
      <c r="F89" s="798">
        <v>4000</v>
      </c>
      <c r="G89" s="566">
        <v>750</v>
      </c>
      <c r="H89" s="569">
        <f t="shared" si="7"/>
        <v>18.75</v>
      </c>
      <c r="I89" s="570">
        <f t="shared" si="8"/>
        <v>18.75</v>
      </c>
    </row>
    <row r="90" spans="1:9" ht="14.25" customHeight="1">
      <c r="A90" s="1254"/>
      <c r="B90" s="1255"/>
      <c r="C90" s="778" t="s">
        <v>858</v>
      </c>
      <c r="D90" s="726" t="s">
        <v>169</v>
      </c>
      <c r="E90" s="727">
        <v>0</v>
      </c>
      <c r="F90" s="798">
        <v>110</v>
      </c>
      <c r="G90" s="566">
        <v>0</v>
      </c>
      <c r="H90" s="569">
        <v>0</v>
      </c>
      <c r="I90" s="570">
        <f t="shared" si="8"/>
        <v>0</v>
      </c>
    </row>
    <row r="91" spans="1:9" ht="14.25" customHeight="1">
      <c r="A91" s="1254"/>
      <c r="B91" s="1255"/>
      <c r="C91" s="778"/>
      <c r="D91" s="726" t="s">
        <v>196</v>
      </c>
      <c r="E91" s="727">
        <v>1</v>
      </c>
      <c r="F91" s="798">
        <v>1</v>
      </c>
      <c r="G91" s="566">
        <v>0</v>
      </c>
      <c r="H91" s="569">
        <f t="shared" si="7"/>
        <v>0</v>
      </c>
      <c r="I91" s="570">
        <f t="shared" si="8"/>
        <v>0</v>
      </c>
    </row>
    <row r="92" spans="1:9" ht="14.25" customHeight="1">
      <c r="A92" s="1254"/>
      <c r="B92" s="1255"/>
      <c r="C92" s="778"/>
      <c r="D92" s="726" t="s">
        <v>197</v>
      </c>
      <c r="E92" s="727">
        <v>800</v>
      </c>
      <c r="F92" s="798">
        <v>800</v>
      </c>
      <c r="G92" s="566">
        <v>389</v>
      </c>
      <c r="H92" s="569">
        <f t="shared" si="7"/>
        <v>48.625</v>
      </c>
      <c r="I92" s="570">
        <f t="shared" si="8"/>
        <v>48.625</v>
      </c>
    </row>
    <row r="93" spans="1:9" ht="14.25" customHeight="1">
      <c r="A93" s="1254"/>
      <c r="B93" s="1255"/>
      <c r="C93" s="778" t="s">
        <v>858</v>
      </c>
      <c r="D93" s="726" t="s">
        <v>197</v>
      </c>
      <c r="E93" s="727">
        <v>0</v>
      </c>
      <c r="F93" s="798">
        <v>10</v>
      </c>
      <c r="G93" s="566">
        <v>0</v>
      </c>
      <c r="H93" s="569">
        <v>0</v>
      </c>
      <c r="I93" s="570">
        <f t="shared" si="8"/>
        <v>0</v>
      </c>
    </row>
    <row r="94" spans="1:9" ht="14.25" customHeight="1">
      <c r="A94" s="1254"/>
      <c r="B94" s="1255"/>
      <c r="C94" s="778"/>
      <c r="D94" s="726" t="s">
        <v>198</v>
      </c>
      <c r="E94" s="727">
        <v>450</v>
      </c>
      <c r="F94" s="798">
        <v>450</v>
      </c>
      <c r="G94" s="566">
        <v>204</v>
      </c>
      <c r="H94" s="569">
        <f t="shared" si="7"/>
        <v>45.333333333333329</v>
      </c>
      <c r="I94" s="570">
        <f t="shared" si="8"/>
        <v>45.333333333333329</v>
      </c>
    </row>
    <row r="95" spans="1:9" ht="14.25" customHeight="1">
      <c r="A95" s="1254"/>
      <c r="B95" s="1255"/>
      <c r="C95" s="778"/>
      <c r="D95" s="726" t="s">
        <v>199</v>
      </c>
      <c r="E95" s="727">
        <v>3500</v>
      </c>
      <c r="F95" s="798">
        <v>3500</v>
      </c>
      <c r="G95" s="566">
        <v>1238</v>
      </c>
      <c r="H95" s="569">
        <f t="shared" si="7"/>
        <v>35.371428571428574</v>
      </c>
      <c r="I95" s="570">
        <f t="shared" si="8"/>
        <v>35.371428571428574</v>
      </c>
    </row>
    <row r="96" spans="1:9" ht="14.25" customHeight="1">
      <c r="A96" s="1254"/>
      <c r="B96" s="1255"/>
      <c r="C96" s="778"/>
      <c r="D96" s="726" t="s">
        <v>174</v>
      </c>
      <c r="E96" s="727">
        <v>3800</v>
      </c>
      <c r="F96" s="798">
        <v>3800</v>
      </c>
      <c r="G96" s="566">
        <v>1779</v>
      </c>
      <c r="H96" s="569">
        <f t="shared" si="7"/>
        <v>46.815789473684212</v>
      </c>
      <c r="I96" s="570">
        <f t="shared" si="8"/>
        <v>46.815789473684212</v>
      </c>
    </row>
    <row r="97" spans="1:9" ht="14.25" customHeight="1">
      <c r="A97" s="1254"/>
      <c r="B97" s="1255"/>
      <c r="C97" s="778" t="s">
        <v>858</v>
      </c>
      <c r="D97" s="726" t="s">
        <v>174</v>
      </c>
      <c r="E97" s="727">
        <v>0</v>
      </c>
      <c r="F97" s="798">
        <v>130</v>
      </c>
      <c r="G97" s="566">
        <v>0</v>
      </c>
      <c r="H97" s="569">
        <v>0</v>
      </c>
      <c r="I97" s="570">
        <f t="shared" si="8"/>
        <v>0</v>
      </c>
    </row>
    <row r="98" spans="1:9" ht="14.25" customHeight="1">
      <c r="A98" s="1254"/>
      <c r="B98" s="1255"/>
      <c r="C98" s="778"/>
      <c r="D98" s="726" t="s">
        <v>200</v>
      </c>
      <c r="E98" s="727">
        <v>450</v>
      </c>
      <c r="F98" s="798">
        <v>450</v>
      </c>
      <c r="G98" s="566">
        <v>193</v>
      </c>
      <c r="H98" s="569">
        <f t="shared" si="7"/>
        <v>42.888888888888886</v>
      </c>
      <c r="I98" s="570">
        <f t="shared" si="8"/>
        <v>42.888888888888886</v>
      </c>
    </row>
    <row r="99" spans="1:9" ht="14.25" customHeight="1">
      <c r="A99" s="1254"/>
      <c r="B99" s="1255"/>
      <c r="C99" s="778"/>
      <c r="D99" s="1246" t="s">
        <v>201</v>
      </c>
      <c r="E99" s="727">
        <v>1800</v>
      </c>
      <c r="F99" s="798">
        <v>1800</v>
      </c>
      <c r="G99" s="566">
        <v>554</v>
      </c>
      <c r="H99" s="569">
        <f t="shared" si="7"/>
        <v>30.777777777777775</v>
      </c>
      <c r="I99" s="570">
        <f t="shared" si="8"/>
        <v>30.777777777777775</v>
      </c>
    </row>
    <row r="100" spans="1:9" ht="14.25" customHeight="1">
      <c r="A100" s="1254"/>
      <c r="B100" s="1255"/>
      <c r="C100" s="778" t="s">
        <v>858</v>
      </c>
      <c r="D100" s="1246" t="s">
        <v>201</v>
      </c>
      <c r="E100" s="727">
        <v>0</v>
      </c>
      <c r="F100" s="798">
        <v>20</v>
      </c>
      <c r="G100" s="566">
        <v>0</v>
      </c>
      <c r="H100" s="569">
        <v>0</v>
      </c>
      <c r="I100" s="570">
        <f t="shared" si="8"/>
        <v>0</v>
      </c>
    </row>
    <row r="101" spans="1:9" ht="12.75" customHeight="1">
      <c r="A101" s="1254"/>
      <c r="B101" s="1255"/>
      <c r="C101" s="778"/>
      <c r="D101" s="726" t="s">
        <v>202</v>
      </c>
      <c r="E101" s="727">
        <v>1500</v>
      </c>
      <c r="F101" s="798">
        <v>900</v>
      </c>
      <c r="G101" s="566">
        <v>236</v>
      </c>
      <c r="H101" s="569">
        <f t="shared" si="7"/>
        <v>15.733333333333333</v>
      </c>
      <c r="I101" s="570">
        <f t="shared" si="8"/>
        <v>26.222222222222225</v>
      </c>
    </row>
    <row r="102" spans="1:9" ht="12.75" customHeight="1">
      <c r="A102" s="1254"/>
      <c r="B102" s="1255"/>
      <c r="C102" s="778"/>
      <c r="D102" s="726" t="s">
        <v>117</v>
      </c>
      <c r="E102" s="727">
        <v>220</v>
      </c>
      <c r="F102" s="798">
        <v>220</v>
      </c>
      <c r="G102" s="566">
        <v>9</v>
      </c>
      <c r="H102" s="569">
        <f t="shared" si="7"/>
        <v>4.0909090909090908</v>
      </c>
      <c r="I102" s="570">
        <f t="shared" si="8"/>
        <v>4.0909090909090908</v>
      </c>
    </row>
    <row r="103" spans="1:9" ht="12.75" customHeight="1">
      <c r="A103" s="1254"/>
      <c r="B103" s="1255"/>
      <c r="C103" s="778" t="s">
        <v>858</v>
      </c>
      <c r="D103" s="726" t="s">
        <v>117</v>
      </c>
      <c r="E103" s="727">
        <v>0</v>
      </c>
      <c r="F103" s="798">
        <v>5</v>
      </c>
      <c r="G103" s="566">
        <v>0</v>
      </c>
      <c r="H103" s="569">
        <v>0</v>
      </c>
      <c r="I103" s="570">
        <f t="shared" si="8"/>
        <v>0</v>
      </c>
    </row>
    <row r="104" spans="1:9" ht="12.75" customHeight="1">
      <c r="A104" s="1254"/>
      <c r="B104" s="1255"/>
      <c r="C104" s="1256"/>
      <c r="D104" s="1246" t="s">
        <v>170</v>
      </c>
      <c r="E104" s="727">
        <v>85</v>
      </c>
      <c r="F104" s="798">
        <v>185</v>
      </c>
      <c r="G104" s="566">
        <v>86</v>
      </c>
      <c r="H104" s="569">
        <f t="shared" si="7"/>
        <v>101.17647058823529</v>
      </c>
      <c r="I104" s="570">
        <f t="shared" si="8"/>
        <v>46.486486486486491</v>
      </c>
    </row>
    <row r="105" spans="1:9" ht="12.75" customHeight="1">
      <c r="A105" s="1254"/>
      <c r="B105" s="1255"/>
      <c r="C105" s="783"/>
      <c r="D105" s="726" t="s">
        <v>131</v>
      </c>
      <c r="E105" s="727">
        <v>1100</v>
      </c>
      <c r="F105" s="798">
        <v>1100</v>
      </c>
      <c r="G105" s="566">
        <v>795</v>
      </c>
      <c r="H105" s="569">
        <f t="shared" si="7"/>
        <v>72.27272727272728</v>
      </c>
      <c r="I105" s="570">
        <f t="shared" si="8"/>
        <v>72.27272727272728</v>
      </c>
    </row>
    <row r="106" spans="1:9" ht="12.75" customHeight="1">
      <c r="A106" s="1254"/>
      <c r="B106" s="1255" t="s">
        <v>859</v>
      </c>
      <c r="C106" s="783"/>
      <c r="D106" s="726" t="s">
        <v>131</v>
      </c>
      <c r="E106" s="727">
        <v>0</v>
      </c>
      <c r="F106" s="798">
        <v>660</v>
      </c>
      <c r="G106" s="566">
        <v>160</v>
      </c>
      <c r="H106" s="569">
        <v>0</v>
      </c>
      <c r="I106" s="570">
        <f t="shared" si="8"/>
        <v>24.242424242424242</v>
      </c>
    </row>
    <row r="107" spans="1:9" ht="12.75" customHeight="1">
      <c r="A107" s="1254"/>
      <c r="B107" s="1255"/>
      <c r="C107" s="783"/>
      <c r="D107" s="726" t="s">
        <v>114</v>
      </c>
      <c r="E107" s="727">
        <v>14500</v>
      </c>
      <c r="F107" s="798">
        <v>14500</v>
      </c>
      <c r="G107" s="566">
        <v>6365</v>
      </c>
      <c r="H107" s="569">
        <f t="shared" si="7"/>
        <v>43.896551724137936</v>
      </c>
      <c r="I107" s="570">
        <f t="shared" si="8"/>
        <v>43.896551724137936</v>
      </c>
    </row>
    <row r="108" spans="1:9" ht="12.75" customHeight="1">
      <c r="A108" s="1254"/>
      <c r="B108" s="1255"/>
      <c r="C108" s="783" t="s">
        <v>181</v>
      </c>
      <c r="D108" s="726" t="s">
        <v>203</v>
      </c>
      <c r="E108" s="727">
        <v>3000</v>
      </c>
      <c r="F108" s="798">
        <v>3000</v>
      </c>
      <c r="G108" s="566">
        <v>1386</v>
      </c>
      <c r="H108" s="569">
        <f t="shared" si="7"/>
        <v>46.2</v>
      </c>
      <c r="I108" s="570">
        <f t="shared" si="8"/>
        <v>46.2</v>
      </c>
    </row>
    <row r="109" spans="1:9" ht="12.75" customHeight="1">
      <c r="A109" s="1254"/>
      <c r="B109" s="1255"/>
      <c r="C109" s="783"/>
      <c r="D109" s="726" t="s">
        <v>171</v>
      </c>
      <c r="E109" s="727">
        <v>8500</v>
      </c>
      <c r="F109" s="798">
        <v>11500</v>
      </c>
      <c r="G109" s="566">
        <v>2666</v>
      </c>
      <c r="H109" s="569">
        <f t="shared" si="7"/>
        <v>31.36470588235294</v>
      </c>
      <c r="I109" s="570">
        <f t="shared" si="8"/>
        <v>23.182608695652174</v>
      </c>
    </row>
    <row r="110" spans="1:9" ht="12.75" customHeight="1">
      <c r="A110" s="1254"/>
      <c r="B110" s="1255"/>
      <c r="C110" s="783"/>
      <c r="D110" s="726" t="s">
        <v>204</v>
      </c>
      <c r="E110" s="727">
        <v>150</v>
      </c>
      <c r="F110" s="798">
        <v>190</v>
      </c>
      <c r="G110" s="566">
        <v>66</v>
      </c>
      <c r="H110" s="569">
        <f t="shared" si="7"/>
        <v>44</v>
      </c>
      <c r="I110" s="570">
        <f t="shared" si="8"/>
        <v>34.736842105263158</v>
      </c>
    </row>
    <row r="111" spans="1:9">
      <c r="A111" s="1254"/>
      <c r="B111" s="1255"/>
      <c r="C111" s="783"/>
      <c r="D111" s="726" t="s">
        <v>205</v>
      </c>
      <c r="E111" s="727">
        <v>250</v>
      </c>
      <c r="F111" s="798">
        <v>250</v>
      </c>
      <c r="G111" s="566">
        <v>10</v>
      </c>
      <c r="H111" s="569">
        <f t="shared" si="7"/>
        <v>4</v>
      </c>
      <c r="I111" s="570">
        <f t="shared" si="8"/>
        <v>4</v>
      </c>
    </row>
    <row r="112" spans="1:9">
      <c r="A112" s="1254"/>
      <c r="B112" s="1255"/>
      <c r="C112" s="783"/>
      <c r="D112" s="726" t="s">
        <v>206</v>
      </c>
      <c r="E112" s="727">
        <v>5</v>
      </c>
      <c r="F112" s="798">
        <v>5</v>
      </c>
      <c r="G112" s="566">
        <v>0</v>
      </c>
      <c r="H112" s="569">
        <f t="shared" si="7"/>
        <v>0</v>
      </c>
      <c r="I112" s="570">
        <f t="shared" si="8"/>
        <v>0</v>
      </c>
    </row>
    <row r="113" spans="1:9">
      <c r="A113" s="1254"/>
      <c r="B113" s="1245"/>
      <c r="C113" s="783"/>
      <c r="D113" s="726" t="s">
        <v>524</v>
      </c>
      <c r="E113" s="727">
        <v>0</v>
      </c>
      <c r="F113" s="798">
        <v>0</v>
      </c>
      <c r="G113" s="566">
        <v>133</v>
      </c>
      <c r="H113" s="814">
        <v>0</v>
      </c>
      <c r="I113" s="565">
        <v>0</v>
      </c>
    </row>
    <row r="114" spans="1:9" ht="15.75" thickBot="1">
      <c r="A114" s="1351"/>
      <c r="B114" s="1352" t="s">
        <v>525</v>
      </c>
      <c r="C114" s="1353"/>
      <c r="D114" s="1354" t="s">
        <v>524</v>
      </c>
      <c r="E114" s="815">
        <v>0</v>
      </c>
      <c r="F114" s="1355">
        <v>0</v>
      </c>
      <c r="G114" s="1356">
        <v>185</v>
      </c>
      <c r="H114" s="303">
        <v>0</v>
      </c>
      <c r="I114" s="304">
        <v>0</v>
      </c>
    </row>
    <row r="115" spans="1:9">
      <c r="A115" s="1348"/>
      <c r="B115" s="1349"/>
      <c r="C115" s="1350"/>
      <c r="D115" s="813"/>
      <c r="E115" s="820"/>
      <c r="F115" s="821"/>
      <c r="G115" s="364"/>
      <c r="H115" s="365"/>
      <c r="I115" s="365"/>
    </row>
    <row r="116" spans="1:9" ht="15.75" thickBot="1">
      <c r="A116" s="1348"/>
      <c r="B116" s="1349"/>
      <c r="C116" s="1350"/>
      <c r="D116" s="813"/>
      <c r="E116" s="820"/>
      <c r="F116" s="821"/>
      <c r="G116" s="364"/>
      <c r="H116" s="365"/>
      <c r="I116" s="831" t="s">
        <v>874</v>
      </c>
    </row>
    <row r="117" spans="1:9">
      <c r="A117" s="698" t="s">
        <v>0</v>
      </c>
      <c r="B117" s="699" t="s">
        <v>1</v>
      </c>
      <c r="C117" s="701" t="s">
        <v>2</v>
      </c>
      <c r="D117" s="699"/>
      <c r="E117" s="701" t="s">
        <v>3</v>
      </c>
      <c r="F117" s="735" t="s">
        <v>4</v>
      </c>
      <c r="G117" s="315" t="s">
        <v>5</v>
      </c>
      <c r="H117" s="761" t="s">
        <v>6</v>
      </c>
      <c r="I117" s="737" t="s">
        <v>6</v>
      </c>
    </row>
    <row r="118" spans="1:9">
      <c r="A118" s="703" t="s">
        <v>7</v>
      </c>
      <c r="B118" s="704" t="s">
        <v>8</v>
      </c>
      <c r="C118" s="809" t="s">
        <v>9</v>
      </c>
      <c r="D118" s="706" t="s">
        <v>10</v>
      </c>
      <c r="E118" s="707" t="s">
        <v>135</v>
      </c>
      <c r="F118" s="738" t="s">
        <v>12</v>
      </c>
      <c r="G118" s="322" t="s">
        <v>548</v>
      </c>
      <c r="H118" s="708" t="s">
        <v>13</v>
      </c>
      <c r="I118" s="739" t="s">
        <v>14</v>
      </c>
    </row>
    <row r="119" spans="1:9" ht="15.75" thickBot="1">
      <c r="A119" s="710" t="s">
        <v>15</v>
      </c>
      <c r="B119" s="711" t="s">
        <v>16</v>
      </c>
      <c r="C119" s="1264"/>
      <c r="D119" s="713"/>
      <c r="E119" s="714" t="s">
        <v>339</v>
      </c>
      <c r="F119" s="714" t="s">
        <v>339</v>
      </c>
      <c r="G119" s="1265"/>
      <c r="H119" s="803"/>
      <c r="I119" s="804"/>
    </row>
    <row r="120" spans="1:9">
      <c r="A120" s="1254"/>
      <c r="B120" s="1255"/>
      <c r="C120" s="783" t="s">
        <v>207</v>
      </c>
      <c r="D120" s="726" t="s">
        <v>208</v>
      </c>
      <c r="E120" s="727">
        <v>30</v>
      </c>
      <c r="F120" s="798">
        <v>30</v>
      </c>
      <c r="G120" s="566">
        <v>0</v>
      </c>
      <c r="H120" s="569">
        <f t="shared" si="7"/>
        <v>0</v>
      </c>
      <c r="I120" s="570">
        <f t="shared" si="8"/>
        <v>0</v>
      </c>
    </row>
    <row r="121" spans="1:9">
      <c r="A121" s="1254"/>
      <c r="B121" s="1255"/>
      <c r="C121" s="783"/>
      <c r="D121" s="726" t="s">
        <v>125</v>
      </c>
      <c r="E121" s="727">
        <v>2</v>
      </c>
      <c r="F121" s="798">
        <v>2</v>
      </c>
      <c r="G121" s="566">
        <v>0</v>
      </c>
      <c r="H121" s="569">
        <f t="shared" si="7"/>
        <v>0</v>
      </c>
      <c r="I121" s="570">
        <f t="shared" si="8"/>
        <v>0</v>
      </c>
    </row>
    <row r="122" spans="1:9">
      <c r="A122" s="1254"/>
      <c r="B122" s="1255"/>
      <c r="C122" s="783"/>
      <c r="D122" s="1257" t="s">
        <v>209</v>
      </c>
      <c r="E122" s="727">
        <v>20</v>
      </c>
      <c r="F122" s="798">
        <v>20</v>
      </c>
      <c r="G122" s="566">
        <v>0</v>
      </c>
      <c r="H122" s="569">
        <f t="shared" si="7"/>
        <v>0</v>
      </c>
      <c r="I122" s="570">
        <f t="shared" si="8"/>
        <v>0</v>
      </c>
    </row>
    <row r="123" spans="1:9">
      <c r="A123" s="1258"/>
      <c r="B123" s="1259"/>
      <c r="C123" s="1260"/>
      <c r="D123" s="1257" t="s">
        <v>210</v>
      </c>
      <c r="E123" s="727">
        <v>70</v>
      </c>
      <c r="F123" s="798">
        <v>70</v>
      </c>
      <c r="G123" s="566">
        <v>4</v>
      </c>
      <c r="H123" s="569">
        <f t="shared" si="7"/>
        <v>5.7142857142857144</v>
      </c>
      <c r="I123" s="570">
        <f t="shared" si="8"/>
        <v>5.7142857142857144</v>
      </c>
    </row>
    <row r="124" spans="1:9" ht="15.75" thickBot="1">
      <c r="A124" s="779"/>
      <c r="B124" s="770"/>
      <c r="C124" s="770"/>
      <c r="D124" s="1214" t="s">
        <v>211</v>
      </c>
      <c r="E124" s="1217">
        <v>1</v>
      </c>
      <c r="F124" s="798">
        <v>1</v>
      </c>
      <c r="G124" s="566">
        <v>0</v>
      </c>
      <c r="H124" s="473">
        <f t="shared" si="7"/>
        <v>0</v>
      </c>
      <c r="I124" s="474">
        <f t="shared" si="8"/>
        <v>0</v>
      </c>
    </row>
    <row r="125" spans="1:9" ht="16.5" thickBot="1">
      <c r="A125" s="1472" t="s">
        <v>18</v>
      </c>
      <c r="B125" s="1473"/>
      <c r="C125" s="1473"/>
      <c r="D125" s="1261"/>
      <c r="E125" s="1262">
        <f>E6+E54+E67+E71</f>
        <v>285485</v>
      </c>
      <c r="F125" s="1263">
        <f>F6+F54+F67+F71</f>
        <v>326180.7</v>
      </c>
      <c r="G125" s="1262">
        <f>G6+G54+G67+G71</f>
        <v>106804</v>
      </c>
      <c r="H125" s="265">
        <f t="shared" si="7"/>
        <v>37.411422666690022</v>
      </c>
      <c r="I125" s="266">
        <f t="shared" si="8"/>
        <v>32.743813475168828</v>
      </c>
    </row>
    <row r="126" spans="1:9" ht="15" customHeight="1" thickBot="1">
      <c r="A126" s="802"/>
      <c r="B126" s="802"/>
      <c r="C126" s="802"/>
      <c r="D126" s="802"/>
      <c r="E126" s="802"/>
      <c r="F126" s="830"/>
      <c r="G126" s="802"/>
      <c r="H126" s="802"/>
      <c r="I126" s="831"/>
    </row>
    <row r="127" spans="1:9" ht="15" customHeight="1">
      <c r="A127" s="698" t="s">
        <v>0</v>
      </c>
      <c r="B127" s="699" t="s">
        <v>1</v>
      </c>
      <c r="C127" s="701" t="s">
        <v>2</v>
      </c>
      <c r="D127" s="699"/>
      <c r="E127" s="701" t="s">
        <v>3</v>
      </c>
      <c r="F127" s="735" t="s">
        <v>4</v>
      </c>
      <c r="G127" s="315" t="s">
        <v>5</v>
      </c>
      <c r="H127" s="761" t="s">
        <v>6</v>
      </c>
      <c r="I127" s="737" t="s">
        <v>6</v>
      </c>
    </row>
    <row r="128" spans="1:9" ht="15" customHeight="1">
      <c r="A128" s="703" t="s">
        <v>7</v>
      </c>
      <c r="B128" s="704" t="s">
        <v>8</v>
      </c>
      <c r="C128" s="809" t="s">
        <v>9</v>
      </c>
      <c r="D128" s="706" t="s">
        <v>10</v>
      </c>
      <c r="E128" s="707" t="s">
        <v>135</v>
      </c>
      <c r="F128" s="738" t="s">
        <v>12</v>
      </c>
      <c r="G128" s="322" t="s">
        <v>548</v>
      </c>
      <c r="H128" s="708" t="s">
        <v>13</v>
      </c>
      <c r="I128" s="739" t="s">
        <v>14</v>
      </c>
    </row>
    <row r="129" spans="1:9" ht="15" customHeight="1" thickBot="1">
      <c r="A129" s="710" t="s">
        <v>15</v>
      </c>
      <c r="B129" s="711" t="s">
        <v>16</v>
      </c>
      <c r="C129" s="1264"/>
      <c r="D129" s="713"/>
      <c r="E129" s="714" t="s">
        <v>339</v>
      </c>
      <c r="F129" s="714" t="s">
        <v>339</v>
      </c>
      <c r="G129" s="1265"/>
      <c r="H129" s="803"/>
      <c r="I129" s="804"/>
    </row>
    <row r="130" spans="1:9" ht="15" customHeight="1">
      <c r="A130" s="742" t="s">
        <v>30</v>
      </c>
      <c r="B130" s="743"/>
      <c r="C130" s="1266"/>
      <c r="D130" s="1267"/>
      <c r="E130" s="1268"/>
      <c r="F130" s="1269"/>
      <c r="G130" s="1270"/>
      <c r="H130" s="1270"/>
      <c r="I130" s="1271"/>
    </row>
    <row r="131" spans="1:9" ht="15" customHeight="1">
      <c r="A131" s="1202" t="s">
        <v>227</v>
      </c>
      <c r="B131" s="718" t="s">
        <v>159</v>
      </c>
      <c r="C131" s="722"/>
      <c r="D131" s="1205" t="s">
        <v>178</v>
      </c>
      <c r="E131" s="725">
        <f>E132+E136+E153+E155</f>
        <v>132331</v>
      </c>
      <c r="F131" s="724">
        <f>F132+F136+F153+F155</f>
        <v>224381</v>
      </c>
      <c r="G131" s="725">
        <f>G132+G136+G153+G155</f>
        <v>8367</v>
      </c>
      <c r="H131" s="1272">
        <f t="shared" ref="H131:H159" si="10">G131/E131*100</f>
        <v>6.3227815100014366</v>
      </c>
      <c r="I131" s="534">
        <f t="shared" ref="I131:I159" si="11">G131/F131*100</f>
        <v>3.7289253546423269</v>
      </c>
    </row>
    <row r="132" spans="1:9" ht="15" customHeight="1">
      <c r="A132" s="1202"/>
      <c r="B132" s="718"/>
      <c r="C132" s="722"/>
      <c r="D132" s="1273" t="s">
        <v>860</v>
      </c>
      <c r="E132" s="725">
        <f>E133+E134+E135</f>
        <v>8331</v>
      </c>
      <c r="F132" s="724">
        <f>F133+F134+F135</f>
        <v>11301</v>
      </c>
      <c r="G132" s="725">
        <f>G133+G134+G135</f>
        <v>1068</v>
      </c>
      <c r="H132" s="1272">
        <f t="shared" si="10"/>
        <v>12.819589485055815</v>
      </c>
      <c r="I132" s="534">
        <f t="shared" si="11"/>
        <v>9.4504911069816835</v>
      </c>
    </row>
    <row r="133" spans="1:9" ht="15" customHeight="1">
      <c r="A133" s="1212"/>
      <c r="B133" s="1240">
        <v>90516</v>
      </c>
      <c r="C133" s="731" t="s">
        <v>294</v>
      </c>
      <c r="D133" s="720"/>
      <c r="E133" s="727">
        <v>2400</v>
      </c>
      <c r="F133" s="798">
        <v>2400</v>
      </c>
      <c r="G133" s="568">
        <v>0</v>
      </c>
      <c r="H133" s="569">
        <f t="shared" si="10"/>
        <v>0</v>
      </c>
      <c r="I133" s="570">
        <f t="shared" si="11"/>
        <v>0</v>
      </c>
    </row>
    <row r="134" spans="1:9" ht="15" customHeight="1">
      <c r="A134" s="1202"/>
      <c r="B134" s="1240">
        <v>90616</v>
      </c>
      <c r="C134" s="731" t="s">
        <v>295</v>
      </c>
      <c r="D134" s="720"/>
      <c r="E134" s="727">
        <v>3530</v>
      </c>
      <c r="F134" s="798">
        <v>6500</v>
      </c>
      <c r="G134" s="568">
        <v>1068</v>
      </c>
      <c r="H134" s="569">
        <f t="shared" si="10"/>
        <v>30.254957507082153</v>
      </c>
      <c r="I134" s="570">
        <f t="shared" si="11"/>
        <v>16.430769230769233</v>
      </c>
    </row>
    <row r="135" spans="1:9">
      <c r="A135" s="1202"/>
      <c r="B135" s="1274">
        <v>90716</v>
      </c>
      <c r="C135" s="1275" t="s">
        <v>296</v>
      </c>
      <c r="D135" s="720"/>
      <c r="E135" s="727">
        <v>2401</v>
      </c>
      <c r="F135" s="798">
        <v>2401</v>
      </c>
      <c r="G135" s="568">
        <v>0</v>
      </c>
      <c r="H135" s="569">
        <f t="shared" si="10"/>
        <v>0</v>
      </c>
      <c r="I135" s="570">
        <f t="shared" si="11"/>
        <v>0</v>
      </c>
    </row>
    <row r="136" spans="1:9">
      <c r="A136" s="1202"/>
      <c r="B136" s="1274"/>
      <c r="C136" s="1275"/>
      <c r="D136" s="1276" t="s">
        <v>861</v>
      </c>
      <c r="E136" s="725">
        <f>E137+E138+E139+E140+E141+E142+E143+E144+E145+E146+E147+E148+E149+E150+E151+E152</f>
        <v>119400</v>
      </c>
      <c r="F136" s="724">
        <f>F137+F138+F139+F140+F141+F142+F143+F144+F145+F146+F147+F148+F149+F150+F151+F152</f>
        <v>183740</v>
      </c>
      <c r="G136" s="725">
        <f>G137+G138+G139+G140+G141+G142+G143+G144+G145+G146+G147+G148+G149+G150+G151+G152</f>
        <v>4246</v>
      </c>
      <c r="H136" s="533">
        <f t="shared" si="10"/>
        <v>3.5561139028475712</v>
      </c>
      <c r="I136" s="534">
        <f t="shared" si="11"/>
        <v>2.3108740611733971</v>
      </c>
    </row>
    <row r="137" spans="1:9">
      <c r="A137" s="1202"/>
      <c r="B137" s="1277">
        <v>10115</v>
      </c>
      <c r="C137" s="1278" t="s">
        <v>526</v>
      </c>
      <c r="D137" s="720"/>
      <c r="E137" s="727">
        <v>2900</v>
      </c>
      <c r="F137" s="798">
        <v>2900</v>
      </c>
      <c r="G137" s="799">
        <v>0</v>
      </c>
      <c r="H137" s="569">
        <f t="shared" si="10"/>
        <v>0</v>
      </c>
      <c r="I137" s="570">
        <f t="shared" si="11"/>
        <v>0</v>
      </c>
    </row>
    <row r="138" spans="1:9">
      <c r="A138" s="1202"/>
      <c r="B138" s="1240">
        <v>10215</v>
      </c>
      <c r="C138" s="731" t="s">
        <v>527</v>
      </c>
      <c r="D138" s="720"/>
      <c r="E138" s="727">
        <v>3000</v>
      </c>
      <c r="F138" s="798">
        <v>3000</v>
      </c>
      <c r="G138" s="568">
        <v>584</v>
      </c>
      <c r="H138" s="569">
        <f t="shared" si="10"/>
        <v>19.466666666666665</v>
      </c>
      <c r="I138" s="570">
        <f t="shared" si="11"/>
        <v>19.466666666666665</v>
      </c>
    </row>
    <row r="139" spans="1:9">
      <c r="A139" s="1202"/>
      <c r="B139" s="1209" t="s">
        <v>528</v>
      </c>
      <c r="C139" s="731" t="s">
        <v>411</v>
      </c>
      <c r="D139" s="720"/>
      <c r="E139" s="1279">
        <v>8500</v>
      </c>
      <c r="F139" s="798">
        <v>10000</v>
      </c>
      <c r="G139" s="568">
        <v>0</v>
      </c>
      <c r="H139" s="569">
        <f t="shared" si="10"/>
        <v>0</v>
      </c>
      <c r="I139" s="570">
        <f t="shared" si="11"/>
        <v>0</v>
      </c>
    </row>
    <row r="140" spans="1:9">
      <c r="A140" s="1202"/>
      <c r="B140" s="1240">
        <v>90216</v>
      </c>
      <c r="C140" s="731" t="s">
        <v>292</v>
      </c>
      <c r="D140" s="720"/>
      <c r="E140" s="727">
        <v>33500</v>
      </c>
      <c r="F140" s="798">
        <v>33500</v>
      </c>
      <c r="G140" s="568">
        <v>31</v>
      </c>
      <c r="H140" s="569">
        <f t="shared" si="10"/>
        <v>9.2537313432835819E-2</v>
      </c>
      <c r="I140" s="570">
        <f t="shared" si="11"/>
        <v>9.2537313432835819E-2</v>
      </c>
    </row>
    <row r="141" spans="1:9">
      <c r="A141" s="1202"/>
      <c r="B141" s="1209" t="s">
        <v>529</v>
      </c>
      <c r="C141" s="731" t="s">
        <v>412</v>
      </c>
      <c r="D141" s="720"/>
      <c r="E141" s="1279">
        <v>1500</v>
      </c>
      <c r="F141" s="798">
        <v>2000</v>
      </c>
      <c r="G141" s="568">
        <v>0</v>
      </c>
      <c r="H141" s="569">
        <f t="shared" si="10"/>
        <v>0</v>
      </c>
      <c r="I141" s="570">
        <f t="shared" si="11"/>
        <v>0</v>
      </c>
    </row>
    <row r="142" spans="1:9">
      <c r="A142" s="1202"/>
      <c r="B142" s="1240">
        <v>90316</v>
      </c>
      <c r="C142" s="731" t="s">
        <v>293</v>
      </c>
      <c r="D142" s="720"/>
      <c r="E142" s="727">
        <v>8000</v>
      </c>
      <c r="F142" s="798">
        <v>8000</v>
      </c>
      <c r="G142" s="566">
        <v>3418</v>
      </c>
      <c r="H142" s="569">
        <f t="shared" si="10"/>
        <v>42.725000000000001</v>
      </c>
      <c r="I142" s="570">
        <f t="shared" si="11"/>
        <v>42.725000000000001</v>
      </c>
    </row>
    <row r="143" spans="1:9">
      <c r="A143" s="1202"/>
      <c r="B143" s="1209" t="s">
        <v>530</v>
      </c>
      <c r="C143" s="731" t="s">
        <v>413</v>
      </c>
      <c r="D143" s="720"/>
      <c r="E143" s="1279">
        <v>3500</v>
      </c>
      <c r="F143" s="798">
        <v>3500</v>
      </c>
      <c r="G143" s="568">
        <v>0</v>
      </c>
      <c r="H143" s="569">
        <f t="shared" si="10"/>
        <v>0</v>
      </c>
      <c r="I143" s="570">
        <f t="shared" si="11"/>
        <v>0</v>
      </c>
    </row>
    <row r="144" spans="1:9">
      <c r="A144" s="1202"/>
      <c r="B144" s="1209" t="s">
        <v>531</v>
      </c>
      <c r="C144" s="1248" t="s">
        <v>414</v>
      </c>
      <c r="D144" s="720"/>
      <c r="E144" s="1279">
        <v>500</v>
      </c>
      <c r="F144" s="798">
        <v>61500</v>
      </c>
      <c r="G144" s="568">
        <v>0</v>
      </c>
      <c r="H144" s="569">
        <f t="shared" si="10"/>
        <v>0</v>
      </c>
      <c r="I144" s="570">
        <f t="shared" si="11"/>
        <v>0</v>
      </c>
    </row>
    <row r="145" spans="1:9">
      <c r="A145" s="1202"/>
      <c r="B145" s="1209" t="s">
        <v>532</v>
      </c>
      <c r="C145" s="1248" t="s">
        <v>415</v>
      </c>
      <c r="D145" s="720"/>
      <c r="E145" s="1279">
        <v>1000</v>
      </c>
      <c r="F145" s="798">
        <v>1000</v>
      </c>
      <c r="G145" s="568">
        <v>0</v>
      </c>
      <c r="H145" s="569">
        <f t="shared" si="10"/>
        <v>0</v>
      </c>
      <c r="I145" s="570">
        <f t="shared" si="11"/>
        <v>0</v>
      </c>
    </row>
    <row r="146" spans="1:9" ht="15" customHeight="1">
      <c r="A146" s="1202"/>
      <c r="B146" s="1227" t="s">
        <v>533</v>
      </c>
      <c r="C146" s="1280" t="s">
        <v>534</v>
      </c>
      <c r="D146" s="720"/>
      <c r="E146" s="727">
        <v>500</v>
      </c>
      <c r="F146" s="798">
        <v>500</v>
      </c>
      <c r="G146" s="568">
        <v>0</v>
      </c>
      <c r="H146" s="569">
        <f t="shared" si="10"/>
        <v>0</v>
      </c>
      <c r="I146" s="570">
        <f t="shared" si="11"/>
        <v>0</v>
      </c>
    </row>
    <row r="147" spans="1:9">
      <c r="A147" s="1202"/>
      <c r="B147" s="1281" t="s">
        <v>535</v>
      </c>
      <c r="C147" s="1280" t="s">
        <v>298</v>
      </c>
      <c r="D147" s="720"/>
      <c r="E147" s="727">
        <v>500</v>
      </c>
      <c r="F147" s="798">
        <v>500</v>
      </c>
      <c r="G147" s="568">
        <v>0</v>
      </c>
      <c r="H147" s="569">
        <f t="shared" si="10"/>
        <v>0</v>
      </c>
      <c r="I147" s="570">
        <f t="shared" si="11"/>
        <v>0</v>
      </c>
    </row>
    <row r="148" spans="1:9">
      <c r="A148" s="1202"/>
      <c r="B148" s="1281" t="s">
        <v>536</v>
      </c>
      <c r="C148" s="810" t="s">
        <v>299</v>
      </c>
      <c r="D148" s="720"/>
      <c r="E148" s="727">
        <v>1500</v>
      </c>
      <c r="F148" s="798">
        <v>1340</v>
      </c>
      <c r="G148" s="568">
        <v>0</v>
      </c>
      <c r="H148" s="569">
        <f t="shared" si="10"/>
        <v>0</v>
      </c>
      <c r="I148" s="570">
        <f t="shared" si="11"/>
        <v>0</v>
      </c>
    </row>
    <row r="149" spans="1:9">
      <c r="A149" s="1202"/>
      <c r="B149" s="1281" t="s">
        <v>537</v>
      </c>
      <c r="C149" s="731" t="s">
        <v>300</v>
      </c>
      <c r="D149" s="720"/>
      <c r="E149" s="566">
        <v>3000</v>
      </c>
      <c r="F149" s="798">
        <v>3000</v>
      </c>
      <c r="G149" s="568">
        <v>0</v>
      </c>
      <c r="H149" s="569">
        <f t="shared" si="10"/>
        <v>0</v>
      </c>
      <c r="I149" s="570">
        <f t="shared" si="11"/>
        <v>0</v>
      </c>
    </row>
    <row r="150" spans="1:9">
      <c r="A150" s="1202"/>
      <c r="B150" s="1281" t="s">
        <v>538</v>
      </c>
      <c r="C150" s="731" t="s">
        <v>301</v>
      </c>
      <c r="D150" s="720"/>
      <c r="E150" s="727">
        <v>500</v>
      </c>
      <c r="F150" s="798">
        <v>500</v>
      </c>
      <c r="G150" s="568">
        <v>0</v>
      </c>
      <c r="H150" s="569">
        <f t="shared" si="10"/>
        <v>0</v>
      </c>
      <c r="I150" s="570">
        <f t="shared" si="11"/>
        <v>0</v>
      </c>
    </row>
    <row r="151" spans="1:9">
      <c r="A151" s="1202"/>
      <c r="B151" s="1281" t="s">
        <v>539</v>
      </c>
      <c r="C151" s="731" t="s">
        <v>540</v>
      </c>
      <c r="D151" s="720"/>
      <c r="E151" s="1279">
        <v>50000</v>
      </c>
      <c r="F151" s="798">
        <v>50000</v>
      </c>
      <c r="G151" s="568">
        <v>35</v>
      </c>
      <c r="H151" s="569">
        <f t="shared" si="10"/>
        <v>6.9999999999999993E-2</v>
      </c>
      <c r="I151" s="570">
        <f t="shared" si="11"/>
        <v>6.9999999999999993E-2</v>
      </c>
    </row>
    <row r="152" spans="1:9">
      <c r="A152" s="1202"/>
      <c r="B152" s="1281" t="s">
        <v>541</v>
      </c>
      <c r="C152" s="731" t="s">
        <v>410</v>
      </c>
      <c r="D152" s="720"/>
      <c r="E152" s="1279">
        <v>1000</v>
      </c>
      <c r="F152" s="798">
        <v>2500</v>
      </c>
      <c r="G152" s="568">
        <v>178</v>
      </c>
      <c r="H152" s="569">
        <f t="shared" si="10"/>
        <v>17.8</v>
      </c>
      <c r="I152" s="570">
        <f t="shared" si="11"/>
        <v>7.12</v>
      </c>
    </row>
    <row r="153" spans="1:9">
      <c r="A153" s="1202"/>
      <c r="B153" s="1282"/>
      <c r="C153" s="731"/>
      <c r="D153" s="1276" t="s">
        <v>862</v>
      </c>
      <c r="E153" s="1283">
        <f>E154</f>
        <v>1200</v>
      </c>
      <c r="F153" s="1284">
        <f>F154</f>
        <v>2900</v>
      </c>
      <c r="G153" s="1283">
        <f>G154</f>
        <v>0</v>
      </c>
      <c r="H153" s="533">
        <f t="shared" si="10"/>
        <v>0</v>
      </c>
      <c r="I153" s="534">
        <f t="shared" si="11"/>
        <v>0</v>
      </c>
    </row>
    <row r="154" spans="1:9">
      <c r="A154" s="1202"/>
      <c r="B154" s="1240">
        <v>90416</v>
      </c>
      <c r="C154" s="1285" t="s">
        <v>409</v>
      </c>
      <c r="D154" s="720"/>
      <c r="E154" s="727">
        <v>1200</v>
      </c>
      <c r="F154" s="798">
        <v>2900</v>
      </c>
      <c r="G154" s="568">
        <v>0</v>
      </c>
      <c r="H154" s="569">
        <f t="shared" si="10"/>
        <v>0</v>
      </c>
      <c r="I154" s="570">
        <f t="shared" si="11"/>
        <v>0</v>
      </c>
    </row>
    <row r="155" spans="1:9">
      <c r="A155" s="1202"/>
      <c r="B155" s="1240"/>
      <c r="C155" s="1285"/>
      <c r="D155" s="1276" t="s">
        <v>844</v>
      </c>
      <c r="E155" s="725">
        <f>E156+E157+E158</f>
        <v>3400</v>
      </c>
      <c r="F155" s="724">
        <f>F156+F157+F158</f>
        <v>26440</v>
      </c>
      <c r="G155" s="725">
        <f>G156+G157+G158</f>
        <v>3053</v>
      </c>
      <c r="H155" s="533">
        <f t="shared" si="10"/>
        <v>89.794117647058826</v>
      </c>
      <c r="I155" s="534">
        <f t="shared" si="11"/>
        <v>11.546898638426626</v>
      </c>
    </row>
    <row r="156" spans="1:9">
      <c r="A156" s="1212"/>
      <c r="B156" s="1240">
        <v>90516</v>
      </c>
      <c r="C156" s="731" t="s">
        <v>294</v>
      </c>
      <c r="D156" s="723"/>
      <c r="E156" s="727">
        <v>1000</v>
      </c>
      <c r="F156" s="727">
        <v>7510</v>
      </c>
      <c r="G156" s="727">
        <v>128</v>
      </c>
      <c r="H156" s="569">
        <f t="shared" si="10"/>
        <v>12.8</v>
      </c>
      <c r="I156" s="570">
        <f t="shared" si="11"/>
        <v>1.7043941411451398</v>
      </c>
    </row>
    <row r="157" spans="1:9">
      <c r="A157" s="1215"/>
      <c r="B157" s="1286">
        <v>90617</v>
      </c>
      <c r="C157" s="1287" t="s">
        <v>863</v>
      </c>
      <c r="D157" s="1288"/>
      <c r="E157" s="1217">
        <v>0</v>
      </c>
      <c r="F157" s="1289">
        <v>4000</v>
      </c>
      <c r="G157" s="645">
        <v>0</v>
      </c>
      <c r="H157" s="567">
        <v>0</v>
      </c>
      <c r="I157" s="565">
        <v>0</v>
      </c>
    </row>
    <row r="158" spans="1:9" ht="15.75" thickBot="1">
      <c r="A158" s="1215"/>
      <c r="B158" s="1282" t="s">
        <v>337</v>
      </c>
      <c r="C158" s="1287" t="s">
        <v>297</v>
      </c>
      <c r="D158" s="1288"/>
      <c r="E158" s="1217">
        <v>2400</v>
      </c>
      <c r="F158" s="1289">
        <v>14930</v>
      </c>
      <c r="G158" s="1220">
        <v>2925</v>
      </c>
      <c r="H158" s="473">
        <f t="shared" si="10"/>
        <v>121.875</v>
      </c>
      <c r="I158" s="474">
        <f t="shared" si="11"/>
        <v>19.591426657736104</v>
      </c>
    </row>
    <row r="159" spans="1:9" ht="16.5" thickBot="1">
      <c r="A159" s="1290" t="s">
        <v>234</v>
      </c>
      <c r="B159" s="1291"/>
      <c r="C159" s="1292"/>
      <c r="D159" s="1293"/>
      <c r="E159" s="1294">
        <f>E131</f>
        <v>132331</v>
      </c>
      <c r="F159" s="1295">
        <f>F131</f>
        <v>224381</v>
      </c>
      <c r="G159" s="1294">
        <f>G131</f>
        <v>8367</v>
      </c>
      <c r="H159" s="311">
        <f t="shared" si="10"/>
        <v>6.3227815100014366</v>
      </c>
      <c r="I159" s="266">
        <f t="shared" si="11"/>
        <v>3.7289253546423269</v>
      </c>
    </row>
    <row r="160" spans="1:9" ht="15.75" thickBot="1">
      <c r="A160" s="342"/>
      <c r="B160" s="342"/>
      <c r="C160" s="342"/>
      <c r="D160" s="342"/>
      <c r="E160" s="342"/>
      <c r="F160" s="1296"/>
      <c r="G160" s="344"/>
      <c r="H160" s="559"/>
      <c r="I160" s="559"/>
    </row>
    <row r="161" spans="1:9" ht="16.5" thickBot="1">
      <c r="A161" s="345" t="s">
        <v>32</v>
      </c>
      <c r="B161" s="384"/>
      <c r="C161" s="384"/>
      <c r="D161" s="1297"/>
      <c r="E161" s="347">
        <f>E125+E159</f>
        <v>417816</v>
      </c>
      <c r="F161" s="348">
        <f>F125+F159</f>
        <v>550561.69999999995</v>
      </c>
      <c r="G161" s="347">
        <f>G125+G159</f>
        <v>115171</v>
      </c>
      <c r="H161" s="311">
        <f>G161/E161*100</f>
        <v>27.565004691060182</v>
      </c>
      <c r="I161" s="266">
        <f>G161/F161*100</f>
        <v>20.91881799987177</v>
      </c>
    </row>
    <row r="162" spans="1:9">
      <c r="A162" s="559"/>
      <c r="B162" s="559"/>
      <c r="C162" s="559"/>
      <c r="D162" s="559"/>
      <c r="E162" s="559"/>
      <c r="F162" s="559"/>
      <c r="G162" s="344"/>
      <c r="H162" s="559"/>
      <c r="I162" s="559"/>
    </row>
    <row r="163" spans="1:9">
      <c r="A163" s="559"/>
      <c r="B163" s="559"/>
      <c r="C163" s="559"/>
      <c r="D163" s="559"/>
      <c r="E163" s="559"/>
      <c r="F163" s="559"/>
      <c r="G163" s="344"/>
      <c r="H163" s="559"/>
      <c r="I163" s="559"/>
    </row>
  </sheetData>
  <mergeCells count="5">
    <mergeCell ref="A1:D1"/>
    <mergeCell ref="B6:C6"/>
    <mergeCell ref="B54:C54"/>
    <mergeCell ref="B67:C67"/>
    <mergeCell ref="A125:C125"/>
  </mergeCells>
  <pageMargins left="0.31496062992125984" right="0" top="0.19685039370078741" bottom="0" header="0" footer="0"/>
  <pageSetup paperSize="9" scale="75" orientation="landscape" r:id="rId1"/>
  <rowBreaks count="1" manualBreakCount="1">
    <brk id="11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M22" sqref="M22"/>
    </sheetView>
  </sheetViews>
  <sheetFormatPr defaultRowHeight="15"/>
  <cols>
    <col min="1" max="1" width="9.140625" style="572"/>
    <col min="2" max="2" width="9.85546875" style="572" customWidth="1"/>
    <col min="3" max="3" width="35.140625" style="572" customWidth="1"/>
    <col min="4" max="4" width="54.85546875" style="572" customWidth="1"/>
    <col min="5" max="5" width="14.5703125" style="572" customWidth="1"/>
    <col min="6" max="6" width="15.42578125" style="572" customWidth="1"/>
    <col min="7" max="7" width="14.42578125" style="572" customWidth="1"/>
    <col min="8" max="16384" width="9.140625" style="572"/>
  </cols>
  <sheetData>
    <row r="1" spans="1:9">
      <c r="A1" s="8"/>
      <c r="B1" s="8"/>
      <c r="C1" s="8"/>
      <c r="D1" s="8"/>
      <c r="E1" s="8"/>
      <c r="F1" s="8"/>
      <c r="G1" s="8"/>
      <c r="H1" s="10"/>
      <c r="I1" s="10"/>
    </row>
    <row r="2" spans="1:9" ht="18">
      <c r="A2" s="8"/>
      <c r="B2" s="8"/>
      <c r="C2" s="51"/>
      <c r="D2" s="8"/>
      <c r="E2" s="8"/>
      <c r="F2" s="8"/>
      <c r="G2" s="8"/>
      <c r="H2" s="10"/>
      <c r="I2" s="10"/>
    </row>
    <row r="3" spans="1:9" ht="15.75">
      <c r="A3" s="1474" t="s">
        <v>212</v>
      </c>
      <c r="B3" s="1475"/>
      <c r="C3" s="1475"/>
      <c r="D3" s="1475"/>
      <c r="E3" s="8"/>
      <c r="F3" s="8"/>
      <c r="G3" s="8"/>
      <c r="H3" s="10"/>
      <c r="I3" s="10"/>
    </row>
    <row r="4" spans="1:9" ht="15.75" thickBot="1">
      <c r="A4" s="8"/>
      <c r="B4" s="8"/>
      <c r="C4" s="8"/>
      <c r="D4" s="8"/>
      <c r="E4" s="52"/>
      <c r="F4" s="8"/>
      <c r="G4" s="8"/>
      <c r="H4" s="10"/>
      <c r="I4" s="3" t="s">
        <v>875</v>
      </c>
    </row>
    <row r="5" spans="1:9">
      <c r="A5" s="28" t="s">
        <v>0</v>
      </c>
      <c r="B5" s="29" t="s">
        <v>1</v>
      </c>
      <c r="C5" s="68"/>
      <c r="D5" s="31"/>
      <c r="E5" s="53" t="s">
        <v>3</v>
      </c>
      <c r="F5" s="47" t="s">
        <v>4</v>
      </c>
      <c r="G5" s="60" t="s">
        <v>40</v>
      </c>
      <c r="H5" s="16" t="s">
        <v>41</v>
      </c>
      <c r="I5" s="17" t="s">
        <v>41</v>
      </c>
    </row>
    <row r="6" spans="1:9">
      <c r="A6" s="32" t="s">
        <v>7</v>
      </c>
      <c r="B6" s="33" t="s">
        <v>8</v>
      </c>
      <c r="C6" s="70" t="s">
        <v>418</v>
      </c>
      <c r="D6" s="35" t="s">
        <v>10</v>
      </c>
      <c r="E6" s="55" t="s">
        <v>11</v>
      </c>
      <c r="F6" s="48" t="s">
        <v>12</v>
      </c>
      <c r="G6" s="561" t="s">
        <v>548</v>
      </c>
      <c r="H6" s="21" t="s">
        <v>42</v>
      </c>
      <c r="I6" s="22" t="s">
        <v>42</v>
      </c>
    </row>
    <row r="7" spans="1:9" ht="15" customHeight="1" thickBot="1">
      <c r="A7" s="36" t="s">
        <v>15</v>
      </c>
      <c r="B7" s="41" t="s">
        <v>16</v>
      </c>
      <c r="C7" s="72"/>
      <c r="D7" s="39"/>
      <c r="E7" s="562" t="s">
        <v>339</v>
      </c>
      <c r="F7" s="562" t="s">
        <v>339</v>
      </c>
      <c r="G7" s="61"/>
      <c r="H7" s="21" t="s">
        <v>13</v>
      </c>
      <c r="I7" s="22" t="s">
        <v>14</v>
      </c>
    </row>
    <row r="8" spans="1:9" ht="15.75">
      <c r="A8" s="62" t="s">
        <v>213</v>
      </c>
      <c r="B8" s="42"/>
      <c r="C8" s="622"/>
      <c r="D8" s="42"/>
      <c r="E8" s="43"/>
      <c r="F8" s="43"/>
      <c r="G8" s="259"/>
      <c r="H8" s="43"/>
      <c r="I8" s="44"/>
    </row>
    <row r="9" spans="1:9">
      <c r="A9" s="134" t="s">
        <v>214</v>
      </c>
      <c r="B9" s="1476" t="s">
        <v>215</v>
      </c>
      <c r="C9" s="1477"/>
      <c r="D9" s="623"/>
      <c r="E9" s="110">
        <f>E11+E13</f>
        <v>350</v>
      </c>
      <c r="F9" s="211">
        <f>F11+F13+F15+F17</f>
        <v>8453</v>
      </c>
      <c r="G9" s="555">
        <f>G11+G13+G17</f>
        <v>885</v>
      </c>
      <c r="H9" s="98">
        <f t="shared" ref="H9:H19" si="0">G9/E9*100</f>
        <v>252.85714285714283</v>
      </c>
      <c r="I9" s="99">
        <f t="shared" ref="I9:I19" si="1">G9/F9*100</f>
        <v>10.46965574352301</v>
      </c>
    </row>
    <row r="10" spans="1:9" ht="15" customHeight="1">
      <c r="A10" s="120"/>
      <c r="B10" s="135"/>
      <c r="C10" s="136" t="s">
        <v>216</v>
      </c>
      <c r="D10" s="137" t="s">
        <v>240</v>
      </c>
      <c r="E10" s="106"/>
      <c r="F10" s="477"/>
      <c r="G10" s="556"/>
      <c r="H10" s="98"/>
      <c r="I10" s="99"/>
    </row>
    <row r="11" spans="1:9">
      <c r="A11" s="138"/>
      <c r="B11" s="139"/>
      <c r="C11" s="140"/>
      <c r="D11" s="141" t="s">
        <v>117</v>
      </c>
      <c r="E11" s="863">
        <v>200</v>
      </c>
      <c r="F11" s="864">
        <v>200</v>
      </c>
      <c r="G11" s="558">
        <v>93</v>
      </c>
      <c r="H11" s="865">
        <f t="shared" si="0"/>
        <v>46.5</v>
      </c>
      <c r="I11" s="866">
        <f t="shared" si="1"/>
        <v>46.5</v>
      </c>
    </row>
    <row r="12" spans="1:9">
      <c r="A12" s="138"/>
      <c r="B12" s="139"/>
      <c r="C12" s="136"/>
      <c r="D12" s="557" t="s">
        <v>402</v>
      </c>
      <c r="E12" s="863"/>
      <c r="F12" s="864"/>
      <c r="G12" s="558"/>
      <c r="H12" s="867"/>
      <c r="I12" s="868"/>
    </row>
    <row r="13" spans="1:9">
      <c r="A13" s="138"/>
      <c r="B13" s="135"/>
      <c r="C13" s="140"/>
      <c r="D13" s="240" t="s">
        <v>403</v>
      </c>
      <c r="E13" s="863">
        <v>150</v>
      </c>
      <c r="F13" s="864">
        <v>150</v>
      </c>
      <c r="G13" s="558">
        <v>0</v>
      </c>
      <c r="H13" s="869">
        <f t="shared" si="0"/>
        <v>0</v>
      </c>
      <c r="I13" s="866">
        <f t="shared" si="1"/>
        <v>0</v>
      </c>
    </row>
    <row r="14" spans="1:9">
      <c r="A14" s="138"/>
      <c r="B14" s="139"/>
      <c r="C14" s="136" t="s">
        <v>712</v>
      </c>
      <c r="D14" s="137" t="s">
        <v>713</v>
      </c>
      <c r="E14" s="863"/>
      <c r="F14" s="864"/>
      <c r="G14" s="558"/>
      <c r="H14" s="869"/>
      <c r="I14" s="866"/>
    </row>
    <row r="15" spans="1:9">
      <c r="A15" s="138"/>
      <c r="B15" s="139"/>
      <c r="C15" s="140"/>
      <c r="D15" s="689" t="s">
        <v>714</v>
      </c>
      <c r="E15" s="863">
        <v>0</v>
      </c>
      <c r="F15" s="864">
        <v>6982.2</v>
      </c>
      <c r="G15" s="558">
        <v>0</v>
      </c>
      <c r="H15" s="869">
        <v>0</v>
      </c>
      <c r="I15" s="866">
        <f t="shared" si="1"/>
        <v>0</v>
      </c>
    </row>
    <row r="16" spans="1:9">
      <c r="A16" s="138"/>
      <c r="B16" s="139"/>
      <c r="C16" s="136" t="s">
        <v>715</v>
      </c>
      <c r="D16" s="137" t="s">
        <v>427</v>
      </c>
      <c r="E16" s="863"/>
      <c r="F16" s="864"/>
      <c r="G16" s="558"/>
      <c r="H16" s="869"/>
      <c r="I16" s="866"/>
    </row>
    <row r="17" spans="1:9">
      <c r="A17" s="138"/>
      <c r="B17" s="139"/>
      <c r="C17" s="140"/>
      <c r="D17" s="240" t="s">
        <v>716</v>
      </c>
      <c r="E17" s="863">
        <v>0</v>
      </c>
      <c r="F17" s="864">
        <v>1120.8</v>
      </c>
      <c r="G17" s="558">
        <v>792</v>
      </c>
      <c r="H17" s="869">
        <v>0</v>
      </c>
      <c r="I17" s="866">
        <f t="shared" si="1"/>
        <v>70.663811563169162</v>
      </c>
    </row>
    <row r="18" spans="1:9">
      <c r="A18" s="138"/>
      <c r="B18" s="139"/>
      <c r="C18" s="140"/>
      <c r="D18" s="136"/>
      <c r="E18" s="863"/>
      <c r="F18" s="864"/>
      <c r="G18" s="558"/>
      <c r="H18" s="869"/>
      <c r="I18" s="868"/>
    </row>
    <row r="19" spans="1:9">
      <c r="A19" s="142" t="s">
        <v>241</v>
      </c>
      <c r="B19" s="143" t="s">
        <v>232</v>
      </c>
      <c r="C19" s="119"/>
      <c r="D19" s="617"/>
      <c r="E19" s="110">
        <f>E21</f>
        <v>110</v>
      </c>
      <c r="F19" s="211">
        <f>F21</f>
        <v>110</v>
      </c>
      <c r="G19" s="555">
        <f>G21</f>
        <v>63</v>
      </c>
      <c r="H19" s="98">
        <f t="shared" si="0"/>
        <v>57.272727272727273</v>
      </c>
      <c r="I19" s="99">
        <f t="shared" si="1"/>
        <v>57.272727272727273</v>
      </c>
    </row>
    <row r="20" spans="1:9">
      <c r="A20" s="142"/>
      <c r="B20" s="109"/>
      <c r="C20" s="143" t="s">
        <v>242</v>
      </c>
      <c r="D20" s="144"/>
      <c r="E20" s="110"/>
      <c r="F20" s="211"/>
      <c r="G20" s="258"/>
      <c r="H20" s="870"/>
      <c r="I20" s="871"/>
    </row>
    <row r="21" spans="1:9" ht="15.75" thickBot="1">
      <c r="A21" s="120"/>
      <c r="B21" s="145"/>
      <c r="C21" s="136" t="s">
        <v>217</v>
      </c>
      <c r="D21" s="137" t="s">
        <v>218</v>
      </c>
      <c r="E21" s="106">
        <v>110</v>
      </c>
      <c r="F21" s="478">
        <v>110</v>
      </c>
      <c r="G21" s="241">
        <v>63</v>
      </c>
      <c r="H21" s="100">
        <f>G21/E21*100</f>
        <v>57.272727272727273</v>
      </c>
      <c r="I21" s="95">
        <f>G21/F21*100</f>
        <v>57.272727272727273</v>
      </c>
    </row>
    <row r="22" spans="1:9" ht="16.5" thickBot="1">
      <c r="A22" s="1406" t="s">
        <v>18</v>
      </c>
      <c r="B22" s="1407"/>
      <c r="C22" s="1407"/>
      <c r="D22" s="599"/>
      <c r="E22" s="148">
        <f>E9+E19</f>
        <v>460</v>
      </c>
      <c r="F22" s="1367">
        <f>F9+F19</f>
        <v>8563</v>
      </c>
      <c r="G22" s="148">
        <f>G9+G19</f>
        <v>948</v>
      </c>
      <c r="H22" s="101">
        <f>G22/E22*100</f>
        <v>206.08695652173913</v>
      </c>
      <c r="I22" s="102">
        <f>G22/F22*100</f>
        <v>11.070886371598739</v>
      </c>
    </row>
    <row r="24" spans="1:9" ht="15" customHeight="1"/>
  </sheetData>
  <mergeCells count="3">
    <mergeCell ref="A3:D3"/>
    <mergeCell ref="B9:C9"/>
    <mergeCell ref="A22:C22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7</vt:i4>
      </vt:variant>
    </vt:vector>
  </HeadingPairs>
  <TitlesOfParts>
    <vt:vector size="17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</vt:lpstr>
      <vt:lpstr>Kap. 09 </vt:lpstr>
      <vt:lpstr>Kap. 10</vt:lpstr>
      <vt:lpstr>'Kap. 03'!Oblast_tisku</vt:lpstr>
      <vt:lpstr>'Kap. 05'!Oblast_tisku</vt:lpstr>
      <vt:lpstr>'Kap. 06'!Oblast_tisku</vt:lpstr>
      <vt:lpstr>'Kap. 07'!Oblast_tisku</vt:lpstr>
      <vt:lpstr>'Kap. 08'!Oblast_tisku</vt:lpstr>
      <vt:lpstr>Kap.01!Oblast_tisku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2017-09-05T05:59:13Z</cp:lastPrinted>
  <dcterms:created xsi:type="dcterms:W3CDTF">2014-06-06T09:29:24Z</dcterms:created>
  <dcterms:modified xsi:type="dcterms:W3CDTF">2017-09-21T07:26:59Z</dcterms:modified>
</cp:coreProperties>
</file>