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08x3823\Documents\Granty\Sport_Děti_2017\"/>
    </mc:Choice>
  </mc:AlternateContent>
  <bookViews>
    <workbookView xWindow="0" yWindow="0" windowWidth="28800" windowHeight="12210"/>
  </bookViews>
  <sheets>
    <sheet name="Sport mládež tisk" sheetId="7" r:id="rId1"/>
    <sheet name="Sheet3" sheetId="5" state="hidden" r:id="rId2"/>
    <sheet name="loni" sheetId="3" state="hidden" r:id="rId3"/>
  </sheets>
  <definedNames>
    <definedName name="_xlnm._FilterDatabase" localSheetId="2" hidden="1">loni!$A$9:$O$74</definedName>
    <definedName name="_xlnm._FilterDatabase" localSheetId="0" hidden="1">'Sport mládež tisk'!$B$11:$V$28</definedName>
    <definedName name="_xlnm.Print_Titles" localSheetId="0">'Sport mládež tisk'!$11:$11</definedName>
    <definedName name="_xlnm.Print_Area" localSheetId="0">'Sport mládež tisk'!$B$9:$W$29</definedName>
  </definedNames>
  <calcPr calcId="171027"/>
  <pivotCaches>
    <pivotCache cacheId="0" r:id="rId4"/>
  </pivotCaches>
</workbook>
</file>

<file path=xl/calcChain.xml><?xml version="1.0" encoding="utf-8"?>
<calcChain xmlns="http://schemas.openxmlformats.org/spreadsheetml/2006/main">
  <c r="M1" i="7" l="1"/>
  <c r="I1" i="7"/>
  <c r="N6" i="7"/>
  <c r="K6" i="7"/>
  <c r="J6" i="7"/>
  <c r="N5" i="7"/>
  <c r="K5" i="7"/>
  <c r="J5" i="7"/>
  <c r="N4" i="7"/>
  <c r="K4" i="7"/>
  <c r="J4" i="7"/>
  <c r="R1" i="7"/>
  <c r="L1" i="7"/>
  <c r="G4" i="7" s="1"/>
  <c r="K1" i="7"/>
  <c r="J1" i="7"/>
  <c r="H1" i="7"/>
  <c r="G1" i="7"/>
  <c r="F1" i="7"/>
  <c r="O4" i="7" l="1"/>
  <c r="P4" i="7" s="1"/>
  <c r="L5" i="7"/>
  <c r="M5" i="7" s="1"/>
  <c r="O5" i="7"/>
  <c r="P5" i="7" s="1"/>
  <c r="L6" i="7"/>
  <c r="M6" i="7" s="1"/>
  <c r="O6" i="7"/>
  <c r="P6" i="7" s="1"/>
  <c r="L4" i="7"/>
  <c r="M4" i="7" s="1"/>
  <c r="T15" i="7" l="1"/>
  <c r="U15" i="7"/>
  <c r="N1" i="7"/>
  <c r="U13" i="7" l="1"/>
  <c r="T13" i="7"/>
  <c r="U27" i="7"/>
  <c r="T27" i="7"/>
  <c r="U17" i="7"/>
  <c r="T17" i="7"/>
  <c r="U24" i="7"/>
  <c r="T24" i="7"/>
  <c r="U25" i="7"/>
  <c r="T25" i="7"/>
  <c r="T26" i="7"/>
  <c r="U26" i="7"/>
  <c r="U20" i="7"/>
  <c r="T20" i="7"/>
  <c r="U22" i="7"/>
  <c r="T22" i="7"/>
  <c r="U21" i="7"/>
  <c r="T21" i="7"/>
  <c r="O1" i="7"/>
  <c r="U14" i="7"/>
  <c r="T14" i="7"/>
  <c r="U18" i="7"/>
  <c r="T18" i="7"/>
  <c r="U23" i="7"/>
  <c r="T23" i="7"/>
  <c r="P1" i="7"/>
  <c r="U16" i="7"/>
  <c r="T16" i="7"/>
  <c r="U19" i="7"/>
  <c r="T19" i="7"/>
  <c r="U28" i="7"/>
  <c r="T28" i="7"/>
  <c r="U12" i="7"/>
  <c r="T12" i="7"/>
  <c r="Q1" i="7" l="1"/>
  <c r="S1" i="7" l="1"/>
  <c r="F1" i="3" l="1"/>
  <c r="G1" i="3"/>
  <c r="H1" i="3"/>
  <c r="H3" i="3" s="1"/>
  <c r="I1" i="3"/>
  <c r="J1" i="3"/>
  <c r="L1" i="3"/>
  <c r="M1" i="3"/>
  <c r="K11" i="3"/>
  <c r="N11" i="3" s="1"/>
  <c r="K12" i="3"/>
  <c r="N12" i="3" s="1"/>
  <c r="K13" i="3"/>
  <c r="N13" i="3" s="1"/>
  <c r="K14" i="3"/>
  <c r="N14" i="3" s="1"/>
  <c r="K15" i="3"/>
  <c r="N15" i="3" s="1"/>
  <c r="K16" i="3"/>
  <c r="N16" i="3" s="1"/>
  <c r="K17" i="3"/>
  <c r="N17" i="3" s="1"/>
  <c r="K18" i="3"/>
  <c r="N18" i="3" s="1"/>
  <c r="K19" i="3"/>
  <c r="N19" i="3" s="1"/>
  <c r="K20" i="3"/>
  <c r="N20" i="3" s="1"/>
  <c r="K21" i="3"/>
  <c r="N21" i="3" s="1"/>
  <c r="K22" i="3"/>
  <c r="N22" i="3" s="1"/>
  <c r="K23" i="3"/>
  <c r="N23" i="3" s="1"/>
  <c r="K24" i="3"/>
  <c r="N24" i="3" s="1"/>
  <c r="K25" i="3"/>
  <c r="N25" i="3" s="1"/>
  <c r="K26" i="3"/>
  <c r="N26" i="3" s="1"/>
  <c r="K27" i="3"/>
  <c r="N27" i="3" s="1"/>
  <c r="K28" i="3"/>
  <c r="N28" i="3" s="1"/>
  <c r="K29" i="3"/>
  <c r="N29" i="3" s="1"/>
  <c r="K30" i="3"/>
  <c r="N30" i="3" s="1"/>
  <c r="K31" i="3"/>
  <c r="N31" i="3" s="1"/>
  <c r="K32" i="3"/>
  <c r="N32" i="3" s="1"/>
  <c r="K33" i="3"/>
  <c r="N33" i="3" s="1"/>
  <c r="K34" i="3"/>
  <c r="N34" i="3" s="1"/>
  <c r="K35" i="3"/>
  <c r="N35" i="3" s="1"/>
  <c r="K36" i="3"/>
  <c r="N36" i="3" s="1"/>
  <c r="K37" i="3"/>
  <c r="N37" i="3" s="1"/>
  <c r="K38" i="3"/>
  <c r="N38" i="3" s="1"/>
  <c r="K39" i="3"/>
  <c r="N39" i="3" s="1"/>
  <c r="K40" i="3"/>
  <c r="N40" i="3" s="1"/>
  <c r="K41" i="3"/>
  <c r="N41" i="3" s="1"/>
  <c r="K42" i="3"/>
  <c r="N42" i="3" s="1"/>
  <c r="K43" i="3"/>
  <c r="N43" i="3" s="1"/>
  <c r="K44" i="3"/>
  <c r="N44" i="3" s="1"/>
  <c r="K45" i="3"/>
  <c r="N45" i="3" s="1"/>
  <c r="K46" i="3"/>
  <c r="N46" i="3" s="1"/>
  <c r="K47" i="3"/>
  <c r="N47" i="3" s="1"/>
  <c r="K48" i="3"/>
  <c r="N48" i="3" s="1"/>
  <c r="K49" i="3"/>
  <c r="N49" i="3" s="1"/>
  <c r="K50" i="3"/>
  <c r="N50" i="3" s="1"/>
  <c r="K51" i="3"/>
  <c r="N51" i="3" s="1"/>
  <c r="K52" i="3"/>
  <c r="N52" i="3" s="1"/>
  <c r="K53" i="3"/>
  <c r="N53" i="3" s="1"/>
  <c r="K54" i="3"/>
  <c r="N54" i="3" s="1"/>
  <c r="K55" i="3"/>
  <c r="N55" i="3" s="1"/>
  <c r="K56" i="3"/>
  <c r="N56" i="3" s="1"/>
  <c r="K57" i="3"/>
  <c r="N57" i="3" s="1"/>
  <c r="K58" i="3"/>
  <c r="N58" i="3" s="1"/>
  <c r="K59" i="3"/>
  <c r="N59" i="3" s="1"/>
  <c r="K60" i="3"/>
  <c r="N60" i="3" s="1"/>
  <c r="K61" i="3"/>
  <c r="N61" i="3" s="1"/>
  <c r="K62" i="3"/>
  <c r="N62" i="3" s="1"/>
  <c r="K63" i="3"/>
  <c r="N63" i="3" s="1"/>
  <c r="K64" i="3"/>
  <c r="N64" i="3" s="1"/>
  <c r="K65" i="3"/>
  <c r="N65" i="3" s="1"/>
  <c r="K66" i="3"/>
  <c r="N66" i="3" s="1"/>
  <c r="K67" i="3"/>
  <c r="N67" i="3" s="1"/>
  <c r="K68" i="3"/>
  <c r="N68" i="3" s="1"/>
  <c r="K69" i="3"/>
  <c r="N69" i="3" s="1"/>
  <c r="K70" i="3"/>
  <c r="N70" i="3" s="1"/>
  <c r="K71" i="3"/>
  <c r="N71" i="3" s="1"/>
  <c r="K72" i="3"/>
  <c r="N72" i="3" s="1"/>
  <c r="K73" i="3"/>
  <c r="N73" i="3" s="1"/>
  <c r="K74" i="3"/>
  <c r="N74" i="3" s="1"/>
  <c r="K10" i="3"/>
  <c r="N10" i="3" s="1"/>
  <c r="O56" i="3"/>
  <c r="O49" i="3"/>
  <c r="O50" i="3"/>
  <c r="O18" i="3"/>
  <c r="O59" i="3"/>
  <c r="O60" i="3"/>
  <c r="O61" i="3"/>
  <c r="O62" i="3"/>
  <c r="O63" i="3"/>
  <c r="O64" i="3"/>
  <c r="O33" i="3"/>
  <c r="O34" i="3"/>
  <c r="O35" i="3"/>
  <c r="O26" i="3"/>
  <c r="O38" i="3"/>
  <c r="O22" i="3"/>
  <c r="O23" i="3"/>
  <c r="O53" i="3"/>
  <c r="O57" i="3"/>
  <c r="O14" i="3"/>
  <c r="O48" i="3"/>
  <c r="O65" i="3"/>
  <c r="O66" i="3"/>
  <c r="O51" i="3"/>
  <c r="O42" i="3"/>
  <c r="O43" i="3"/>
  <c r="O44" i="3"/>
  <c r="O45" i="3"/>
  <c r="O46" i="3"/>
  <c r="O47" i="3"/>
  <c r="O39" i="3"/>
  <c r="O40" i="3"/>
  <c r="O41" i="3"/>
  <c r="O32" i="3"/>
  <c r="O67" i="3"/>
  <c r="O25" i="3"/>
  <c r="O15" i="3"/>
  <c r="O29" i="3"/>
  <c r="O11" i="3"/>
  <c r="O30" i="3"/>
  <c r="O68" i="3"/>
  <c r="O69" i="3"/>
  <c r="O12" i="3"/>
  <c r="O13" i="3"/>
  <c r="O52" i="3"/>
  <c r="O19" i="3"/>
  <c r="O21" i="3"/>
  <c r="O37" i="3"/>
  <c r="O28" i="3"/>
  <c r="O31" i="3"/>
  <c r="O24" i="3"/>
  <c r="O20" i="3"/>
  <c r="O70" i="3"/>
  <c r="O36" i="3"/>
  <c r="O27" i="3"/>
  <c r="O16" i="3"/>
  <c r="O17" i="3"/>
  <c r="O71" i="3"/>
  <c r="O72" i="3"/>
  <c r="O73" i="3"/>
  <c r="O74" i="3"/>
  <c r="O10" i="3"/>
  <c r="O54" i="3"/>
  <c r="O55" i="3"/>
  <c r="O58" i="3"/>
  <c r="G8" i="3"/>
  <c r="E1" i="3"/>
  <c r="N1" i="3" l="1"/>
  <c r="K1" i="3"/>
</calcChain>
</file>

<file path=xl/comments1.xml><?xml version="1.0" encoding="utf-8"?>
<comments xmlns="http://schemas.openxmlformats.org/spreadsheetml/2006/main">
  <authors>
    <author>Dana.Blahunkova</author>
  </authors>
  <commentList>
    <comment ref="G27" authorId="0" shapeId="0">
      <text>
        <r>
          <rPr>
            <b/>
            <sz val="9"/>
            <color indexed="81"/>
            <rFont val="Tahoma"/>
            <family val="2"/>
            <charset val="238"/>
          </rPr>
          <t>Dana.Blahunkova:</t>
        </r>
        <r>
          <rPr>
            <sz val="9"/>
            <color indexed="81"/>
            <rFont val="Tahoma"/>
            <family val="2"/>
            <charset val="238"/>
          </rPr>
          <t xml:space="preserve">
špatně vyplněno, v textu uvádějí 354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  <charset val="238"/>
          </rPr>
          <t>Dana.Blahunkova:</t>
        </r>
        <r>
          <rPr>
            <sz val="9"/>
            <color indexed="81"/>
            <rFont val="Tahoma"/>
            <family val="2"/>
            <charset val="238"/>
          </rPr>
          <t xml:space="preserve">
nevyplněno</t>
        </r>
      </text>
    </comment>
  </commentList>
</comments>
</file>

<file path=xl/sharedStrings.xml><?xml version="1.0" encoding="utf-8"?>
<sst xmlns="http://schemas.openxmlformats.org/spreadsheetml/2006/main" count="393" uniqueCount="285">
  <si>
    <t>žadatel</t>
  </si>
  <si>
    <t>projekt</t>
  </si>
  <si>
    <t>požadovaná částka</t>
  </si>
  <si>
    <t>počet členů celkem</t>
  </si>
  <si>
    <t>dobrovolníků</t>
  </si>
  <si>
    <t>dle počtu členů</t>
  </si>
  <si>
    <t>dle spolupráce s MČ</t>
  </si>
  <si>
    <t>dle potřebnosti</t>
  </si>
  <si>
    <t>návrh GK</t>
  </si>
  <si>
    <t>hendikepovaných</t>
  </si>
  <si>
    <t>z toho do 18let</t>
  </si>
  <si>
    <t>TJ Sokol Čimice, IČ 63108798</t>
  </si>
  <si>
    <t>zacílen na</t>
  </si>
  <si>
    <t>dle spolupráce celkem</t>
  </si>
  <si>
    <t>dle potřebnosti celkem</t>
  </si>
  <si>
    <t>kontrolní součet</t>
  </si>
  <si>
    <t xml:space="preserve">Částečný provoz, údržba a opravy objektů a hřišť TJ sloužících mládeži. Elektřina 20 000 Kč, opravy, údržba 30 000 Kč                                           </t>
  </si>
  <si>
    <t>Senior fitnes z.s. IČ: 22724770</t>
  </si>
  <si>
    <t>Festival sportu Prahy 8, realizuje projekty Senioři v pohybu, Dny pro zdraví se senior fitnes, rekvalifikační kurz pro cvičitele, cvičení na židlích aj.  Odměny cvičitelů 8 500  Kč, Pronájem 1 500  Kč, pronájem kanceláře 450 Kč, vodné a stočné 100 Kč, elektřina 150 Kč, propagace 1 700 Kč, účetnictví 1 500 Kč, telefon 200 Kč, kancelářské potřeby 150 Kč, drobné odměny 750 Kč</t>
  </si>
  <si>
    <t>Tora karate team Praha z.s.  IČ:  05328012</t>
  </si>
  <si>
    <t>Sport je život, rozvoj a podpora sportovní činnosti, pronájem tělocvičny 20 000 Kč, volně stojící pytle 36 000 Kč, Timer gym Fighter 3 900 Kč, Lapy 10 100 Kč</t>
  </si>
  <si>
    <t>AktivKid z.s. IČ:  05504767</t>
  </si>
  <si>
    <t>MTB cyklistika včetně úvodu do triatlonu a základy tenisu, Náplní je seznamování s cyklistikou v terénu. Nájemné bazénu 42 000 Kč, nájemné haly na tenis 32 000 Kč, běžecké soustředění 27 000 Kč, triatlon soustředění 27 000 Kč, cyklistika I soustředění 27 000 Kč, cyklistikaII soustředění 27 000 Kč, oblečení 30 000 Kč, půjčovné kol 20 000 Kč, provozní materiál 17 000 Kč, startovné 15 000 Kč</t>
  </si>
  <si>
    <t>SK Squash Sport Čimice, z.s. IČ: 05268397</t>
  </si>
  <si>
    <t>Squashová škola Čimice - finanční podpora provozních nákladů, pronájem sportoviště 64 800 Kč</t>
  </si>
  <si>
    <t>Pohybový a rytmický klub dětí a mládeže o.s. (Anna Fabíková) IČ:  01342487</t>
  </si>
  <si>
    <t xml:space="preserve">Klub rodičů a dětí ve studiu Flame Dance, poskytujeme maminkám s dětmi uvolnění a relaxaci ve formě tanečních kurzů i individuálních lekcí. Pomůcky 56 005 Kč, technika 54 950 Kč, pronájem prostor 139 152 Kč, tématické akce 16 400 Kč. </t>
  </si>
  <si>
    <t>BV Blue Sport Praha IČ:  49626493</t>
  </si>
  <si>
    <t>Celoroční tréninková příprava pro volejbalovou mládež. Cílem je vychovat úspěšné sportovce. Trenérské služby 150 000 Kč, pronájem 50 000 Kč, pronájem kurtů 40 000 Kč.</t>
  </si>
  <si>
    <t>SK RSF Praha z.s.  IČ: 22769498</t>
  </si>
  <si>
    <t>Mauy Thai dětem, Specializace na druh bojového umění, který vychází z technik thajského boxu. Sport je vhodný i pro velmi mladé žáky. Sportovní a ochranné pomůcky 15 000 Kč, prázdninové akce 5 000 Kč, soustředění 30 000 Kč, nájem 70 000 Kč, provozní náklady 20 000 Kč, tréningový ring 49 000 Kč, žíněnky 10 000 Kč</t>
  </si>
  <si>
    <t>SH ČMS - Sbor dobrovolných hasičů Praha 8 - Bobnice IČ: 01808613</t>
  </si>
  <si>
    <t>Sportovní aktivity s mladými hasiči v Bohnicích, Kolektiv dětí, který se rozhodl sdružovat se a vyvíjet činnost, která přináší všestranný rozvoj, zálibu a spokojenost, čerpadlo 18 000 Kč, přilby 5 000 Kč, opasky 1 276 Kč, Sada na překážky 2 000 Kč, proudnice 2 000 Kč, stříkačka 3 250 Kč, žíněnka 2 000 Kč</t>
  </si>
  <si>
    <t>Boulder-X z.s. IČ: 22708197</t>
  </si>
  <si>
    <t>Stěny do škol. Projekt stěny do škol je rozsáhlým sportovním projektem pro děti ZŠ. Cílem projektu je proniknout s novým sportem přímo mezi žáky a dát jim poznat bouldering. Doprava sestavy 6 000 Kč, montáž stěny 26 000 Kč, montáž chytů 10 000 Kč, proškolení učitelů 2 000 Kč, pronájem stěny 10 000 Kč, demontáž stěny 16 000 Kč, obměny chytů 10 000 Kč</t>
  </si>
  <si>
    <t>Tělocvičná jednota Sokol Veltěž IČ: 43754953</t>
  </si>
  <si>
    <t>Příprava členů oddílu na výkonnostní činnost a zajištění závodní činnosti.  Cílem projektu je u všech členů oddílu systematická příprava na cyklistickou závodní činnost. Cyklistické soustředění 155 000 Kč, startovné 60 000 Kč</t>
  </si>
  <si>
    <t>Kinetic IČ: 22769331</t>
  </si>
  <si>
    <t>Podpora dětského cyklistického oddílu. Podporujeme mladé cyklisty v přípravě na vrcholové soutěže v ČR. Dresy, helmy atd. 5 000 Kč, náhradní díly 35 000 Kč, silniční kola 70 000 Kč, soustředění 20 000 Kč, startovné 5 000 Kč, sportovní prohlídky, plavání 10 000 Kč, servis 15 000 Kč</t>
  </si>
  <si>
    <t>Náš sport IČ: 03505766</t>
  </si>
  <si>
    <t>Podpora dětského a mládežnického cyklistického oddílu, Náš sport je spolkem rodičů a dětí, kteří se aktivně věnují sportu. Hlavní činností je především všestranná sportovní podpora dětí - zaměřená na cyklistiku - tréninky, závody, vybavení kol 25 000 Kč, nákup spotř. materiálu 30 000 Kč, cestovné 5 000 Kč, soustředění 42 000 Kč</t>
  </si>
  <si>
    <t>LifenLine  IČ: 22903569</t>
  </si>
  <si>
    <t>LifenLine Tour - German Inline cup, organizace se zabývá pořádáním sportovních a kulturních akcí, rozvojem metodiky a medializaci sportu a podporou činností sportovních klubů. Tisk, propagace 120 000 Kč, dopr.program 50 000 Kč, časomíra 30 000 Kč</t>
  </si>
  <si>
    <t>Tělovýchovná jednota Kovo, z.s. IČ: 00541753</t>
  </si>
  <si>
    <t>Streethockey - Vyraž do ulic Prahy 8 2017, TJ Kovo je sport. Organizací zaštiťující činnost vícero sport. Oddílů (hojejbal, karate, cyklistika, aerobic). Zapůjčení mob.hřiště 10 000 Kč, pronájmy ploch 2 500 Kč, materiál 5 000 Kč, zapůjčení aparatury 2 500 Kč, foto/video 3 000 Kč, marketing 5 000 Kč, odměny organizátorům 2 000 Kč</t>
  </si>
  <si>
    <t>Judo Bivoj IČ: 22611924</t>
  </si>
  <si>
    <t>Sportovní a volnočasový klub Judo Bivoj, Judo pro děti školního věku, dorot a dospělé. Nájem 40 000 Kč, vybavení 4 000 Kč, základní vybavení pro lektora 2 000 Kč, reklama 1 000 Kč</t>
  </si>
  <si>
    <t>Veronika Vysloužilová IČ: 87798361</t>
  </si>
  <si>
    <t>Dotace na dlouhodobě organizovanou sportovní výchovu dětí a mládeže. Sportovní zájmový kroužek pro děti a mládež se zaměřením na moderní tanec a cvičení. Pronájem sálů 50 000 Kč, startovné 30 000 Kč, soustředění 110 000 Kč, oblečení 40 000 Kč</t>
  </si>
  <si>
    <t>náklady celkem</t>
  </si>
  <si>
    <t>Rubínek Filip, Judo Club Raion-ryu,             IČ 76621723</t>
  </si>
  <si>
    <t>Judo Club Raion-ryu, sebeobrana,prevence proti drogám, kriminalitě…</t>
  </si>
  <si>
    <t>sportovní a pohybové aktivity mládeže a dospělých v Čimicích, provoz,údržba, opravy hřišť a objektů TJ</t>
  </si>
  <si>
    <t>TTC Praha-klub stolního tenisu,spol.,           IČ 63836874</t>
  </si>
  <si>
    <t>stolní tenis pro mládež v Ďáblicích</t>
  </si>
  <si>
    <t>TJ Slovan Bohnice Praha 8, spolek,            IČ 674842</t>
  </si>
  <si>
    <t>Náborový závod BMX</t>
  </si>
  <si>
    <t>Zajištění podmínek pro proceloroční přípravu fotbalových mládežnických mužstev TJ</t>
  </si>
  <si>
    <t>Velká cena BMX Prahy 8 - 2016</t>
  </si>
  <si>
    <t>Sportovní vybavení pro děti a mládež oddílu karate</t>
  </si>
  <si>
    <t>Tréningová příprava dětí a mládeže BMX - 2016,viz.příloha</t>
  </si>
  <si>
    <t>Zajištění celoročního provozu víceúčelové sportovní haly TJ-Bukolská 570,P8</t>
  </si>
  <si>
    <t>Šermířské centrum FC Karlín - spolek      IČ 27020355</t>
  </si>
  <si>
    <t>Provozní náklady, pořízení základního vybavení pro tréning</t>
  </si>
  <si>
    <t>PSJ Dolní Chabry   IČ 26615193</t>
  </si>
  <si>
    <t>Příspěvek na provozní náklady jezdeckého výcviku dětí a mládeže na koních a ponících</t>
  </si>
  <si>
    <t>Salesiánské středisko mládeže,ob.prosp.spol., IČ 27084876</t>
  </si>
  <si>
    <t>Oprava vnitřních prostor klubu Oratoř pro děti a mládež</t>
  </si>
  <si>
    <t>Tréninky na horolezecké stěně pro děti a mládež</t>
  </si>
  <si>
    <t>Senior fitnes, z.s.   IČ 22724770</t>
  </si>
  <si>
    <t>Festival pohybu Prahy 8 a všestranná pohybová příprava dětí MČ  P 8</t>
  </si>
  <si>
    <t>FK Admira Praha,       IČ 47607122</t>
  </si>
  <si>
    <t>Zajištění provozu, energií, technického vybavení, pronájmů a údržby sportovišť pro talentovanou mládež</t>
  </si>
  <si>
    <t>TC ESO Praha, z.s.</t>
  </si>
  <si>
    <t>Mistrovská utkákní děti a mládež - podpora závodního oddílu TC ESO</t>
  </si>
  <si>
    <t>Podpora dětských tenisových talentů</t>
  </si>
  <si>
    <t>SK Kometa Praha,z.s.                IČ: 69780790</t>
  </si>
  <si>
    <t>Konečně mezi talenty 2016</t>
  </si>
  <si>
    <t>Veronika Vysloužilová FO,          IČ 87798361</t>
  </si>
  <si>
    <t>Dlouhodobě organizovaná sportovní výchova dětí a mládeže</t>
  </si>
  <si>
    <t>TJ Libeňský ostrov,IČ 00540447</t>
  </si>
  <si>
    <t>" V naší loděnici jsou velcí námořníci"</t>
  </si>
  <si>
    <t>Škola Taekwon-do Dan-Gun,                 IČ 61389731</t>
  </si>
  <si>
    <t>Příspěvek na celoroční činnost pro děti a mládež,soustředění, účast na soutěžích, včetně materiálového vybavení, sportovní vybavení</t>
  </si>
  <si>
    <t>Aikido Karlín,z.s.          IČ 27050394</t>
  </si>
  <si>
    <t>Prázdninový pobyt dětí a mládeže se sportovní náplní</t>
  </si>
  <si>
    <t>Zdravý sport - cvičební pomůcky</t>
  </si>
  <si>
    <t>Softballový klub Joudrs Praha,           IČ 67365582</t>
  </si>
  <si>
    <t>Příspěvek na dlouhodobě organizovanou sportovní výchovu mládeže</t>
  </si>
  <si>
    <t>FK Meteor Praha VIII, IČ 49626183</t>
  </si>
  <si>
    <t>Hliníkové branky (bezpečné)</t>
  </si>
  <si>
    <t>Uhrazení nákladů na dopravu mládežnických mužstev do 18 let k mistrovských utkáním v rámci ČR</t>
  </si>
  <si>
    <t>Organizace a vedení sportovních kroužků</t>
  </si>
  <si>
    <t>Provoz a údržba mládežnických sportovních zařízení,a) areál Bedřichovská ul 151/14, b)areál  - U Meteoru 3</t>
  </si>
  <si>
    <t>Revitalizace travnaté hrací plochy hlavního fotbalového hřiště</t>
  </si>
  <si>
    <t>Revitalizace 2 travnatých hracích ploch fotbalových hřišť ve sportovním areálu v Bedřichovské ulici</t>
  </si>
  <si>
    <t>Basket Slovanka,   IČ 48137171</t>
  </si>
  <si>
    <t>Příspěvek na dlouhodobě organizovanou výchovu mládeže + pronájem</t>
  </si>
  <si>
    <t>příspěvek na zajištění dopravy na utkání, turnaje a soustředění</t>
  </si>
  <si>
    <t>Příspěvek na materiálně technické vybavení a tréninkové pomůcky</t>
  </si>
  <si>
    <t>Kung FU Factory,spolek, IČ 26581060</t>
  </si>
  <si>
    <t>Braň se nudě! 2016 základy sebeobrany</t>
  </si>
  <si>
    <t>OK Kamenice,z.s.,IČ 04605837</t>
  </si>
  <si>
    <t>závod snů s mapou v pražských lesoparcích - pražský pohár žactva pod záštitou místostarostky P.8. A. Borhyové - World orienteering day 2016</t>
  </si>
  <si>
    <t>SK KAMIWAZA KARATE,o.s.IČ 22667288</t>
  </si>
  <si>
    <t>Celoroční sportovní činnost dětí a mládeže</t>
  </si>
  <si>
    <t>TJ Dukla Praha, oddíl moderního pětiboje,z.s., IČ 00541451</t>
  </si>
  <si>
    <t>Příprava dětí a mládeže v moderním pětiboji na Praze 8</t>
  </si>
  <si>
    <t>KINETIC,spol.IČ: 22769331</t>
  </si>
  <si>
    <t>Podpora dětského cyklistického oddílu</t>
  </si>
  <si>
    <t>Tj Sokol Kobylisy</t>
  </si>
  <si>
    <t>zajištění provozu TJ Sokol Kobylisy, modernizace sportovišť, náčiní, nářadí, soustředění, sportovní činnost</t>
  </si>
  <si>
    <t>SK RSF Praha 8</t>
  </si>
  <si>
    <t>Muay Fhai v akci</t>
  </si>
  <si>
    <t>Prague Wof Pack,z.s.,IČ 03787010</t>
  </si>
  <si>
    <t xml:space="preserve">Wolf Ladies </t>
  </si>
  <si>
    <t>Mgr. Veronika Zídková, OSVČ, IČ 00727920</t>
  </si>
  <si>
    <t>soutěžní činnost Dětského baletu Praha  - tanečního souboru Veroniky Zítkové410000</t>
  </si>
  <si>
    <t>Sportovní klub Meteor Praha,spl., IČ: 00538469</t>
  </si>
  <si>
    <t>zajištění celoroční činnosti výchovy volejbalové mládeže, školních kroužků a prázdninových příměstských kempů</t>
  </si>
  <si>
    <t>Zajištění celoroční činnosti výchovy tenisové mládeže SK Meteor Praha</t>
  </si>
  <si>
    <t>SK Ďáblové Praha,z.s.,IČ 68383045</t>
  </si>
  <si>
    <t>podpora soutěžních a nesoutěžních aktivit mládežnických mužstev klubu SK Ďáblové Praha</t>
  </si>
  <si>
    <t>Rytmický  pohybový klub dětí a mládeže,o.s.          IČ 01342487</t>
  </si>
  <si>
    <t>Klub rodičů a dětí ve studiu Flame Dance</t>
  </si>
  <si>
    <t>Sportovní klub Rebel Praha,z.s.</t>
  </si>
  <si>
    <t>nábor a rozšíření členské základny</t>
  </si>
  <si>
    <t>TJ Sokol Veltěž, p.s.,IC 43754953</t>
  </si>
  <si>
    <t>Příprava členů odd. na výkonnostní činnost  zajištštění závodní činnosti</t>
  </si>
  <si>
    <t>Klub stolního tenisu Bohnice,z.s.,                     IČ 22749462</t>
  </si>
  <si>
    <t>Podpora a rozvoj mládežnického stolního teniszu v oddíle stolního tenisu KST Bohnice</t>
  </si>
  <si>
    <t>LifeInLineo.s,                       IČ 22903569</t>
  </si>
  <si>
    <t>LifeInLine Tour Praha</t>
  </si>
  <si>
    <t>TJ Sokol Karlín</t>
  </si>
  <si>
    <t>Příspěvek na provoz a bezpečnost budovy. Zlepšení podmínek pro mladé sportovce</t>
  </si>
  <si>
    <t>Lob Sports Academy, z.s.         IČ 02063425</t>
  </si>
  <si>
    <t>Podpora sportovní přípravy  mládeže v roce 2016</t>
  </si>
  <si>
    <t>Náš sport,z.s.,         IČ 3505766</t>
  </si>
  <si>
    <t>podpora dětského a mládežnického cyklistického oddílu</t>
  </si>
  <si>
    <t>Modrá hvězdapob.spol., IČ 69342831</t>
  </si>
  <si>
    <t>Pronájem bazénu Šutka</t>
  </si>
  <si>
    <t>Spolek Fitness-center Báry a Hanky Šulcové,spol,           IČ 28557328</t>
  </si>
  <si>
    <t>Podpora sportovního aerobiku a fitness dětí , kadetek a juniorek na Praze 8</t>
  </si>
  <si>
    <t>Beachklub Ládví,z.s.,                    IČ 22735135</t>
  </si>
  <si>
    <t>Praha 8-jako líheň vrcholového plážového volejbalu v Praze</t>
  </si>
  <si>
    <t>Tělovýchovná jednota KOVO,spl. IČ 00541753</t>
  </si>
  <si>
    <t>Příspěvek na zajištění celoroční činnosti hokejbalového klubu - mládež</t>
  </si>
  <si>
    <t>Streethockey - Vyraž do ulicc Prahy 8 2016</t>
  </si>
  <si>
    <t>AC Praha 1890, o.s., IČ 15890112</t>
  </si>
  <si>
    <t>26. ročník běhu Náchalkou</t>
  </si>
  <si>
    <t>Oslava dne dětí</t>
  </si>
  <si>
    <t>Letní soustředění</t>
  </si>
  <si>
    <t>pronájem tělocvičny</t>
  </si>
  <si>
    <t>TJ Sokol Libeň, pob.spol,                  IČ 00536628</t>
  </si>
  <si>
    <t>Pořízení sportovního nářadí, náčiní a pomůcek pro sportovní odd.dětí a mládeže, příspěvek na pořádání venkovních i vnitřních akcí a příspěvek na provozní náklady sportoviště</t>
  </si>
  <si>
    <t>TJ Sokol Kobylisy II, IČ70936404</t>
  </si>
  <si>
    <t>příspěvek na pronájem tréningových prostor</t>
  </si>
  <si>
    <t>Náborový turnaj pro žáky prvního stupně v házené</t>
  </si>
  <si>
    <t>na 1 člena z Phy 8</t>
  </si>
  <si>
    <t>IČO</t>
  </si>
  <si>
    <t>cyklistika</t>
  </si>
  <si>
    <t>sokol</t>
  </si>
  <si>
    <t>squash</t>
  </si>
  <si>
    <t>tanec</t>
  </si>
  <si>
    <t>volejbal</t>
  </si>
  <si>
    <t>bojové umění</t>
  </si>
  <si>
    <t>hasičský sport</t>
  </si>
  <si>
    <t>hokejbal, karate, cyklistika, aerobic</t>
  </si>
  <si>
    <t>sport</t>
  </si>
  <si>
    <t>Row Labels</t>
  </si>
  <si>
    <t>Grand Total</t>
  </si>
  <si>
    <t>00536628</t>
  </si>
  <si>
    <t>00538469</t>
  </si>
  <si>
    <t>00540447</t>
  </si>
  <si>
    <t>00541451</t>
  </si>
  <si>
    <t>00541753</t>
  </si>
  <si>
    <t>01342487</t>
  </si>
  <si>
    <t>02063425</t>
  </si>
  <si>
    <t>03787010</t>
  </si>
  <si>
    <t>04605837</t>
  </si>
  <si>
    <t>15890112</t>
  </si>
  <si>
    <t>22667288</t>
  </si>
  <si>
    <t>22724770</t>
  </si>
  <si>
    <t>22735135</t>
  </si>
  <si>
    <t>22749462</t>
  </si>
  <si>
    <t>22769331</t>
  </si>
  <si>
    <t>22903569</t>
  </si>
  <si>
    <t>26581060</t>
  </si>
  <si>
    <t>26615193</t>
  </si>
  <si>
    <t>27020355</t>
  </si>
  <si>
    <t>27050394</t>
  </si>
  <si>
    <t>27084876</t>
  </si>
  <si>
    <t>28557328</t>
  </si>
  <si>
    <t>43754953</t>
  </si>
  <si>
    <t>47607122</t>
  </si>
  <si>
    <t>48137171</t>
  </si>
  <si>
    <t>49626183</t>
  </si>
  <si>
    <t>61389731</t>
  </si>
  <si>
    <t>63108798</t>
  </si>
  <si>
    <t>63836874</t>
  </si>
  <si>
    <t>67365582</t>
  </si>
  <si>
    <t>68383045</t>
  </si>
  <si>
    <t>69342831</t>
  </si>
  <si>
    <t>69780790</t>
  </si>
  <si>
    <t>70936404</t>
  </si>
  <si>
    <t>76621723</t>
  </si>
  <si>
    <t>87798361</t>
  </si>
  <si>
    <t>00674842</t>
  </si>
  <si>
    <t>03815862</t>
  </si>
  <si>
    <t>00537799</t>
  </si>
  <si>
    <t>22769498</t>
  </si>
  <si>
    <t>03127559</t>
  </si>
  <si>
    <t>15888185</t>
  </si>
  <si>
    <t xml:space="preserve"> 03505766</t>
  </si>
  <si>
    <t>Letos nežádají</t>
  </si>
  <si>
    <t>05328012</t>
  </si>
  <si>
    <t>05504767</t>
  </si>
  <si>
    <t>05268397</t>
  </si>
  <si>
    <t>49626493</t>
  </si>
  <si>
    <t>01808613</t>
  </si>
  <si>
    <t>22708197</t>
  </si>
  <si>
    <t>05550025</t>
  </si>
  <si>
    <t>03505766</t>
  </si>
  <si>
    <t>22611924</t>
  </si>
  <si>
    <t>loni</t>
  </si>
  <si>
    <t>Sum of požadovaná částka</t>
  </si>
  <si>
    <t>Sum of počet členů celkem</t>
  </si>
  <si>
    <t>Sum of z toho do 18let</t>
  </si>
  <si>
    <t>Sum of zacílen na</t>
  </si>
  <si>
    <t>Sum of hendikepovaných</t>
  </si>
  <si>
    <t>Sum of návrh GK</t>
  </si>
  <si>
    <t>cyklistika, tenis, triatlon</t>
  </si>
  <si>
    <t>potřebnost
škála</t>
  </si>
  <si>
    <t>kontrola</t>
  </si>
  <si>
    <t>loni
získali</t>
  </si>
  <si>
    <t>zacílen
na</t>
  </si>
  <si>
    <t>dle počtu
členů</t>
  </si>
  <si>
    <t>dle spolupráce
s MČ</t>
  </si>
  <si>
    <t>nejde o volnočasovou aktivitu</t>
  </si>
  <si>
    <t>jednorázová akce</t>
  </si>
  <si>
    <t>jednorázová akce - inline</t>
  </si>
  <si>
    <t>VYŘAZEN, školní pomůcka</t>
  </si>
  <si>
    <t>žádají málo vzhledem k počtu členů</t>
  </si>
  <si>
    <t>vyřazen, nesplnily podmínky P8</t>
  </si>
  <si>
    <t>není sport</t>
  </si>
  <si>
    <t>4 pro 0, 2 proti</t>
  </si>
  <si>
    <t>do 50</t>
  </si>
  <si>
    <t>50-150</t>
  </si>
  <si>
    <t>nad 150</t>
  </si>
  <si>
    <t>spolupráce
škála</t>
  </si>
  <si>
    <t>podala žádost pozdě - penalizace</t>
  </si>
  <si>
    <t>plus za hendikep, penalizace za pozdní podání</t>
  </si>
  <si>
    <t>počet členů do 18let</t>
  </si>
  <si>
    <t>% z 
požadované
částky</t>
  </si>
  <si>
    <t>+/-
oproti
loni</t>
  </si>
  <si>
    <t>poznámky</t>
  </si>
  <si>
    <t>na 1 člena z P8</t>
  </si>
  <si>
    <t>zaokrouhlení</t>
  </si>
  <si>
    <t>žádali výrazně méně než loni získali</t>
  </si>
  <si>
    <t>loni
uvedli</t>
  </si>
  <si>
    <t>TJ Sokol Čimice</t>
  </si>
  <si>
    <t>Tělovýchovná jednota Kovo, z.s.</t>
  </si>
  <si>
    <t>Veronika Vysloužilová</t>
  </si>
  <si>
    <t>Judo Bivoj</t>
  </si>
  <si>
    <t>Senior fitnes z.s.</t>
  </si>
  <si>
    <t>SH ČMS - Sbor dobrovolných hasičů Praha 8 - Bobnice</t>
  </si>
  <si>
    <t>SK Squash Sport Čimice, z.s.</t>
  </si>
  <si>
    <t xml:space="preserve">Tora karate team Praha z.s.  </t>
  </si>
  <si>
    <t>Boulder-X z.s.</t>
  </si>
  <si>
    <t>Náš sport</t>
  </si>
  <si>
    <t>Kinetic</t>
  </si>
  <si>
    <t xml:space="preserve">SK RSF Praha z.s. </t>
  </si>
  <si>
    <t>Tělocvičná jednota Sokol Veltěž</t>
  </si>
  <si>
    <t xml:space="preserve">LifenLine </t>
  </si>
  <si>
    <t xml:space="preserve">AktivKid z.s. </t>
  </si>
  <si>
    <t xml:space="preserve">BV Blue Sport Praha </t>
  </si>
  <si>
    <t>Pohybový a rytmický klub dětí a mládeže o.s.</t>
  </si>
  <si>
    <t>Žadatel</t>
  </si>
  <si>
    <t>Popis žádosti</t>
  </si>
  <si>
    <t>Požadovaná částka</t>
  </si>
  <si>
    <t>Návrh GK</t>
  </si>
  <si>
    <t>Částka schválená RMČ</t>
  </si>
  <si>
    <t>AC Praha 1890 z.s.</t>
  </si>
  <si>
    <t>Sportovní akce pro děti a mládež oddílu AC Praha 1890 a okolí, plánujeme uspořádat řadu sportovních akcí pro děti. Běh Machálkou 5.000 Kč, trojutkání 3.000 Kč, dětský den 10 000 Kč, pohár přípravky3 000 Kč, rodinný víceboj 3 000 Kč</t>
  </si>
  <si>
    <t>Příloha Důvodové zprávy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</si>
</sst>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\ &quot;Kč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3" fillId="0" borderId="0"/>
    <xf numFmtId="0" fontId="23" fillId="0" borderId="0"/>
  </cellStyleXfs>
  <cellXfs count="152">
    <xf numFmtId="0" fontId="0" fillId="0" borderId="0" xfId="0"/>
    <xf numFmtId="0" fontId="0" fillId="0" borderId="0" xfId="0" applyAlignment="1">
      <alignment wrapText="1"/>
    </xf>
    <xf numFmtId="1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wrapText="1"/>
    </xf>
    <xf numFmtId="0" fontId="1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1" fontId="9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vertical="center"/>
    </xf>
    <xf numFmtId="49" fontId="14" fillId="3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5" fillId="2" borderId="8" xfId="0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3" fontId="9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/>
    </xf>
    <xf numFmtId="49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3" fontId="9" fillId="6" borderId="4" xfId="0" applyNumberFormat="1" applyFont="1" applyFill="1" applyBorder="1" applyAlignment="1">
      <alignment horizontal="center" vertical="center" wrapText="1"/>
    </xf>
    <xf numFmtId="0" fontId="0" fillId="6" borderId="0" xfId="0" applyFill="1"/>
    <xf numFmtId="49" fontId="4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center" vertical="center" wrapText="1"/>
    </xf>
    <xf numFmtId="49" fontId="8" fillId="6" borderId="1" xfId="0" quotePrefix="1" applyNumberFormat="1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49" fontId="8" fillId="6" borderId="7" xfId="0" applyNumberFormat="1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3" fontId="9" fillId="6" borderId="5" xfId="0" applyNumberFormat="1" applyFont="1" applyFill="1" applyBorder="1" applyAlignment="1">
      <alignment horizontal="center" vertical="center" wrapText="1"/>
    </xf>
    <xf numFmtId="3" fontId="9" fillId="6" borderId="6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49" fontId="21" fillId="0" borderId="0" xfId="0" applyNumberFormat="1" applyFont="1" applyAlignment="1">
      <alignment horizontal="center" vertical="center" wrapText="1"/>
    </xf>
    <xf numFmtId="3" fontId="0" fillId="0" borderId="0" xfId="0" applyNumberFormat="1" applyFont="1" applyBorder="1" applyAlignment="1">
      <alignment horizontal="center"/>
    </xf>
    <xf numFmtId="164" fontId="1" fillId="4" borderId="0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Alignment="1">
      <alignment wrapText="1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wrapText="1"/>
    </xf>
    <xf numFmtId="164" fontId="0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horizontal="center" vertical="center"/>
    </xf>
    <xf numFmtId="164" fontId="20" fillId="5" borderId="17" xfId="0" applyNumberFormat="1" applyFont="1" applyFill="1" applyBorder="1" applyAlignment="1">
      <alignment horizontal="center" vertical="center"/>
    </xf>
    <xf numFmtId="164" fontId="20" fillId="5" borderId="18" xfId="0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0" fillId="0" borderId="9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 wrapText="1"/>
    </xf>
    <xf numFmtId="164" fontId="0" fillId="0" borderId="10" xfId="2" applyNumberFormat="1" applyFont="1" applyBorder="1" applyAlignment="1">
      <alignment horizontal="center" vertical="center" wrapText="1"/>
    </xf>
    <xf numFmtId="164" fontId="0" fillId="0" borderId="11" xfId="0" applyNumberFormat="1" applyFont="1" applyBorder="1" applyAlignment="1">
      <alignment horizontal="center" vertical="center"/>
    </xf>
    <xf numFmtId="164" fontId="0" fillId="0" borderId="9" xfId="0" applyNumberFormat="1" applyFont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/>
    </xf>
    <xf numFmtId="164" fontId="21" fillId="0" borderId="0" xfId="0" applyNumberFormat="1" applyFont="1" applyBorder="1" applyAlignment="1">
      <alignment horizontal="right" vertical="center"/>
    </xf>
    <xf numFmtId="164" fontId="0" fillId="0" borderId="0" xfId="0" applyNumberFormat="1" applyFont="1" applyBorder="1" applyAlignment="1">
      <alignment horizontal="center"/>
    </xf>
    <xf numFmtId="164" fontId="0" fillId="0" borderId="12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 wrapText="1"/>
    </xf>
    <xf numFmtId="164" fontId="0" fillId="0" borderId="0" xfId="2" applyNumberFormat="1" applyFont="1" applyBorder="1" applyAlignment="1">
      <alignment horizontal="center" vertical="center" wrapText="1"/>
    </xf>
    <xf numFmtId="164" fontId="0" fillId="0" borderId="13" xfId="0" applyNumberFormat="1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 wrapText="1"/>
    </xf>
    <xf numFmtId="164" fontId="0" fillId="0" borderId="14" xfId="0" applyNumberFormat="1" applyFont="1" applyBorder="1" applyAlignment="1">
      <alignment horizontal="center" vertical="center"/>
    </xf>
    <xf numFmtId="164" fontId="0" fillId="0" borderId="15" xfId="0" applyNumberFormat="1" applyFont="1" applyBorder="1" applyAlignment="1">
      <alignment horizontal="center" vertical="center"/>
    </xf>
    <xf numFmtId="164" fontId="0" fillId="0" borderId="15" xfId="0" applyNumberFormat="1" applyFont="1" applyBorder="1" applyAlignment="1">
      <alignment horizontal="center" vertical="center" wrapText="1"/>
    </xf>
    <xf numFmtId="164" fontId="0" fillId="0" borderId="15" xfId="2" applyNumberFormat="1" applyFont="1" applyBorder="1" applyAlignment="1">
      <alignment horizontal="center" vertical="center"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wrapText="1"/>
    </xf>
    <xf numFmtId="164" fontId="5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1" fillId="0" borderId="0" xfId="0" applyFont="1" applyAlignment="1" applyProtection="1">
      <alignment horizontal="center" vertical="center" wrapText="1"/>
      <protection locked="0"/>
    </xf>
    <xf numFmtId="49" fontId="2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23" fillId="0" borderId="0" xfId="4" applyProtection="1">
      <protection locked="0"/>
    </xf>
    <xf numFmtId="164" fontId="0" fillId="0" borderId="0" xfId="0" applyNumberFormat="1" applyFont="1" applyAlignment="1" applyProtection="1">
      <alignment wrapText="1"/>
      <protection locked="0"/>
    </xf>
    <xf numFmtId="164" fontId="0" fillId="0" borderId="0" xfId="0" applyNumberFormat="1" applyFont="1" applyAlignment="1" applyProtection="1">
      <alignment horizontal="center"/>
      <protection locked="0"/>
    </xf>
    <xf numFmtId="164" fontId="21" fillId="0" borderId="0" xfId="0" applyNumberFormat="1" applyFont="1" applyAlignment="1" applyProtection="1">
      <alignment horizontal="center" vertical="center"/>
      <protection locked="0"/>
    </xf>
    <xf numFmtId="164" fontId="0" fillId="0" borderId="0" xfId="0" applyNumberFormat="1" applyFont="1" applyAlignment="1" applyProtection="1">
      <alignment horizontal="center" vertical="center"/>
      <protection locked="0"/>
    </xf>
    <xf numFmtId="3" fontId="9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6" fillId="6" borderId="20" xfId="0" applyFont="1" applyFill="1" applyBorder="1" applyAlignment="1" applyProtection="1">
      <alignment horizontal="left" vertical="center" wrapText="1"/>
      <protection locked="0"/>
    </xf>
    <xf numFmtId="49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left" vertical="top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164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 wrapText="1"/>
      <protection locked="0"/>
    </xf>
    <xf numFmtId="9" fontId="5" fillId="7" borderId="1" xfId="1" applyFont="1" applyFill="1" applyBorder="1" applyAlignment="1" applyProtection="1">
      <alignment horizontal="center" vertical="center" wrapText="1"/>
      <protection locked="0"/>
    </xf>
    <xf numFmtId="9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left" vertical="top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  <protection locked="0"/>
    </xf>
    <xf numFmtId="3" fontId="21" fillId="0" borderId="22" xfId="0" applyNumberFormat="1" applyFont="1" applyFill="1" applyBorder="1" applyAlignment="1" applyProtection="1">
      <alignment horizontal="center" vertical="center" wrapText="1"/>
      <protection locked="0"/>
    </xf>
    <xf numFmtId="164" fontId="21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23" xfId="0" applyFont="1" applyFill="1" applyBorder="1" applyAlignment="1" applyProtection="1">
      <alignment horizontal="center" vertical="center" wrapText="1"/>
      <protection locked="0"/>
    </xf>
    <xf numFmtId="0" fontId="6" fillId="6" borderId="24" xfId="0" applyFont="1" applyFill="1" applyBorder="1" applyAlignment="1" applyProtection="1">
      <alignment horizontal="left" vertical="center" wrapText="1"/>
      <protection locked="0"/>
    </xf>
    <xf numFmtId="49" fontId="6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2" xfId="0" applyFont="1" applyFill="1" applyBorder="1" applyAlignment="1" applyProtection="1">
      <alignment horizontal="left" vertical="top" wrapText="1"/>
      <protection locked="0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164" fontId="6" fillId="6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2" xfId="0" applyNumberFormat="1" applyFont="1" applyFill="1" applyBorder="1" applyAlignment="1" applyProtection="1">
      <alignment horizontal="center" vertical="center" wrapText="1"/>
      <protection locked="0"/>
    </xf>
    <xf numFmtId="9" fontId="5" fillId="6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64" fontId="5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25" xfId="0" applyFont="1" applyFill="1" applyBorder="1" applyAlignment="1">
      <alignment horizontal="left" vertical="center" wrapText="1"/>
    </xf>
    <xf numFmtId="49" fontId="6" fillId="6" borderId="5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3" fontId="5" fillId="6" borderId="5" xfId="0" applyNumberFormat="1" applyFont="1" applyFill="1" applyBorder="1" applyAlignment="1">
      <alignment horizontal="center" vertical="center" wrapText="1"/>
    </xf>
    <xf numFmtId="3" fontId="6" fillId="6" borderId="5" xfId="0" applyNumberFormat="1" applyFont="1" applyFill="1" applyBorder="1" applyAlignment="1">
      <alignment horizontal="center" vertical="center" wrapText="1"/>
    </xf>
    <xf numFmtId="9" fontId="5" fillId="0" borderId="5" xfId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164" fontId="5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5" xfId="0" applyFont="1" applyBorder="1" applyAlignment="1">
      <alignment horizontal="center" vertical="center" wrapText="1"/>
    </xf>
  </cellXfs>
  <cellStyles count="5">
    <cellStyle name="Čárka" xfId="2" builtinId="3"/>
    <cellStyle name="Normální" xfId="0" builtinId="0"/>
    <cellStyle name="normální 2" xfId="3"/>
    <cellStyle name="Normální 3" xfId="4"/>
    <cellStyle name="Procenta" xfId="1" builtinId="5"/>
  </cellStyles>
  <dxfs count="2">
    <dxf>
      <numFmt numFmtId="3" formatCode="#,##0"/>
    </dxf>
    <dxf>
      <numFmt numFmtId="3" formatCode="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tousova, Hana" refreshedDate="42866.601331597223" createdVersion="6" refreshedVersion="6" minRefreshableVersion="3" recordCount="65">
  <cacheSource type="worksheet">
    <worksheetSource ref="A9:N74" sheet="loni"/>
  </cacheSource>
  <cacheFields count="14">
    <cacheField name="žadatel" numFmtId="0">
      <sharedItems/>
    </cacheField>
    <cacheField name="IČO" numFmtId="49">
      <sharedItems count="45">
        <s v="00536628"/>
        <s v="00537799"/>
        <s v="00538469"/>
        <s v="00540447"/>
        <s v="00541451"/>
        <s v="00541753"/>
        <s v="00674842"/>
        <s v="01342487"/>
        <s v="02063425"/>
        <s v="03127559"/>
        <s v="03815862"/>
        <s v="15888185"/>
        <s v="22667288"/>
        <s v="22724770"/>
        <s v="22735135"/>
        <s v="22749462"/>
        <s v="22769331"/>
        <s v="22769498"/>
        <s v="22903569"/>
        <s v="26581060"/>
        <s v="26615193"/>
        <s v="27084876"/>
        <s v="28557328"/>
        <s v="43754953"/>
        <s v="47607122"/>
        <s v="48137171"/>
        <s v="49626183"/>
        <s v="61389731"/>
        <s v="63108798"/>
        <s v="63836874"/>
        <s v="67365582"/>
        <s v="68383045"/>
        <s v="69780790"/>
        <s v="70936404"/>
        <s v="76621723"/>
        <s v="87798361"/>
        <s v=" 03505766"/>
        <s v="27020355"/>
        <s v="27050394"/>
        <s v="04605837"/>
        <s v="03787010"/>
        <s v="05550025"/>
        <s v="69342831"/>
        <s v="15890112"/>
        <s v=" 3505766" u="1"/>
      </sharedItems>
    </cacheField>
    <cacheField name="projekt" numFmtId="0">
      <sharedItems/>
    </cacheField>
    <cacheField name="náklady celkem" numFmtId="3">
      <sharedItems containsString="0" containsBlank="1" containsNumber="1" containsInteger="1" minValue="5000" maxValue="3103800"/>
    </cacheField>
    <cacheField name="požadovaná částka" numFmtId="3">
      <sharedItems containsSemiMixedTypes="0" containsString="0" containsNumber="1" containsInteger="1" minValue="4000" maxValue="1200000"/>
    </cacheField>
    <cacheField name="počet členů celkem" numFmtId="3">
      <sharedItems containsSemiMixedTypes="0" containsString="0" containsNumber="1" containsInteger="1" minValue="3" maxValue="991"/>
    </cacheField>
    <cacheField name="z toho do 18let" numFmtId="3">
      <sharedItems containsSemiMixedTypes="0" containsString="0" containsNumber="1" containsInteger="1" minValue="0" maxValue="515"/>
    </cacheField>
    <cacheField name="zacílen na" numFmtId="3">
      <sharedItems containsSemiMixedTypes="0" containsString="0" containsNumber="1" containsInteger="1" minValue="0" maxValue="515"/>
    </cacheField>
    <cacheField name="hendikepovaných" numFmtId="3">
      <sharedItems containsString="0" containsBlank="1" containsNumber="1" containsInteger="1" minValue="0" maxValue="2"/>
    </cacheField>
    <cacheField name="dobrovolníků" numFmtId="3">
      <sharedItems containsString="0" containsBlank="1" containsNumber="1" containsInteger="1" minValue="0" maxValue="145"/>
    </cacheField>
    <cacheField name="dle počtu členů" numFmtId="3">
      <sharedItems containsSemiMixedTypes="0" containsString="0" containsNumber="1" containsInteger="1" minValue="0" maxValue="463500"/>
    </cacheField>
    <cacheField name="dle potřebnosti" numFmtId="3">
      <sharedItems containsNonDate="0" containsString="0" containsBlank="1"/>
    </cacheField>
    <cacheField name="dle spolupráce s MČ" numFmtId="3">
      <sharedItems containsNonDate="0" containsString="0" containsBlank="1"/>
    </cacheField>
    <cacheField name="návrh GK" numFmtId="3">
      <sharedItems containsSemiMixedTypes="0" containsString="0" containsNumber="1" containsInteger="1" minValue="0" maxValue="463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s v="TJ Sokol Libeň, pob.spol,                  IČ 00536628"/>
    <x v="0"/>
    <s v="Pořízení sportovního nářadí, náčiní a pomůcek pro sportovní odd.dětí a mládeže, příspěvek na pořádání venkovních i vnitřních akcí a příspěvek na provozní náklady sportoviště"/>
    <n v="445261"/>
    <n v="499100"/>
    <n v="625"/>
    <n v="329"/>
    <n v="329"/>
    <n v="0"/>
    <n v="49"/>
    <n v="296100"/>
    <m/>
    <m/>
    <n v="296100"/>
  </r>
  <r>
    <s v="Tj Sokol Kobylisy"/>
    <x v="1"/>
    <s v="zajištění provozu TJ Sokol Kobylisy, modernizace sportovišť, náčiní, nářadí, soustředění, sportovní činnost"/>
    <n v="1000000"/>
    <n v="1000000"/>
    <n v="987"/>
    <n v="515"/>
    <n v="515"/>
    <n v="0"/>
    <n v="0"/>
    <n v="463500"/>
    <m/>
    <m/>
    <n v="463500"/>
  </r>
  <r>
    <s v="Sportovní klub Meteor Praha,spl., IČ: 00538469"/>
    <x v="2"/>
    <s v="zajištění celoroční činnosti výchovy volejbalové mládeže, školních kroužků a prázdninových příměstských kempů"/>
    <n v="1080000"/>
    <n v="809000"/>
    <n v="991"/>
    <n v="239"/>
    <n v="116"/>
    <n v="0"/>
    <n v="0"/>
    <n v="104400"/>
    <m/>
    <m/>
    <n v="104400"/>
  </r>
  <r>
    <s v="Sportovní klub Meteor Praha,spl., IČ: 00538469"/>
    <x v="2"/>
    <s v="Zajištění celoroční činnosti výchovy tenisové mládeže SK Meteor Praha"/>
    <n v="645000"/>
    <n v="400000"/>
    <n v="991"/>
    <n v="239"/>
    <n v="100"/>
    <n v="0"/>
    <n v="0"/>
    <n v="90000"/>
    <m/>
    <m/>
    <n v="90000"/>
  </r>
  <r>
    <s v="TJ Libeňský ostrov,IČ 00540447"/>
    <x v="3"/>
    <s v="&quot; V naší loděnici jsou velcí námořníci&quot;"/>
    <n v="298000"/>
    <n v="298000"/>
    <n v="63"/>
    <n v="17"/>
    <n v="25"/>
    <n v="1"/>
    <n v="25"/>
    <n v="22500"/>
    <m/>
    <m/>
    <n v="22500"/>
  </r>
  <r>
    <s v="TJ Dukla Praha, oddíl moderního pětiboje,z.s., IČ 00541451"/>
    <x v="4"/>
    <s v="Příprava dětí a mládeže v moderním pětiboji na Praze 8"/>
    <n v="225000"/>
    <n v="225000"/>
    <n v="364"/>
    <n v="333"/>
    <n v="147"/>
    <n v="0"/>
    <n v="4"/>
    <n v="132300"/>
    <m/>
    <m/>
    <n v="132300"/>
  </r>
  <r>
    <s v="Tělovýchovná jednota KOVO,spl. IČ 00541753"/>
    <x v="5"/>
    <s v="Příspěvek na zajištění celoroční činnosti hokejbalového klubu - mládež"/>
    <n v="585000"/>
    <n v="200000"/>
    <n v="330"/>
    <n v="41"/>
    <n v="41"/>
    <n v="0"/>
    <n v="11"/>
    <n v="36900"/>
    <m/>
    <m/>
    <n v="36900"/>
  </r>
  <r>
    <s v="Tělovýchovná jednota KOVO,spl. IČ 00541753"/>
    <x v="5"/>
    <s v="Streethockey - Vyraž do ulicc Prahy 8 2016"/>
    <n v="74000"/>
    <n v="30000"/>
    <n v="330"/>
    <n v="41"/>
    <n v="0"/>
    <n v="0"/>
    <n v="11"/>
    <n v="0"/>
    <m/>
    <m/>
    <n v="0"/>
  </r>
  <r>
    <s v="TJ Slovan Bohnice Praha 8, spolek,            IČ 674842"/>
    <x v="6"/>
    <s v="Náborový závod BMX"/>
    <n v="23000"/>
    <n v="23000"/>
    <n v="324"/>
    <n v="160"/>
    <n v="0"/>
    <n v="0"/>
    <n v="10"/>
    <n v="0"/>
    <m/>
    <m/>
    <n v="0"/>
  </r>
  <r>
    <s v="Rytmický  pohybový klub dětí a mládeže,o.s.          IČ 01342487"/>
    <x v="7"/>
    <s v="Klub rodičů a dětí ve studiu Flame Dance"/>
    <n v="244893"/>
    <n v="244839"/>
    <n v="132"/>
    <n v="33"/>
    <n v="33"/>
    <m/>
    <m/>
    <n v="29700"/>
    <m/>
    <m/>
    <n v="29700"/>
  </r>
  <r>
    <s v="Lob Sports Academy, z.s.         IČ 02063425"/>
    <x v="8"/>
    <s v="Podpora sportovní přípravy  mládeže v roce 2016"/>
    <n v="1600000"/>
    <n v="650000"/>
    <n v="199"/>
    <n v="154"/>
    <n v="0"/>
    <n v="0"/>
    <n v="9"/>
    <n v="0"/>
    <m/>
    <m/>
    <n v="0"/>
  </r>
  <r>
    <s v="Sportovní klub Rebel Praha,z.s."/>
    <x v="9"/>
    <s v="nábor a rozšíření členské základny"/>
    <n v="250000"/>
    <n v="250000"/>
    <n v="90"/>
    <n v="58"/>
    <n v="58"/>
    <n v="0"/>
    <n v="0"/>
    <n v="52200"/>
    <m/>
    <m/>
    <n v="52200"/>
  </r>
  <r>
    <s v="TC ESO Praha, z.s."/>
    <x v="10"/>
    <s v="Mistrovská utkákní děti a mládež - podpora závodního oddílu TC ESO"/>
    <n v="187000"/>
    <n v="160000"/>
    <n v="300"/>
    <n v="250"/>
    <n v="60"/>
    <n v="0"/>
    <n v="10"/>
    <n v="54000"/>
    <m/>
    <m/>
    <n v="54000"/>
  </r>
  <r>
    <s v="TC ESO Praha, z.s."/>
    <x v="10"/>
    <s v="Podpora dětských tenisových talentů"/>
    <n v="1000000"/>
    <n v="550000"/>
    <n v="300"/>
    <n v="250"/>
    <n v="0"/>
    <n v="0"/>
    <n v="10"/>
    <n v="0"/>
    <m/>
    <m/>
    <n v="0"/>
  </r>
  <r>
    <s v="TJ Sokol Karlín"/>
    <x v="11"/>
    <s v="Příspěvek na provoz a bezpečnost budovy. Zlepšení podmínek pro mladé sportovce"/>
    <n v="410000"/>
    <n v="410000"/>
    <n v="183"/>
    <n v="65"/>
    <n v="65"/>
    <n v="0"/>
    <n v="21"/>
    <n v="58500"/>
    <m/>
    <m/>
    <n v="58500"/>
  </r>
  <r>
    <s v="SK KAMIWAZA KARATE,o.s.IČ 22667288"/>
    <x v="12"/>
    <s v="Celoroční sportovní činnost dětí a mládeže"/>
    <n v="458200"/>
    <n v="290000"/>
    <n v="430"/>
    <n v="412"/>
    <n v="52"/>
    <n v="0"/>
    <n v="8"/>
    <n v="46800"/>
    <m/>
    <m/>
    <n v="46800"/>
  </r>
  <r>
    <s v="Senior fitnes, z.s.   IČ 22724770"/>
    <x v="13"/>
    <s v="Festival pohybu Prahy 8 a všestranná pohybová příprava dětí MČ  P 8"/>
    <n v="21600"/>
    <n v="21600"/>
    <n v="3"/>
    <n v="0"/>
    <n v="40"/>
    <n v="0"/>
    <n v="1"/>
    <n v="36000"/>
    <m/>
    <m/>
    <n v="36000"/>
  </r>
  <r>
    <s v="Beachklub Ládví,z.s.,                    IČ 22735135"/>
    <x v="14"/>
    <s v="Praha 8-jako líheň vrcholového plážového volejbalu v Praze"/>
    <m/>
    <n v="380000"/>
    <n v="600"/>
    <n v="400"/>
    <n v="354"/>
    <n v="0"/>
    <n v="30"/>
    <n v="318600"/>
    <m/>
    <m/>
    <n v="318600"/>
  </r>
  <r>
    <s v="Klub stolního tenisu Bohnice,z.s.,                     IČ 22749462"/>
    <x v="15"/>
    <s v="Podpora a rozvoj mládežnického stolního teniszu v oddíle stolního tenisu KST Bohnice"/>
    <n v="285000"/>
    <n v="285000"/>
    <n v="81"/>
    <n v="35"/>
    <n v="30"/>
    <n v="0"/>
    <n v="6"/>
    <n v="27000"/>
    <m/>
    <m/>
    <n v="27000"/>
  </r>
  <r>
    <s v="KINETIC,spol.IČ: 22769331"/>
    <x v="16"/>
    <s v="Podpora dětského cyklistického oddílu"/>
    <n v="281000"/>
    <n v="115000"/>
    <n v="9"/>
    <n v="4"/>
    <n v="4"/>
    <n v="0"/>
    <n v="0"/>
    <n v="3600"/>
    <m/>
    <m/>
    <n v="3600"/>
  </r>
  <r>
    <s v="SK RSF Praha 8"/>
    <x v="17"/>
    <s v="Muay Fhai v akci"/>
    <n v="163000"/>
    <n v="163000"/>
    <n v="65"/>
    <n v="23"/>
    <n v="23"/>
    <n v="0"/>
    <n v="3"/>
    <n v="20700"/>
    <m/>
    <m/>
    <n v="20700"/>
  </r>
  <r>
    <s v="LifeInLineo.s,                       IČ 22903569"/>
    <x v="18"/>
    <s v="LifeInLine Tour Praha"/>
    <n v="200000"/>
    <n v="200000"/>
    <n v="31"/>
    <n v="200"/>
    <n v="0"/>
    <n v="0"/>
    <n v="0"/>
    <n v="0"/>
    <m/>
    <m/>
    <n v="0"/>
  </r>
  <r>
    <s v="Kung FU Factory,spolek, IČ 26581060"/>
    <x v="19"/>
    <s v="Braň se nudě! 2016 základy sebeobrany"/>
    <n v="511000"/>
    <n v="511000"/>
    <n v="135"/>
    <n v="100"/>
    <n v="32"/>
    <n v="0"/>
    <n v="4"/>
    <n v="28800"/>
    <m/>
    <m/>
    <n v="28800"/>
  </r>
  <r>
    <s v="PSJ Dolní Chabry   IČ 26615193"/>
    <x v="20"/>
    <s v="Příspěvek na provozní náklady jezdeckého výcviku dětí a mládeže na koních a ponících"/>
    <n v="145000"/>
    <n v="145000"/>
    <n v="56"/>
    <n v="42"/>
    <n v="42"/>
    <n v="2"/>
    <n v="0"/>
    <n v="37800"/>
    <m/>
    <m/>
    <n v="37800"/>
  </r>
  <r>
    <s v="Salesiánské středisko mládeže,ob.prosp.spol., IČ 27084876"/>
    <x v="21"/>
    <s v="Oprava vnitřních prostor klubu Oratoř pro děti a mládež"/>
    <n v="200000"/>
    <n v="200000"/>
    <n v="591"/>
    <n v="470"/>
    <n v="0"/>
    <n v="0"/>
    <n v="93"/>
    <n v="0"/>
    <m/>
    <m/>
    <n v="0"/>
  </r>
  <r>
    <s v="Salesiánské středisko mládeže,ob.prosp.spol., IČ 27084876"/>
    <x v="21"/>
    <s v="Tréninky na horolezecké stěně pro děti a mládež"/>
    <n v="224000"/>
    <n v="224000"/>
    <n v="591"/>
    <n v="470"/>
    <n v="95"/>
    <n v="0"/>
    <n v="93"/>
    <n v="85500"/>
    <m/>
    <m/>
    <n v="85500"/>
  </r>
  <r>
    <s v="Spolek Fitness-center Báry a Hanky Šulcové,spol,           IČ 28557328"/>
    <x v="22"/>
    <s v="Podpora sportovního aerobiku a fitness dětí , kadetek a juniorek na Praze 8"/>
    <n v="2220000"/>
    <n v="1110000"/>
    <n v="250"/>
    <n v="250"/>
    <n v="0"/>
    <n v="0"/>
    <n v="1"/>
    <n v="0"/>
    <m/>
    <m/>
    <n v="0"/>
  </r>
  <r>
    <s v="TJ Sokol Veltěž, p.s.,IC 43754953"/>
    <x v="23"/>
    <s v="Příprava členů odd. na výkonnostní činnost  zajištštění závodní činnosti"/>
    <n v="85000"/>
    <n v="58000"/>
    <n v="214"/>
    <n v="115"/>
    <n v="5"/>
    <n v="0"/>
    <n v="0"/>
    <n v="4500"/>
    <m/>
    <m/>
    <n v="4500"/>
  </r>
  <r>
    <s v="FK Admira Praha,       IČ 47607122"/>
    <x v="24"/>
    <s v="Zajištění provozu, energií, technického vybavení, pronájmů a údržby sportovišť pro talentovanou mládež"/>
    <n v="1330000"/>
    <n v="920000"/>
    <n v="388"/>
    <n v="300"/>
    <n v="300"/>
    <n v="0"/>
    <n v="30"/>
    <n v="270000"/>
    <m/>
    <m/>
    <n v="270000"/>
  </r>
  <r>
    <s v="Basket Slovanka,   IČ 48137171"/>
    <x v="25"/>
    <s v="Příspěvek na dlouhodobě organizovanou výchovu mládeže + pronájem"/>
    <n v="1240000"/>
    <n v="760000"/>
    <n v="436"/>
    <n v="374"/>
    <n v="374"/>
    <n v="0"/>
    <n v="26"/>
    <n v="336600"/>
    <m/>
    <m/>
    <n v="336600"/>
  </r>
  <r>
    <s v="Basket Slovanka,   IČ 48137171"/>
    <x v="25"/>
    <s v="příspěvek na zajištění dopravy na utkání, turnaje a soustředění"/>
    <n v="435000"/>
    <n v="435000"/>
    <n v="436"/>
    <n v="374"/>
    <n v="0"/>
    <n v="0"/>
    <n v="26"/>
    <n v="0"/>
    <m/>
    <m/>
    <n v="0"/>
  </r>
  <r>
    <s v="Basket Slovanka,   IČ 48137171"/>
    <x v="25"/>
    <s v="Příspěvek na materiálně technické vybavení a tréninkové pomůcky"/>
    <n v="415000"/>
    <n v="415000"/>
    <n v="436"/>
    <n v="374"/>
    <n v="0"/>
    <n v="0"/>
    <n v="26"/>
    <n v="0"/>
    <m/>
    <m/>
    <n v="0"/>
  </r>
  <r>
    <s v="FK Meteor Praha VIII, IČ 49626183"/>
    <x v="26"/>
    <s v="Hliníkové branky (bezpečné)"/>
    <n v="226000"/>
    <n v="200000"/>
    <n v="441"/>
    <n v="293"/>
    <n v="293"/>
    <n v="0"/>
    <n v="25"/>
    <n v="263700"/>
    <m/>
    <m/>
    <n v="263700"/>
  </r>
  <r>
    <s v="FK Meteor Praha VIII, IČ 49626183"/>
    <x v="26"/>
    <s v="Uhrazení nákladů na dopravu mládežnických mužstev do 18 let k mistrovských utkáním v rámci ČR"/>
    <n v="360000"/>
    <n v="250000"/>
    <n v="441"/>
    <n v="293"/>
    <n v="0"/>
    <n v="0"/>
    <n v="25"/>
    <n v="0"/>
    <m/>
    <m/>
    <n v="0"/>
  </r>
  <r>
    <s v="FK Meteor Praha VIII, IČ 49626183"/>
    <x v="26"/>
    <s v="Organizace a vedení sportovních kroužků"/>
    <n v="65000"/>
    <n v="50000"/>
    <n v="441"/>
    <n v="293"/>
    <n v="0"/>
    <n v="0"/>
    <n v="25"/>
    <n v="0"/>
    <m/>
    <m/>
    <n v="0"/>
  </r>
  <r>
    <s v="FK Meteor Praha VIII, IČ 49626183"/>
    <x v="26"/>
    <s v="Provoz a údržba mládežnických sportovních zařízení,a) areál Bedřichovská ul 151/14, b)areál  - U Meteoru 3"/>
    <n v="2236000"/>
    <n v="500000"/>
    <n v="441"/>
    <n v="293"/>
    <n v="0"/>
    <n v="0"/>
    <n v="25"/>
    <n v="0"/>
    <m/>
    <m/>
    <n v="0"/>
  </r>
  <r>
    <s v="FK Meteor Praha VIII, IČ 49626183"/>
    <x v="26"/>
    <s v="Revitalizace travnaté hrací plochy hlavního fotbalového hřiště"/>
    <n v="100000"/>
    <n v="75000"/>
    <n v="441"/>
    <n v="293"/>
    <n v="0"/>
    <n v="0"/>
    <n v="25"/>
    <n v="0"/>
    <m/>
    <m/>
    <n v="0"/>
  </r>
  <r>
    <s v="FK Meteor Praha VIII, IČ 49626183"/>
    <x v="26"/>
    <s v="Revitalizace 2 travnatých hracích ploch fotbalových hřišť ve sportovním areálu v Bedřichovské ulici"/>
    <n v="200000"/>
    <n v="150000"/>
    <n v="441"/>
    <n v="293"/>
    <n v="0"/>
    <n v="0"/>
    <n v="25"/>
    <n v="0"/>
    <m/>
    <m/>
    <n v="0"/>
  </r>
  <r>
    <s v="Škola Taekwon-do Dan-Gun,                 IČ 61389731"/>
    <x v="27"/>
    <s v="Příspěvek na celoroční činnost pro děti a mládež,soustředění, účast na soutěžích, včetně materiálového vybavení, sportovní vybavení"/>
    <n v="801990"/>
    <n v="560000"/>
    <n v="363"/>
    <n v="280"/>
    <n v="80"/>
    <n v="0"/>
    <n v="0"/>
    <n v="72000"/>
    <m/>
    <m/>
    <n v="72000"/>
  </r>
  <r>
    <s v="TJ Sokol Čimice, IČ 63108798"/>
    <x v="28"/>
    <s v="sportovní a pohybové aktivity mládeže a dospělých v Čimicích, provoz,údržba, opravy hřišť a objektů TJ"/>
    <n v="40000"/>
    <n v="40000"/>
    <n v="373"/>
    <n v="177"/>
    <n v="170"/>
    <n v="0"/>
    <n v="10"/>
    <n v="153000"/>
    <m/>
    <m/>
    <n v="153000"/>
  </r>
  <r>
    <s v="TTC Praha-klub stolního tenisu,spol.,           IČ 63836874"/>
    <x v="29"/>
    <s v="stolní tenis pro mládež v Ďáblicích"/>
    <n v="245000"/>
    <n v="245000"/>
    <n v="74"/>
    <n v="23"/>
    <n v="23"/>
    <n v="0"/>
    <n v="7"/>
    <n v="20700"/>
    <m/>
    <m/>
    <n v="20700"/>
  </r>
  <r>
    <s v="Softballový klub Joudrs Praha,           IČ 67365582"/>
    <x v="30"/>
    <s v="Příspěvek na dlouhodobě organizovanou sportovní výchovu mládeže"/>
    <n v="3103800"/>
    <n v="900000"/>
    <n v="639"/>
    <n v="501"/>
    <n v="501"/>
    <n v="0"/>
    <n v="85"/>
    <n v="450900"/>
    <m/>
    <m/>
    <n v="450900"/>
  </r>
  <r>
    <s v="SK Ďáblové Praha,z.s.,IČ 68383045"/>
    <x v="31"/>
    <s v="podpora soutěžních a nesoutěžních aktivit mládežnických mužstev klubu SK Ďáblové Praha"/>
    <n v="350000"/>
    <n v="150000"/>
    <n v="68"/>
    <n v="44"/>
    <n v="44"/>
    <n v="0"/>
    <n v="5"/>
    <n v="39600"/>
    <m/>
    <m/>
    <n v="39600"/>
  </r>
  <r>
    <s v="SK Kometa Praha,z.s.                IČ: 69780790"/>
    <x v="32"/>
    <s v="Konečně mezi talenty 2016"/>
    <n v="1400000"/>
    <n v="1200000"/>
    <n v="351"/>
    <n v="295"/>
    <n v="295"/>
    <n v="0"/>
    <n v="0"/>
    <n v="265500"/>
    <m/>
    <m/>
    <n v="265500"/>
  </r>
  <r>
    <s v="TJ Sokol Kobylisy II, IČ70936404"/>
    <x v="33"/>
    <s v="příspěvek na pronájem tréningových prostor"/>
    <n v="172000"/>
    <n v="130000"/>
    <n v="160"/>
    <n v="99"/>
    <n v="99"/>
    <n v="0"/>
    <n v="0"/>
    <n v="89100"/>
    <m/>
    <m/>
    <n v="89100"/>
  </r>
  <r>
    <s v="TJ Sokol Kobylisy II, IČ70936404"/>
    <x v="33"/>
    <s v="Náborový turnaj pro žáky prvního stupně v házené"/>
    <n v="35000"/>
    <n v="25000"/>
    <n v="160"/>
    <n v="99"/>
    <n v="0"/>
    <n v="0"/>
    <n v="0"/>
    <n v="0"/>
    <m/>
    <m/>
    <n v="0"/>
  </r>
  <r>
    <s v="Rubínek Filip, Judo Club Raion-ryu,             IČ 76621723"/>
    <x v="34"/>
    <s v="Judo Club Raion-ryu, sebeobrana,prevence proti drogám, kriminalitě…"/>
    <n v="593385"/>
    <n v="440000"/>
    <n v="88"/>
    <n v="65"/>
    <n v="65"/>
    <n v="0"/>
    <n v="5"/>
    <n v="58500"/>
    <m/>
    <m/>
    <n v="58500"/>
  </r>
  <r>
    <s v="Veronika Vysloužilová FO,          IČ 87798361"/>
    <x v="35"/>
    <s v="Dlouhodobě organizovaná sportovní výchova dětí a mládeže"/>
    <n v="210000"/>
    <n v="210000"/>
    <n v="95"/>
    <n v="95"/>
    <n v="95"/>
    <n v="0"/>
    <n v="0"/>
    <n v="85500"/>
    <m/>
    <m/>
    <n v="85500"/>
  </r>
  <r>
    <s v="Náš sport,z.s.,         IČ 3505766"/>
    <x v="36"/>
    <s v="podpora dětského a mládežnického cyklistického oddílu"/>
    <n v="80000"/>
    <n v="40000"/>
    <n v="15"/>
    <n v="15"/>
    <n v="15"/>
    <n v="0"/>
    <n v="0"/>
    <n v="13500"/>
    <m/>
    <m/>
    <n v="13500"/>
  </r>
  <r>
    <s v="TJ Slovan Bohnice Praha 8, spolek,            IČ 674842"/>
    <x v="6"/>
    <s v="Zajištění podmínek pro proceloroční přípravu fotbalových mládežnických mužstev TJ"/>
    <n v="550000"/>
    <n v="550000"/>
    <n v="324"/>
    <n v="160"/>
    <n v="0"/>
    <n v="0"/>
    <n v="10"/>
    <n v="0"/>
    <m/>
    <m/>
    <n v="0"/>
  </r>
  <r>
    <s v="TJ Slovan Bohnice Praha 8, spolek,            IČ 674842"/>
    <x v="6"/>
    <s v="Velká cena BMX Prahy 8 - 2016"/>
    <n v="114000"/>
    <n v="114000"/>
    <n v="324"/>
    <n v="160"/>
    <n v="160"/>
    <n v="0"/>
    <n v="10"/>
    <n v="144000"/>
    <m/>
    <m/>
    <n v="144000"/>
  </r>
  <r>
    <s v="TJ Slovan Bohnice Praha 8, spolek,            IČ 674842"/>
    <x v="6"/>
    <s v="Sportovní vybavení pro děti a mládež oddílu karate"/>
    <n v="92200"/>
    <n v="92200"/>
    <n v="324"/>
    <n v="160"/>
    <n v="0"/>
    <n v="0"/>
    <n v="10"/>
    <n v="0"/>
    <m/>
    <m/>
    <n v="0"/>
  </r>
  <r>
    <s v="TJ Slovan Bohnice Praha 8, spolek,            IČ 674842"/>
    <x v="6"/>
    <s v="Tréningová příprava dětí a mládeže BMX - 2016,viz.příloha"/>
    <n v="102000"/>
    <n v="102000"/>
    <n v="324"/>
    <n v="160"/>
    <n v="0"/>
    <n v="0"/>
    <n v="10"/>
    <n v="0"/>
    <m/>
    <m/>
    <n v="0"/>
  </r>
  <r>
    <s v="TJ Slovan Bohnice Praha 8, spolek,            IČ 674842"/>
    <x v="6"/>
    <s v="Zajištění celoročního provozu víceúčelové sportovní haly TJ-Bukolská 570,P8"/>
    <n v="41000"/>
    <n v="410000"/>
    <n v="324"/>
    <n v="160"/>
    <n v="0"/>
    <n v="0"/>
    <n v="10"/>
    <n v="0"/>
    <m/>
    <m/>
    <n v="0"/>
  </r>
  <r>
    <s v="Šermířské centrum FC Karlín - spolek      IČ 27020355"/>
    <x v="37"/>
    <s v="Provozní náklady, pořízení základního vybavení pro tréning"/>
    <n v="150000"/>
    <n v="150000"/>
    <n v="33"/>
    <n v="25"/>
    <n v="25"/>
    <n v="0"/>
    <n v="2"/>
    <n v="22500"/>
    <m/>
    <m/>
    <n v="22500"/>
  </r>
  <r>
    <s v="Aikido Karlín,z.s.          IČ 27050394"/>
    <x v="38"/>
    <s v="Prázdninový pobyt dětí a mládeže se sportovní náplní"/>
    <n v="209500"/>
    <n v="209500"/>
    <n v="205"/>
    <n v="95"/>
    <n v="30"/>
    <n v="0"/>
    <n v="10"/>
    <n v="27000"/>
    <m/>
    <m/>
    <n v="27000"/>
  </r>
  <r>
    <s v="Aikido Karlín,z.s.          IČ 27050394"/>
    <x v="38"/>
    <s v="Zdravý sport - cvičební pomůcky"/>
    <n v="48920"/>
    <n v="48920"/>
    <n v="205"/>
    <n v="95"/>
    <n v="0"/>
    <n v="0"/>
    <n v="10"/>
    <n v="0"/>
    <m/>
    <m/>
    <n v="0"/>
  </r>
  <r>
    <s v="OK Kamenice,z.s.,IČ 04605837"/>
    <x v="39"/>
    <s v="závod snů s mapou v pražských lesoparcích - pražský pohár žactva pod záštitou místostarostky P.8. A. Borhyové - World orienteering day 2016"/>
    <n v="15000"/>
    <n v="15000"/>
    <n v="171"/>
    <n v="78"/>
    <n v="0"/>
    <n v="0"/>
    <n v="0"/>
    <n v="0"/>
    <m/>
    <m/>
    <n v="0"/>
  </r>
  <r>
    <s v="Prague Wof Pack,z.s.,IČ 03787010"/>
    <x v="40"/>
    <s v="Wolf Ladies "/>
    <n v="114810"/>
    <n v="110000"/>
    <n v="43"/>
    <n v="38"/>
    <n v="9"/>
    <n v="0"/>
    <n v="8"/>
    <n v="8100"/>
    <m/>
    <m/>
    <n v="8100"/>
  </r>
  <r>
    <s v="Mgr. Veronika Zídková, OSVČ, IČ 00727920"/>
    <x v="41"/>
    <s v="soutěžní činnost Dětského baletu Praha  - tanečního souboru Veroniky Zítkové410000"/>
    <n v="410000"/>
    <n v="410000"/>
    <n v="147"/>
    <n v="147"/>
    <n v="0"/>
    <n v="0"/>
    <n v="2"/>
    <n v="0"/>
    <m/>
    <m/>
    <n v="0"/>
  </r>
  <r>
    <s v="Modrá hvězdapob.spol., IČ 69342831"/>
    <x v="42"/>
    <s v="Pronájem bazénu Šutka"/>
    <n v="200000"/>
    <n v="200000"/>
    <n v="149"/>
    <n v="65"/>
    <n v="65"/>
    <n v="0"/>
    <n v="0"/>
    <n v="58500"/>
    <m/>
    <m/>
    <n v="58500"/>
  </r>
  <r>
    <s v="AC Praha 1890, o.s., IČ 15890112"/>
    <x v="43"/>
    <s v="26. ročník běhu Náchalkou"/>
    <n v="5000"/>
    <n v="4000"/>
    <n v="105"/>
    <n v="69"/>
    <n v="69"/>
    <n v="0"/>
    <n v="145"/>
    <n v="62100"/>
    <m/>
    <m/>
    <n v="62100"/>
  </r>
  <r>
    <s v="AC Praha 1890, o.s., IČ 15890112"/>
    <x v="43"/>
    <s v="Oslava dne dětí"/>
    <n v="8000"/>
    <n v="7000"/>
    <n v="105"/>
    <n v="69"/>
    <n v="0"/>
    <n v="0"/>
    <n v="145"/>
    <n v="0"/>
    <m/>
    <m/>
    <n v="0"/>
  </r>
  <r>
    <s v="AC Praha 1890, o.s., IČ 15890112"/>
    <x v="43"/>
    <s v="Letní soustředění"/>
    <n v="20000"/>
    <n v="20000"/>
    <n v="105"/>
    <n v="69"/>
    <n v="0"/>
    <n v="0"/>
    <n v="145"/>
    <n v="0"/>
    <m/>
    <m/>
    <n v="0"/>
  </r>
  <r>
    <s v="AC Praha 1890, o.s., IČ 15890112"/>
    <x v="43"/>
    <s v="pronájem tělocvičny"/>
    <n v="14000"/>
    <n v="14000"/>
    <n v="105"/>
    <n v="69"/>
    <n v="0"/>
    <n v="0"/>
    <n v="145"/>
    <n v="0"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G48" firstHeaderRow="0" firstDataRow="1" firstDataCol="1"/>
  <pivotFields count="14">
    <pivotField subtotalTop="0" showAll="0"/>
    <pivotField axis="axisRow" subtotalTop="0" showAll="0">
      <items count="46">
        <item m="1" x="44"/>
        <item x="0"/>
        <item x="1"/>
        <item x="2"/>
        <item x="3"/>
        <item x="4"/>
        <item x="5"/>
        <item x="6"/>
        <item x="7"/>
        <item x="8"/>
        <item x="9"/>
        <item x="40"/>
        <item x="10"/>
        <item x="39"/>
        <item x="41"/>
        <item x="11"/>
        <item x="43"/>
        <item x="12"/>
        <item x="13"/>
        <item x="14"/>
        <item x="15"/>
        <item x="16"/>
        <item x="17"/>
        <item x="18"/>
        <item x="19"/>
        <item x="20"/>
        <item x="37"/>
        <item x="38"/>
        <item x="21"/>
        <item x="22"/>
        <item x="23"/>
        <item x="24"/>
        <item x="25"/>
        <item x="26"/>
        <item x="27"/>
        <item x="28"/>
        <item x="29"/>
        <item x="30"/>
        <item x="31"/>
        <item x="42"/>
        <item x="32"/>
        <item x="33"/>
        <item x="34"/>
        <item x="35"/>
        <item x="36"/>
        <item t="default"/>
      </items>
    </pivotField>
    <pivotField subtotalTop="0" showAll="0"/>
    <pivotField subtotalTop="0" showAll="0"/>
    <pivotField dataField="1" numFmtId="3" subtotalTop="0" showAll="0"/>
    <pivotField dataField="1" numFmtId="3" subtotalTop="0" showAll="0"/>
    <pivotField dataField="1" numFmtId="3" subtotalTop="0" showAll="0"/>
    <pivotField dataField="1" numFmtId="3" subtotalTop="0" showAll="0"/>
    <pivotField dataField="1" subtotalTop="0" showAll="0"/>
    <pivotField subtotalTop="0" showAll="0"/>
    <pivotField numFmtId="3" subtotalTop="0" showAll="0"/>
    <pivotField subtotalTop="0" showAll="0"/>
    <pivotField subtotalTop="0" showAll="0"/>
    <pivotField dataField="1" numFmtId="3" subtotalTop="0" showAll="0"/>
  </pivotFields>
  <rowFields count="1">
    <field x="1"/>
  </rowFields>
  <rowItems count="45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požadovaná částka" fld="4" baseField="0" baseItem="0"/>
    <dataField name="Sum of počet členů celkem" fld="5" baseField="0" baseItem="0"/>
    <dataField name="Sum of z toho do 18let" fld="6" baseField="0" baseItem="0"/>
    <dataField name="Sum of zacílen na" fld="7" baseField="0" baseItem="0"/>
    <dataField name="Sum of hendikepovaných" fld="8" baseField="1" baseItem="0"/>
    <dataField name="Sum of návrh GK" fld="13" baseField="0" baseItem="0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W29"/>
  <sheetViews>
    <sheetView tabSelected="1" topLeftCell="B9" zoomScale="90" zoomScaleNormal="90" workbookViewId="0">
      <selection activeCell="F45" sqref="F45"/>
    </sheetView>
  </sheetViews>
  <sheetFormatPr defaultColWidth="9.140625" defaultRowHeight="15" x14ac:dyDescent="0.25"/>
  <cols>
    <col min="1" max="1" width="60.42578125" style="4" hidden="1" customWidth="1"/>
    <col min="2" max="2" width="33" style="4" customWidth="1"/>
    <col min="3" max="3" width="17.7109375" style="25" hidden="1" customWidth="1"/>
    <col min="4" max="4" width="69.5703125" style="51" customWidth="1"/>
    <col min="5" max="5" width="25.5703125" style="5" hidden="1" customWidth="1"/>
    <col min="6" max="6" width="12.7109375" style="98" customWidth="1"/>
    <col min="7" max="7" width="8" style="97" hidden="1" customWidth="1"/>
    <col min="8" max="8" width="13.5703125" style="98" hidden="1" customWidth="1"/>
    <col min="9" max="9" width="5.5703125" style="98" hidden="1" customWidth="1"/>
    <col min="10" max="10" width="10.85546875" style="98" hidden="1" customWidth="1"/>
    <col min="11" max="11" width="10.5703125" style="98" hidden="1" customWidth="1"/>
    <col min="12" max="12" width="8.5703125" style="98" hidden="1" customWidth="1"/>
    <col min="13" max="13" width="5.5703125" style="98" hidden="1" customWidth="1"/>
    <col min="14" max="14" width="11.140625" style="99" hidden="1" customWidth="1"/>
    <col min="15" max="15" width="13.42578125" style="99" hidden="1" customWidth="1"/>
    <col min="16" max="16" width="18.140625" style="99" hidden="1" customWidth="1"/>
    <col min="17" max="17" width="10.7109375" style="99" hidden="1" customWidth="1"/>
    <col min="18" max="18" width="16.28515625" style="99" hidden="1" customWidth="1"/>
    <col min="19" max="19" width="10.7109375" style="99" customWidth="1"/>
    <col min="20" max="20" width="9.28515625" style="2" hidden="1" customWidth="1"/>
    <col min="21" max="21" width="5.28515625" style="2" hidden="1" customWidth="1"/>
    <col min="22" max="22" width="27.140625" style="53" hidden="1" customWidth="1"/>
    <col min="23" max="23" width="15.7109375" style="1" bestFit="1" customWidth="1"/>
    <col min="24" max="16384" width="9.140625" style="1"/>
  </cols>
  <sheetData>
    <row r="1" spans="1:23" hidden="1" x14ac:dyDescent="0.25">
      <c r="B1" s="55"/>
      <c r="C1" s="56"/>
      <c r="D1" s="57"/>
      <c r="E1" s="58"/>
      <c r="F1" s="63">
        <f t="shared" ref="F1:S1" si="0">SUM(F12:F28)</f>
        <v>2266833</v>
      </c>
      <c r="G1" s="63">
        <f t="shared" si="0"/>
        <v>539600</v>
      </c>
      <c r="H1" s="63">
        <f t="shared" si="0"/>
        <v>1017</v>
      </c>
      <c r="I1" s="63">
        <f t="shared" si="0"/>
        <v>729</v>
      </c>
      <c r="J1" s="63">
        <f t="shared" si="0"/>
        <v>7</v>
      </c>
      <c r="K1" s="63">
        <f t="shared" si="0"/>
        <v>0</v>
      </c>
      <c r="L1" s="63">
        <f t="shared" si="0"/>
        <v>502</v>
      </c>
      <c r="M1" s="63">
        <f t="shared" si="0"/>
        <v>411</v>
      </c>
      <c r="N1" s="63">
        <f t="shared" si="0"/>
        <v>342792.10925644916</v>
      </c>
      <c r="O1" s="63">
        <f t="shared" si="0"/>
        <v>132058.82352941178</v>
      </c>
      <c r="P1" s="63">
        <f t="shared" si="0"/>
        <v>0</v>
      </c>
      <c r="Q1" s="63">
        <f t="shared" si="0"/>
        <v>402000</v>
      </c>
      <c r="R1" s="63">
        <f t="shared" si="0"/>
        <v>3000</v>
      </c>
      <c r="S1" s="63">
        <f t="shared" si="0"/>
        <v>315000</v>
      </c>
      <c r="T1" s="49"/>
      <c r="U1" s="49"/>
    </row>
    <row r="2" spans="1:23" s="50" customFormat="1" hidden="1" x14ac:dyDescent="0.25">
      <c r="C2" s="59"/>
      <c r="D2" s="60"/>
      <c r="F2" s="64" t="s">
        <v>233</v>
      </c>
      <c r="G2" s="65"/>
      <c r="H2" s="66"/>
      <c r="I2" s="66"/>
      <c r="J2" s="66"/>
      <c r="K2" s="66"/>
      <c r="L2" s="65"/>
      <c r="M2" s="66"/>
      <c r="N2" s="66">
        <v>4500000</v>
      </c>
      <c r="O2" s="66">
        <v>3600000</v>
      </c>
      <c r="P2" s="66">
        <v>900000</v>
      </c>
      <c r="Q2" s="67"/>
      <c r="R2" s="67"/>
      <c r="S2" s="67"/>
      <c r="T2" s="49"/>
      <c r="U2" s="49"/>
      <c r="V2" s="54"/>
    </row>
    <row r="3" spans="1:23" hidden="1" x14ac:dyDescent="0.25">
      <c r="B3" s="55"/>
      <c r="C3" s="61"/>
      <c r="D3" s="57"/>
      <c r="E3" s="55"/>
      <c r="F3" s="68"/>
      <c r="G3" s="69"/>
      <c r="H3" s="68"/>
      <c r="I3" s="68"/>
      <c r="J3" s="68"/>
      <c r="K3" s="68"/>
      <c r="L3" s="70"/>
      <c r="M3" s="68"/>
      <c r="N3" s="71"/>
      <c r="O3" s="71"/>
      <c r="P3" s="71"/>
      <c r="Q3" s="71"/>
      <c r="R3" s="71"/>
      <c r="S3" s="71"/>
      <c r="T3" s="31"/>
      <c r="U3" s="31"/>
    </row>
    <row r="4" spans="1:23" ht="15.75" hidden="1" thickBot="1" x14ac:dyDescent="0.3">
      <c r="B4" s="55"/>
      <c r="C4" s="61"/>
      <c r="D4" s="57"/>
      <c r="E4" s="62"/>
      <c r="F4" s="72" t="s">
        <v>256</v>
      </c>
      <c r="G4" s="73">
        <f>SUM(N2/L1)</f>
        <v>8964.1434262948205</v>
      </c>
      <c r="H4" s="74"/>
      <c r="I4" s="75" t="s">
        <v>246</v>
      </c>
      <c r="J4" s="76">
        <f>SUMIFS(L12:L28,J12:J28,"&gt;0",L12:L28,"&lt;50")</f>
        <v>73</v>
      </c>
      <c r="K4" s="77">
        <f>SUMIFS(J12:J28,J12:J28,"&gt;0",L12:L28,"&lt;50")</f>
        <v>7</v>
      </c>
      <c r="L4" s="78">
        <f>J4/SUM($J$4:$J$6)*$O$2</f>
        <v>3600000</v>
      </c>
      <c r="M4" s="79">
        <f>L4/K4</f>
        <v>514285.71428571426</v>
      </c>
      <c r="N4" s="80">
        <f>SUMIFS(K12:K28,K12:K28,"&gt;0",L12:L28,"&lt;50")</f>
        <v>0</v>
      </c>
      <c r="O4" s="78">
        <f>J4/SUM($J$4:$J$6)*$P$2</f>
        <v>900000</v>
      </c>
      <c r="P4" s="79" t="e">
        <f>O4/N4</f>
        <v>#DIV/0!</v>
      </c>
      <c r="Q4" s="81"/>
      <c r="R4" s="82"/>
      <c r="S4" s="82"/>
      <c r="T4" s="31"/>
      <c r="U4" s="31"/>
    </row>
    <row r="5" spans="1:23" hidden="1" x14ac:dyDescent="0.25">
      <c r="B5" s="55"/>
      <c r="C5" s="61"/>
      <c r="D5" s="57"/>
      <c r="E5" s="62"/>
      <c r="F5" s="83"/>
      <c r="G5" s="84"/>
      <c r="H5" s="74"/>
      <c r="I5" s="85" t="s">
        <v>247</v>
      </c>
      <c r="J5" s="82">
        <f>SUMIFS(L12:L28,J12:J28,"&gt;0",L12:L28,"&lt;150",L12:L28,"&gt;=50")</f>
        <v>0</v>
      </c>
      <c r="K5" s="86">
        <f>SUMIFS(J12:J28,J12:J28,"&gt;0",L12:L28,"&gt;=50",L12:L28,"&lt;150")</f>
        <v>0</v>
      </c>
      <c r="L5" s="87">
        <f>J5/SUM($J$4:$J$6)*$O$2</f>
        <v>0</v>
      </c>
      <c r="M5" s="88" t="e">
        <f>L5/K5</f>
        <v>#DIV/0!</v>
      </c>
      <c r="N5" s="89">
        <f>SUMIFS(K12:K28,K12:K28,"&gt;0",L12:L28,"&gt;=50",L12:L28,"&lt;150")</f>
        <v>0</v>
      </c>
      <c r="O5" s="87">
        <f>J5/SUM($J$4:$J$6)*$P$2</f>
        <v>0</v>
      </c>
      <c r="P5" s="88" t="e">
        <f>O5/N5</f>
        <v>#DIV/0!</v>
      </c>
      <c r="Q5" s="81"/>
      <c r="R5" s="82"/>
      <c r="S5" s="82"/>
      <c r="T5" s="31"/>
      <c r="U5" s="31"/>
    </row>
    <row r="6" spans="1:23" ht="15.75" hidden="1" thickBot="1" x14ac:dyDescent="0.3">
      <c r="B6" s="55"/>
      <c r="C6" s="61"/>
      <c r="D6" s="57"/>
      <c r="E6" s="62"/>
      <c r="F6" s="83"/>
      <c r="G6" s="84"/>
      <c r="H6" s="84"/>
      <c r="I6" s="90" t="s">
        <v>248</v>
      </c>
      <c r="J6" s="91">
        <f>SUMIFS(L12:L28,J12:J28,"&gt;0",L12:L28,"&gt;=150")</f>
        <v>0</v>
      </c>
      <c r="K6" s="92">
        <f>SUMIFS(J12:J28,J12:J28,"&gt;0",L12:L28,"&gt;=150")</f>
        <v>0</v>
      </c>
      <c r="L6" s="93">
        <f>J6/SUM($J$4:$J$6)*$O$2</f>
        <v>0</v>
      </c>
      <c r="M6" s="94" t="e">
        <f>L6/K6</f>
        <v>#DIV/0!</v>
      </c>
      <c r="N6" s="95">
        <f>SUMIFS(K12:K28,K12:K28,"&gt;0",L12:L28,"&gt;=150")</f>
        <v>0</v>
      </c>
      <c r="O6" s="93">
        <f>J6/SUM($J$4:$J$6)*$P$2</f>
        <v>0</v>
      </c>
      <c r="P6" s="94" t="e">
        <f>O6/N6</f>
        <v>#DIV/0!</v>
      </c>
      <c r="Q6" s="81"/>
      <c r="R6" s="82"/>
      <c r="S6" s="82"/>
      <c r="T6" s="31"/>
      <c r="U6" s="31"/>
    </row>
    <row r="7" spans="1:23" hidden="1" x14ac:dyDescent="0.25">
      <c r="B7" s="55"/>
      <c r="C7" s="61"/>
      <c r="D7" s="57"/>
      <c r="E7" s="58"/>
      <c r="F7" s="68"/>
      <c r="G7" s="69"/>
      <c r="H7" s="70"/>
      <c r="I7" s="68"/>
      <c r="J7" s="68"/>
      <c r="K7" s="70"/>
      <c r="L7" s="70"/>
      <c r="M7" s="68"/>
      <c r="N7" s="71"/>
      <c r="O7" s="71"/>
      <c r="P7" s="71"/>
      <c r="Q7" s="71"/>
      <c r="R7" s="71"/>
      <c r="S7" s="71"/>
      <c r="T7" s="31"/>
      <c r="U7" s="31"/>
    </row>
    <row r="8" spans="1:23" hidden="1" x14ac:dyDescent="0.25">
      <c r="B8" s="55"/>
      <c r="C8" s="61"/>
      <c r="D8" s="57"/>
      <c r="E8" s="58"/>
      <c r="F8" s="68"/>
      <c r="G8" s="69"/>
      <c r="H8" s="68"/>
      <c r="I8" s="68"/>
      <c r="J8" s="68"/>
      <c r="K8" s="96"/>
      <c r="L8" s="68"/>
      <c r="M8" s="68"/>
      <c r="N8" s="71"/>
      <c r="O8" s="71"/>
      <c r="P8" s="71"/>
      <c r="Q8" s="71"/>
      <c r="R8" s="71"/>
      <c r="S8" s="71"/>
      <c r="T8" s="31"/>
      <c r="U8" s="31"/>
    </row>
    <row r="9" spans="1:23" x14ac:dyDescent="0.25">
      <c r="B9" s="103"/>
      <c r="C9" s="104"/>
      <c r="D9" s="105"/>
      <c r="E9" s="106"/>
      <c r="F9" s="107" t="s">
        <v>284</v>
      </c>
      <c r="G9" s="108"/>
      <c r="H9" s="109"/>
      <c r="I9" s="109"/>
      <c r="J9" s="109"/>
      <c r="K9" s="110"/>
      <c r="L9" s="109"/>
      <c r="M9" s="109"/>
      <c r="N9" s="111"/>
      <c r="O9" s="111"/>
      <c r="P9" s="111"/>
      <c r="Q9" s="111"/>
      <c r="R9" s="111"/>
      <c r="S9" s="111"/>
      <c r="T9" s="112"/>
      <c r="U9" s="112"/>
      <c r="V9" s="113"/>
      <c r="W9" s="114"/>
    </row>
    <row r="10" spans="1:23" ht="15.75" thickBot="1" x14ac:dyDescent="0.3">
      <c r="B10" s="103"/>
      <c r="C10" s="104"/>
      <c r="D10" s="105"/>
      <c r="E10" s="106"/>
      <c r="F10" s="107"/>
      <c r="G10" s="108"/>
      <c r="H10" s="109"/>
      <c r="I10" s="109"/>
      <c r="J10" s="109"/>
      <c r="K10" s="110"/>
      <c r="L10" s="109"/>
      <c r="M10" s="109"/>
      <c r="N10" s="111"/>
      <c r="O10" s="111"/>
      <c r="P10" s="111"/>
      <c r="Q10" s="111"/>
      <c r="R10" s="111"/>
      <c r="S10" s="111"/>
      <c r="T10" s="112"/>
      <c r="U10" s="112"/>
      <c r="V10" s="113"/>
      <c r="W10" s="114"/>
    </row>
    <row r="11" spans="1:23" s="52" customFormat="1" ht="36" customHeight="1" thickBot="1" x14ac:dyDescent="0.35">
      <c r="A11" s="100" t="s">
        <v>0</v>
      </c>
      <c r="B11" s="130" t="s">
        <v>277</v>
      </c>
      <c r="C11" s="131" t="s">
        <v>159</v>
      </c>
      <c r="D11" s="131" t="s">
        <v>278</v>
      </c>
      <c r="E11" s="131" t="s">
        <v>168</v>
      </c>
      <c r="F11" s="132" t="s">
        <v>279</v>
      </c>
      <c r="G11" s="132" t="s">
        <v>234</v>
      </c>
      <c r="H11" s="132" t="s">
        <v>252</v>
      </c>
      <c r="I11" s="132" t="s">
        <v>259</v>
      </c>
      <c r="J11" s="132" t="s">
        <v>232</v>
      </c>
      <c r="K11" s="132" t="s">
        <v>249</v>
      </c>
      <c r="L11" s="132" t="s">
        <v>235</v>
      </c>
      <c r="M11" s="132" t="s">
        <v>224</v>
      </c>
      <c r="N11" s="132" t="s">
        <v>236</v>
      </c>
      <c r="O11" s="132" t="s">
        <v>7</v>
      </c>
      <c r="P11" s="132" t="s">
        <v>237</v>
      </c>
      <c r="Q11" s="132" t="s">
        <v>8</v>
      </c>
      <c r="R11" s="132" t="s">
        <v>257</v>
      </c>
      <c r="S11" s="132" t="s">
        <v>280</v>
      </c>
      <c r="T11" s="131" t="s">
        <v>253</v>
      </c>
      <c r="U11" s="131" t="s">
        <v>254</v>
      </c>
      <c r="V11" s="131" t="s">
        <v>255</v>
      </c>
      <c r="W11" s="133" t="s">
        <v>281</v>
      </c>
    </row>
    <row r="12" spans="1:23" s="3" customFormat="1" ht="24" x14ac:dyDescent="0.2">
      <c r="A12" s="101" t="s">
        <v>11</v>
      </c>
      <c r="B12" s="134" t="s">
        <v>260</v>
      </c>
      <c r="C12" s="135" t="s">
        <v>198</v>
      </c>
      <c r="D12" s="136" t="s">
        <v>16</v>
      </c>
      <c r="E12" s="137" t="s">
        <v>161</v>
      </c>
      <c r="F12" s="138">
        <v>50000</v>
      </c>
      <c r="G12" s="138">
        <v>40000</v>
      </c>
      <c r="H12" s="138">
        <v>180</v>
      </c>
      <c r="I12" s="138">
        <v>177</v>
      </c>
      <c r="J12" s="138">
        <v>0</v>
      </c>
      <c r="K12" s="138">
        <v>0</v>
      </c>
      <c r="L12" s="138">
        <v>170</v>
      </c>
      <c r="M12" s="138">
        <v>170</v>
      </c>
      <c r="N12" s="139">
        <v>116084.97723823975</v>
      </c>
      <c r="O12" s="139">
        <v>0</v>
      </c>
      <c r="P12" s="139">
        <v>0</v>
      </c>
      <c r="Q12" s="139">
        <v>50000</v>
      </c>
      <c r="R12" s="139">
        <v>0</v>
      </c>
      <c r="S12" s="139">
        <v>50000</v>
      </c>
      <c r="T12" s="140">
        <f t="shared" ref="T12:T17" si="1">S12/MIN(F12,900000)</f>
        <v>1</v>
      </c>
      <c r="U12" s="140">
        <f t="shared" ref="U12:U17" si="2">IFERROR((S12-G12)/G12,"")</f>
        <v>0.25</v>
      </c>
      <c r="V12" s="141" t="s">
        <v>242</v>
      </c>
      <c r="W12" s="142">
        <v>49000</v>
      </c>
    </row>
    <row r="13" spans="1:23" s="3" customFormat="1" ht="60" x14ac:dyDescent="0.2">
      <c r="A13" s="101" t="s">
        <v>21</v>
      </c>
      <c r="B13" s="115" t="s">
        <v>274</v>
      </c>
      <c r="C13" s="116" t="s">
        <v>216</v>
      </c>
      <c r="D13" s="117" t="s">
        <v>22</v>
      </c>
      <c r="E13" s="118" t="s">
        <v>231</v>
      </c>
      <c r="F13" s="119">
        <v>264000</v>
      </c>
      <c r="G13" s="119">
        <v>0</v>
      </c>
      <c r="H13" s="119">
        <v>92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20">
        <v>0</v>
      </c>
      <c r="O13" s="120">
        <v>0</v>
      </c>
      <c r="P13" s="120">
        <v>0</v>
      </c>
      <c r="Q13" s="120">
        <v>0</v>
      </c>
      <c r="R13" s="120">
        <v>0</v>
      </c>
      <c r="S13" s="120">
        <v>0</v>
      </c>
      <c r="T13" s="123">
        <f t="shared" si="1"/>
        <v>0</v>
      </c>
      <c r="U13" s="124" t="str">
        <f t="shared" si="2"/>
        <v/>
      </c>
      <c r="V13" s="125" t="s">
        <v>245</v>
      </c>
      <c r="W13" s="122">
        <v>0</v>
      </c>
    </row>
    <row r="14" spans="1:23" s="6" customFormat="1" ht="36" x14ac:dyDescent="0.2">
      <c r="A14" s="102" t="s">
        <v>47</v>
      </c>
      <c r="B14" s="115" t="s">
        <v>262</v>
      </c>
      <c r="C14" s="116" t="s">
        <v>206</v>
      </c>
      <c r="D14" s="126" t="s">
        <v>48</v>
      </c>
      <c r="E14" s="127" t="s">
        <v>163</v>
      </c>
      <c r="F14" s="120">
        <v>230000</v>
      </c>
      <c r="G14" s="119">
        <v>119000</v>
      </c>
      <c r="H14" s="120">
        <v>85</v>
      </c>
      <c r="I14" s="119">
        <v>95</v>
      </c>
      <c r="J14" s="119">
        <v>0</v>
      </c>
      <c r="K14" s="119">
        <v>0</v>
      </c>
      <c r="L14" s="119">
        <v>85</v>
      </c>
      <c r="M14" s="119">
        <v>95</v>
      </c>
      <c r="N14" s="120">
        <v>58042.488619119875</v>
      </c>
      <c r="O14" s="120">
        <v>0</v>
      </c>
      <c r="P14" s="120">
        <v>0</v>
      </c>
      <c r="Q14" s="120">
        <v>58000</v>
      </c>
      <c r="R14" s="120">
        <v>-8000</v>
      </c>
      <c r="S14" s="120">
        <v>0</v>
      </c>
      <c r="T14" s="124">
        <f t="shared" si="1"/>
        <v>0</v>
      </c>
      <c r="U14" s="124">
        <f t="shared" si="2"/>
        <v>-1</v>
      </c>
      <c r="V14" s="121" t="s">
        <v>250</v>
      </c>
      <c r="W14" s="122">
        <v>0</v>
      </c>
    </row>
    <row r="15" spans="1:23" s="6" customFormat="1" ht="36" x14ac:dyDescent="0.2">
      <c r="A15" s="102" t="s">
        <v>45</v>
      </c>
      <c r="B15" s="115" t="s">
        <v>263</v>
      </c>
      <c r="C15" s="116" t="s">
        <v>223</v>
      </c>
      <c r="D15" s="126" t="s">
        <v>46</v>
      </c>
      <c r="E15" s="127" t="s">
        <v>165</v>
      </c>
      <c r="F15" s="120">
        <v>47000</v>
      </c>
      <c r="G15" s="119">
        <v>0</v>
      </c>
      <c r="H15" s="120">
        <v>192</v>
      </c>
      <c r="I15" s="119">
        <v>0</v>
      </c>
      <c r="J15" s="119">
        <v>0</v>
      </c>
      <c r="K15" s="119">
        <v>0</v>
      </c>
      <c r="L15" s="119">
        <v>60</v>
      </c>
      <c r="M15" s="119">
        <v>0</v>
      </c>
      <c r="N15" s="120">
        <v>40971.168437025794</v>
      </c>
      <c r="O15" s="120">
        <v>0</v>
      </c>
      <c r="P15" s="120">
        <v>0</v>
      </c>
      <c r="Q15" s="120">
        <v>41000</v>
      </c>
      <c r="R15" s="120">
        <v>-1000</v>
      </c>
      <c r="S15" s="120">
        <v>0</v>
      </c>
      <c r="T15" s="124">
        <f t="shared" si="1"/>
        <v>0</v>
      </c>
      <c r="U15" s="124" t="str">
        <f t="shared" si="2"/>
        <v/>
      </c>
      <c r="V15" s="121" t="s">
        <v>251</v>
      </c>
      <c r="W15" s="122">
        <v>0</v>
      </c>
    </row>
    <row r="16" spans="1:23" s="6" customFormat="1" ht="48" x14ac:dyDescent="0.2">
      <c r="A16" s="101" t="s">
        <v>43</v>
      </c>
      <c r="B16" s="115" t="s">
        <v>261</v>
      </c>
      <c r="C16" s="116" t="s">
        <v>175</v>
      </c>
      <c r="D16" s="126" t="s">
        <v>44</v>
      </c>
      <c r="E16" s="127" t="s">
        <v>167</v>
      </c>
      <c r="F16" s="120">
        <v>30000</v>
      </c>
      <c r="G16" s="119">
        <v>149000</v>
      </c>
      <c r="H16" s="120">
        <v>156</v>
      </c>
      <c r="I16" s="119">
        <v>82</v>
      </c>
      <c r="J16" s="119">
        <v>0</v>
      </c>
      <c r="K16" s="119">
        <v>0</v>
      </c>
      <c r="L16" s="120">
        <v>52</v>
      </c>
      <c r="M16" s="119">
        <v>41</v>
      </c>
      <c r="N16" s="120">
        <v>35508.345978755686</v>
      </c>
      <c r="O16" s="120">
        <v>0</v>
      </c>
      <c r="P16" s="120">
        <v>0</v>
      </c>
      <c r="Q16" s="120">
        <v>30000</v>
      </c>
      <c r="R16" s="120">
        <v>0</v>
      </c>
      <c r="S16" s="120">
        <v>30000</v>
      </c>
      <c r="T16" s="124">
        <f t="shared" si="1"/>
        <v>1</v>
      </c>
      <c r="U16" s="124">
        <f t="shared" si="2"/>
        <v>-0.79865771812080533</v>
      </c>
      <c r="V16" s="121" t="s">
        <v>258</v>
      </c>
      <c r="W16" s="122">
        <v>30000</v>
      </c>
    </row>
    <row r="17" spans="1:23" s="6" customFormat="1" ht="36" x14ac:dyDescent="0.2">
      <c r="A17" s="101" t="s">
        <v>35</v>
      </c>
      <c r="B17" s="115" t="s">
        <v>272</v>
      </c>
      <c r="C17" s="116" t="s">
        <v>193</v>
      </c>
      <c r="D17" s="126" t="s">
        <v>36</v>
      </c>
      <c r="E17" s="127" t="s">
        <v>160</v>
      </c>
      <c r="F17" s="120">
        <v>215000</v>
      </c>
      <c r="G17" s="119">
        <v>20000</v>
      </c>
      <c r="H17" s="120">
        <v>124</v>
      </c>
      <c r="I17" s="119">
        <v>115</v>
      </c>
      <c r="J17" s="119">
        <v>0</v>
      </c>
      <c r="K17" s="119">
        <v>0</v>
      </c>
      <c r="L17" s="120">
        <v>0</v>
      </c>
      <c r="M17" s="119">
        <v>5</v>
      </c>
      <c r="N17" s="120">
        <v>0</v>
      </c>
      <c r="O17" s="120">
        <v>0</v>
      </c>
      <c r="P17" s="120">
        <v>0</v>
      </c>
      <c r="Q17" s="120">
        <v>0</v>
      </c>
      <c r="R17" s="120">
        <v>0</v>
      </c>
      <c r="S17" s="120">
        <v>0</v>
      </c>
      <c r="T17" s="123">
        <f t="shared" si="1"/>
        <v>0</v>
      </c>
      <c r="U17" s="123">
        <f t="shared" si="2"/>
        <v>-1</v>
      </c>
      <c r="V17" s="121" t="s">
        <v>243</v>
      </c>
      <c r="W17" s="122">
        <v>0</v>
      </c>
    </row>
    <row r="18" spans="1:23" s="6" customFormat="1" ht="24" x14ac:dyDescent="0.2">
      <c r="A18" s="101" t="s">
        <v>27</v>
      </c>
      <c r="B18" s="115" t="s">
        <v>275</v>
      </c>
      <c r="C18" s="116" t="s">
        <v>218</v>
      </c>
      <c r="D18" s="117" t="s">
        <v>28</v>
      </c>
      <c r="E18" s="118" t="s">
        <v>164</v>
      </c>
      <c r="F18" s="119">
        <v>240000</v>
      </c>
      <c r="G18" s="119">
        <v>0</v>
      </c>
      <c r="H18" s="119">
        <v>40</v>
      </c>
      <c r="I18" s="119">
        <v>0</v>
      </c>
      <c r="J18" s="119">
        <v>2</v>
      </c>
      <c r="K18" s="119">
        <v>0</v>
      </c>
      <c r="L18" s="119">
        <v>40</v>
      </c>
      <c r="M18" s="119">
        <v>0</v>
      </c>
      <c r="N18" s="120">
        <v>27314.112291350531</v>
      </c>
      <c r="O18" s="120">
        <v>27731.092436974792</v>
      </c>
      <c r="P18" s="120">
        <v>0</v>
      </c>
      <c r="Q18" s="120">
        <v>55000</v>
      </c>
      <c r="R18" s="120">
        <v>-5000</v>
      </c>
      <c r="S18" s="120">
        <v>50000</v>
      </c>
      <c r="T18" s="124">
        <f t="shared" ref="T18:T28" si="3">S18/MIN(F18,900000)</f>
        <v>0.20833333333333334</v>
      </c>
      <c r="U18" s="124" t="str">
        <f t="shared" ref="U18:U28" si="4">IFERROR((S18-G18)/G18,"")</f>
        <v/>
      </c>
      <c r="V18" s="128"/>
      <c r="W18" s="122">
        <v>50000</v>
      </c>
    </row>
    <row r="19" spans="1:23" s="6" customFormat="1" ht="36" x14ac:dyDescent="0.2">
      <c r="A19" s="101" t="s">
        <v>25</v>
      </c>
      <c r="B19" s="115" t="s">
        <v>276</v>
      </c>
      <c r="C19" s="116" t="s">
        <v>176</v>
      </c>
      <c r="D19" s="117" t="s">
        <v>26</v>
      </c>
      <c r="E19" s="118" t="s">
        <v>163</v>
      </c>
      <c r="F19" s="119">
        <v>266507</v>
      </c>
      <c r="G19" s="119">
        <v>73000</v>
      </c>
      <c r="H19" s="119">
        <v>38</v>
      </c>
      <c r="I19" s="119">
        <v>33</v>
      </c>
      <c r="J19" s="119">
        <v>0</v>
      </c>
      <c r="K19" s="119">
        <v>0</v>
      </c>
      <c r="L19" s="119">
        <v>0</v>
      </c>
      <c r="M19" s="119">
        <v>33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3">
        <f t="shared" si="3"/>
        <v>0</v>
      </c>
      <c r="U19" s="123">
        <f t="shared" si="4"/>
        <v>-1</v>
      </c>
      <c r="V19" s="128" t="s">
        <v>244</v>
      </c>
      <c r="W19" s="122">
        <v>27000</v>
      </c>
    </row>
    <row r="20" spans="1:23" s="6" customFormat="1" ht="24" x14ac:dyDescent="0.2">
      <c r="A20" s="101" t="s">
        <v>23</v>
      </c>
      <c r="B20" s="115" t="s">
        <v>266</v>
      </c>
      <c r="C20" s="116" t="s">
        <v>217</v>
      </c>
      <c r="D20" s="117" t="s">
        <v>24</v>
      </c>
      <c r="E20" s="118" t="s">
        <v>162</v>
      </c>
      <c r="F20" s="119">
        <v>64800</v>
      </c>
      <c r="G20" s="119">
        <v>0</v>
      </c>
      <c r="H20" s="119">
        <v>30</v>
      </c>
      <c r="I20" s="119">
        <v>0</v>
      </c>
      <c r="J20" s="119">
        <v>0</v>
      </c>
      <c r="K20" s="119">
        <v>0</v>
      </c>
      <c r="L20" s="119">
        <v>30</v>
      </c>
      <c r="M20" s="119">
        <v>0</v>
      </c>
      <c r="N20" s="120">
        <v>20485.584218512897</v>
      </c>
      <c r="O20" s="120">
        <v>0</v>
      </c>
      <c r="P20" s="120">
        <v>0</v>
      </c>
      <c r="Q20" s="120">
        <v>20000</v>
      </c>
      <c r="R20" s="120">
        <v>0</v>
      </c>
      <c r="S20" s="120">
        <v>20000</v>
      </c>
      <c r="T20" s="124">
        <f t="shared" si="3"/>
        <v>0.30864197530864196</v>
      </c>
      <c r="U20" s="124" t="str">
        <f t="shared" si="4"/>
        <v/>
      </c>
      <c r="V20" s="121"/>
      <c r="W20" s="122">
        <v>20000</v>
      </c>
    </row>
    <row r="21" spans="1:23" s="6" customFormat="1" ht="48" x14ac:dyDescent="0.2">
      <c r="A21" s="101" t="s">
        <v>29</v>
      </c>
      <c r="B21" s="115" t="s">
        <v>271</v>
      </c>
      <c r="C21" s="116" t="s">
        <v>210</v>
      </c>
      <c r="D21" s="126" t="s">
        <v>30</v>
      </c>
      <c r="E21" s="127" t="s">
        <v>165</v>
      </c>
      <c r="F21" s="120">
        <v>199000</v>
      </c>
      <c r="G21" s="119">
        <v>54000</v>
      </c>
      <c r="H21" s="120">
        <v>24</v>
      </c>
      <c r="I21" s="119">
        <v>23</v>
      </c>
      <c r="J21" s="119">
        <v>1</v>
      </c>
      <c r="K21" s="119">
        <v>0</v>
      </c>
      <c r="L21" s="120">
        <v>24</v>
      </c>
      <c r="M21" s="119">
        <v>23</v>
      </c>
      <c r="N21" s="120">
        <v>16388.467374810316</v>
      </c>
      <c r="O21" s="120">
        <v>13865.546218487396</v>
      </c>
      <c r="P21" s="120">
        <v>0</v>
      </c>
      <c r="Q21" s="120">
        <v>30000</v>
      </c>
      <c r="R21" s="120">
        <v>20000</v>
      </c>
      <c r="S21" s="120">
        <v>50000</v>
      </c>
      <c r="T21" s="124">
        <f t="shared" si="3"/>
        <v>0.25125628140703515</v>
      </c>
      <c r="U21" s="124">
        <f t="shared" si="4"/>
        <v>-7.407407407407407E-2</v>
      </c>
      <c r="V21" s="121"/>
      <c r="W21" s="122">
        <v>50000</v>
      </c>
    </row>
    <row r="22" spans="1:23" s="6" customFormat="1" ht="48" x14ac:dyDescent="0.2">
      <c r="A22" s="101" t="s">
        <v>31</v>
      </c>
      <c r="B22" s="115" t="s">
        <v>265</v>
      </c>
      <c r="C22" s="116" t="s">
        <v>219</v>
      </c>
      <c r="D22" s="126" t="s">
        <v>32</v>
      </c>
      <c r="E22" s="127" t="s">
        <v>166</v>
      </c>
      <c r="F22" s="120">
        <v>33526</v>
      </c>
      <c r="G22" s="119">
        <v>0</v>
      </c>
      <c r="H22" s="120">
        <v>18</v>
      </c>
      <c r="I22" s="119">
        <v>0</v>
      </c>
      <c r="J22" s="119">
        <v>0</v>
      </c>
      <c r="K22" s="119">
        <v>0</v>
      </c>
      <c r="L22" s="120">
        <v>18</v>
      </c>
      <c r="M22" s="119">
        <v>0</v>
      </c>
      <c r="N22" s="120">
        <v>12291.350531107739</v>
      </c>
      <c r="O22" s="120">
        <v>0</v>
      </c>
      <c r="P22" s="120">
        <v>0</v>
      </c>
      <c r="Q22" s="120">
        <v>12000</v>
      </c>
      <c r="R22" s="120">
        <v>-2000</v>
      </c>
      <c r="S22" s="120">
        <v>10000</v>
      </c>
      <c r="T22" s="124">
        <f t="shared" si="3"/>
        <v>0.29827596492274655</v>
      </c>
      <c r="U22" s="124" t="str">
        <f t="shared" si="4"/>
        <v/>
      </c>
      <c r="V22" s="121"/>
      <c r="W22" s="122">
        <v>10000</v>
      </c>
    </row>
    <row r="23" spans="1:23" s="6" customFormat="1" ht="48" x14ac:dyDescent="0.2">
      <c r="A23" s="101" t="s">
        <v>39</v>
      </c>
      <c r="B23" s="115" t="s">
        <v>269</v>
      </c>
      <c r="C23" s="116" t="s">
        <v>222</v>
      </c>
      <c r="D23" s="126" t="s">
        <v>40</v>
      </c>
      <c r="E23" s="127" t="s">
        <v>160</v>
      </c>
      <c r="F23" s="120">
        <v>102000</v>
      </c>
      <c r="G23" s="119">
        <v>23000</v>
      </c>
      <c r="H23" s="120">
        <v>14</v>
      </c>
      <c r="I23" s="119">
        <v>0</v>
      </c>
      <c r="J23" s="119">
        <v>0</v>
      </c>
      <c r="K23" s="119">
        <v>0</v>
      </c>
      <c r="L23" s="120">
        <v>14</v>
      </c>
      <c r="M23" s="119">
        <v>0</v>
      </c>
      <c r="N23" s="120">
        <v>9559.9393019726849</v>
      </c>
      <c r="O23" s="120">
        <v>0</v>
      </c>
      <c r="P23" s="120">
        <v>0</v>
      </c>
      <c r="Q23" s="120">
        <v>10000</v>
      </c>
      <c r="R23" s="120">
        <v>0</v>
      </c>
      <c r="S23" s="120">
        <v>10000</v>
      </c>
      <c r="T23" s="124">
        <f t="shared" si="3"/>
        <v>9.8039215686274508E-2</v>
      </c>
      <c r="U23" s="124">
        <f t="shared" si="4"/>
        <v>-0.56521739130434778</v>
      </c>
      <c r="V23" s="121"/>
      <c r="W23" s="122">
        <v>10000</v>
      </c>
    </row>
    <row r="24" spans="1:23" s="6" customFormat="1" ht="24" x14ac:dyDescent="0.2">
      <c r="A24" s="101" t="s">
        <v>19</v>
      </c>
      <c r="B24" s="115" t="s">
        <v>267</v>
      </c>
      <c r="C24" s="116" t="s">
        <v>215</v>
      </c>
      <c r="D24" s="117" t="s">
        <v>20</v>
      </c>
      <c r="E24" s="118" t="s">
        <v>165</v>
      </c>
      <c r="F24" s="119">
        <v>70000</v>
      </c>
      <c r="G24" s="119">
        <v>0</v>
      </c>
      <c r="H24" s="119">
        <v>5</v>
      </c>
      <c r="I24" s="119">
        <v>0</v>
      </c>
      <c r="J24" s="119">
        <v>2</v>
      </c>
      <c r="K24" s="119">
        <v>0</v>
      </c>
      <c r="L24" s="119">
        <v>5</v>
      </c>
      <c r="M24" s="119">
        <v>0</v>
      </c>
      <c r="N24" s="120">
        <v>3414.2640364188164</v>
      </c>
      <c r="O24" s="120">
        <v>27731.092436974792</v>
      </c>
      <c r="P24" s="120">
        <v>0</v>
      </c>
      <c r="Q24" s="120">
        <v>31000</v>
      </c>
      <c r="R24" s="120">
        <v>-1000</v>
      </c>
      <c r="S24" s="120">
        <v>30000</v>
      </c>
      <c r="T24" s="124">
        <f t="shared" si="3"/>
        <v>0.42857142857142855</v>
      </c>
      <c r="U24" s="124" t="str">
        <f t="shared" si="4"/>
        <v/>
      </c>
      <c r="V24" s="121"/>
      <c r="W24" s="122">
        <v>30000</v>
      </c>
    </row>
    <row r="25" spans="1:23" s="6" customFormat="1" ht="48" x14ac:dyDescent="0.2">
      <c r="A25" s="101" t="s">
        <v>37</v>
      </c>
      <c r="B25" s="115" t="s">
        <v>270</v>
      </c>
      <c r="C25" s="116" t="s">
        <v>185</v>
      </c>
      <c r="D25" s="126" t="s">
        <v>38</v>
      </c>
      <c r="E25" s="127" t="s">
        <v>160</v>
      </c>
      <c r="F25" s="120">
        <v>160000</v>
      </c>
      <c r="G25" s="119">
        <v>20000</v>
      </c>
      <c r="H25" s="120">
        <v>4</v>
      </c>
      <c r="I25" s="119">
        <v>4</v>
      </c>
      <c r="J25" s="119">
        <v>2</v>
      </c>
      <c r="K25" s="119">
        <v>0</v>
      </c>
      <c r="L25" s="120">
        <v>4</v>
      </c>
      <c r="M25" s="119">
        <v>4</v>
      </c>
      <c r="N25" s="120">
        <v>2731.411229135053</v>
      </c>
      <c r="O25" s="120">
        <v>27731.092436974792</v>
      </c>
      <c r="P25" s="120">
        <v>0</v>
      </c>
      <c r="Q25" s="120">
        <v>30000</v>
      </c>
      <c r="R25" s="120">
        <v>0</v>
      </c>
      <c r="S25" s="120">
        <v>30000</v>
      </c>
      <c r="T25" s="124">
        <f t="shared" si="3"/>
        <v>0.1875</v>
      </c>
      <c r="U25" s="124">
        <f t="shared" si="4"/>
        <v>0.5</v>
      </c>
      <c r="V25" s="121"/>
      <c r="W25" s="122">
        <v>30000</v>
      </c>
    </row>
    <row r="26" spans="1:23" s="6" customFormat="1" ht="60" x14ac:dyDescent="0.2">
      <c r="A26" s="101" t="s">
        <v>17</v>
      </c>
      <c r="B26" s="115" t="s">
        <v>264</v>
      </c>
      <c r="C26" s="116" t="s">
        <v>182</v>
      </c>
      <c r="D26" s="117" t="s">
        <v>18</v>
      </c>
      <c r="E26" s="118" t="s">
        <v>239</v>
      </c>
      <c r="F26" s="119">
        <v>15000</v>
      </c>
      <c r="G26" s="119">
        <v>21600</v>
      </c>
      <c r="H26" s="119"/>
      <c r="I26" s="119">
        <v>0</v>
      </c>
      <c r="J26" s="119">
        <v>0</v>
      </c>
      <c r="K26" s="119">
        <v>0</v>
      </c>
      <c r="L26" s="119">
        <v>0</v>
      </c>
      <c r="M26" s="119">
        <v>40</v>
      </c>
      <c r="N26" s="120">
        <v>0</v>
      </c>
      <c r="O26" s="120">
        <v>15000</v>
      </c>
      <c r="P26" s="120">
        <v>0</v>
      </c>
      <c r="Q26" s="120">
        <v>15000</v>
      </c>
      <c r="R26" s="120">
        <v>0</v>
      </c>
      <c r="S26" s="120">
        <v>15000</v>
      </c>
      <c r="T26" s="124">
        <f t="shared" si="3"/>
        <v>1</v>
      </c>
      <c r="U26" s="124">
        <f t="shared" si="4"/>
        <v>-0.30555555555555558</v>
      </c>
      <c r="V26" s="121" t="s">
        <v>239</v>
      </c>
      <c r="W26" s="122">
        <v>15000</v>
      </c>
    </row>
    <row r="27" spans="1:23" s="6" customFormat="1" ht="60" x14ac:dyDescent="0.2">
      <c r="A27" s="101" t="s">
        <v>33</v>
      </c>
      <c r="B27" s="115" t="s">
        <v>268</v>
      </c>
      <c r="C27" s="116" t="s">
        <v>220</v>
      </c>
      <c r="D27" s="126" t="s">
        <v>34</v>
      </c>
      <c r="E27" s="118" t="s">
        <v>238</v>
      </c>
      <c r="F27" s="120">
        <v>80000</v>
      </c>
      <c r="G27" s="119">
        <v>0</v>
      </c>
      <c r="H27" s="120">
        <v>15</v>
      </c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3">
        <f t="shared" si="3"/>
        <v>0</v>
      </c>
      <c r="U27" s="123" t="str">
        <f t="shared" si="4"/>
        <v/>
      </c>
      <c r="V27" s="121" t="s">
        <v>241</v>
      </c>
      <c r="W27" s="122">
        <v>0</v>
      </c>
    </row>
    <row r="28" spans="1:23" s="6" customFormat="1" ht="48" x14ac:dyDescent="0.2">
      <c r="A28" s="101" t="s">
        <v>41</v>
      </c>
      <c r="B28" s="115" t="s">
        <v>273</v>
      </c>
      <c r="C28" s="116" t="s">
        <v>186</v>
      </c>
      <c r="D28" s="126" t="s">
        <v>42</v>
      </c>
      <c r="E28" s="127" t="s">
        <v>240</v>
      </c>
      <c r="F28" s="120">
        <v>200000</v>
      </c>
      <c r="G28" s="119">
        <v>20000</v>
      </c>
      <c r="H28" s="120"/>
      <c r="I28" s="119">
        <v>200</v>
      </c>
      <c r="J28" s="119">
        <v>0</v>
      </c>
      <c r="K28" s="119">
        <v>0</v>
      </c>
      <c r="L28" s="119">
        <v>0</v>
      </c>
      <c r="M28" s="119">
        <v>0</v>
      </c>
      <c r="N28" s="120">
        <v>0</v>
      </c>
      <c r="O28" s="120">
        <v>20000</v>
      </c>
      <c r="P28" s="120">
        <v>0</v>
      </c>
      <c r="Q28" s="120">
        <v>20000</v>
      </c>
      <c r="R28" s="120">
        <v>0</v>
      </c>
      <c r="S28" s="120">
        <v>20000</v>
      </c>
      <c r="T28" s="124">
        <f t="shared" si="3"/>
        <v>0.1</v>
      </c>
      <c r="U28" s="124">
        <f t="shared" si="4"/>
        <v>0</v>
      </c>
      <c r="V28" s="121" t="s">
        <v>239</v>
      </c>
      <c r="W28" s="122">
        <v>20000</v>
      </c>
    </row>
    <row r="29" spans="1:23" s="6" customFormat="1" ht="47.25" customHeight="1" thickBot="1" x14ac:dyDescent="0.25">
      <c r="A29" s="129"/>
      <c r="B29" s="143" t="s">
        <v>282</v>
      </c>
      <c r="C29" s="144"/>
      <c r="D29" s="151" t="s">
        <v>283</v>
      </c>
      <c r="E29" s="145"/>
      <c r="F29" s="146">
        <v>24000</v>
      </c>
      <c r="G29" s="147"/>
      <c r="H29" s="146"/>
      <c r="I29" s="147"/>
      <c r="J29" s="147"/>
      <c r="K29" s="147"/>
      <c r="L29" s="147"/>
      <c r="M29" s="147"/>
      <c r="N29" s="146"/>
      <c r="O29" s="146"/>
      <c r="P29" s="146"/>
      <c r="Q29" s="146"/>
      <c r="R29" s="146"/>
      <c r="S29" s="146">
        <v>0</v>
      </c>
      <c r="T29" s="148"/>
      <c r="U29" s="148"/>
      <c r="V29" s="149"/>
      <c r="W29" s="150">
        <v>20000</v>
      </c>
    </row>
  </sheetData>
  <conditionalFormatting sqref="U12:U29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12:T29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3622047244094491" right="0.23622047244094491" top="0.74803149606299213" bottom="0.74803149606299213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8"/>
  <sheetViews>
    <sheetView workbookViewId="0">
      <selection activeCell="B17" sqref="B17"/>
    </sheetView>
  </sheetViews>
  <sheetFormatPr defaultRowHeight="15" x14ac:dyDescent="0.25"/>
  <cols>
    <col min="1" max="1" width="12.5703125" bestFit="1" customWidth="1"/>
    <col min="2" max="2" width="23.85546875" style="48" bestFit="1" customWidth="1"/>
    <col min="3" max="3" width="24" style="48" bestFit="1" customWidth="1"/>
    <col min="4" max="4" width="20.140625" style="48" bestFit="1" customWidth="1"/>
    <col min="5" max="5" width="15.7109375" style="48" bestFit="1" customWidth="1"/>
    <col min="6" max="6" width="22.85546875" style="48" bestFit="1" customWidth="1"/>
    <col min="7" max="7" width="15.28515625" style="48" bestFit="1" customWidth="1"/>
  </cols>
  <sheetData>
    <row r="3" spans="1:7" x14ac:dyDescent="0.25">
      <c r="A3" s="16" t="s">
        <v>169</v>
      </c>
      <c r="B3" s="48" t="s">
        <v>225</v>
      </c>
      <c r="C3" s="48" t="s">
        <v>226</v>
      </c>
      <c r="D3" s="48" t="s">
        <v>227</v>
      </c>
      <c r="E3" s="48" t="s">
        <v>228</v>
      </c>
      <c r="F3" s="48" t="s">
        <v>229</v>
      </c>
      <c r="G3" s="48" t="s">
        <v>230</v>
      </c>
    </row>
    <row r="4" spans="1:7" x14ac:dyDescent="0.25">
      <c r="A4" s="17" t="s">
        <v>171</v>
      </c>
      <c r="B4" s="48">
        <v>499100</v>
      </c>
      <c r="C4" s="48">
        <v>625</v>
      </c>
      <c r="D4" s="48">
        <v>329</v>
      </c>
      <c r="E4" s="48">
        <v>329</v>
      </c>
      <c r="F4" s="48">
        <v>0</v>
      </c>
      <c r="G4" s="48">
        <v>296100</v>
      </c>
    </row>
    <row r="5" spans="1:7" x14ac:dyDescent="0.25">
      <c r="A5" s="17" t="s">
        <v>209</v>
      </c>
      <c r="B5" s="48">
        <v>1000000</v>
      </c>
      <c r="C5" s="48">
        <v>987</v>
      </c>
      <c r="D5" s="48">
        <v>515</v>
      </c>
      <c r="E5" s="48">
        <v>515</v>
      </c>
      <c r="F5" s="48">
        <v>0</v>
      </c>
      <c r="G5" s="48">
        <v>463500</v>
      </c>
    </row>
    <row r="6" spans="1:7" x14ac:dyDescent="0.25">
      <c r="A6" s="17" t="s">
        <v>172</v>
      </c>
      <c r="B6" s="48">
        <v>1209000</v>
      </c>
      <c r="C6" s="48">
        <v>1982</v>
      </c>
      <c r="D6" s="48">
        <v>478</v>
      </c>
      <c r="E6" s="48">
        <v>216</v>
      </c>
      <c r="F6" s="48">
        <v>0</v>
      </c>
      <c r="G6" s="48">
        <v>194400</v>
      </c>
    </row>
    <row r="7" spans="1:7" x14ac:dyDescent="0.25">
      <c r="A7" s="17" t="s">
        <v>173</v>
      </c>
      <c r="B7" s="48">
        <v>298000</v>
      </c>
      <c r="C7" s="48">
        <v>63</v>
      </c>
      <c r="D7" s="48">
        <v>17</v>
      </c>
      <c r="E7" s="48">
        <v>25</v>
      </c>
      <c r="F7" s="48">
        <v>1</v>
      </c>
      <c r="G7" s="48">
        <v>22500</v>
      </c>
    </row>
    <row r="8" spans="1:7" x14ac:dyDescent="0.25">
      <c r="A8" s="17" t="s">
        <v>174</v>
      </c>
      <c r="B8" s="48">
        <v>225000</v>
      </c>
      <c r="C8" s="48">
        <v>364</v>
      </c>
      <c r="D8" s="48">
        <v>333</v>
      </c>
      <c r="E8" s="48">
        <v>147</v>
      </c>
      <c r="F8" s="48">
        <v>0</v>
      </c>
      <c r="G8" s="48">
        <v>132300</v>
      </c>
    </row>
    <row r="9" spans="1:7" x14ac:dyDescent="0.25">
      <c r="A9" s="17" t="s">
        <v>175</v>
      </c>
      <c r="B9" s="48">
        <v>230000</v>
      </c>
      <c r="C9" s="48">
        <v>660</v>
      </c>
      <c r="D9" s="48">
        <v>82</v>
      </c>
      <c r="E9" s="48">
        <v>41</v>
      </c>
      <c r="F9" s="48">
        <v>0</v>
      </c>
      <c r="G9" s="48">
        <v>36900</v>
      </c>
    </row>
    <row r="10" spans="1:7" x14ac:dyDescent="0.25">
      <c r="A10" s="17" t="s">
        <v>207</v>
      </c>
      <c r="B10" s="48">
        <v>1291200</v>
      </c>
      <c r="C10" s="48">
        <v>1944</v>
      </c>
      <c r="D10" s="48">
        <v>960</v>
      </c>
      <c r="E10" s="48">
        <v>160</v>
      </c>
      <c r="F10" s="48">
        <v>0</v>
      </c>
      <c r="G10" s="48">
        <v>144000</v>
      </c>
    </row>
    <row r="11" spans="1:7" x14ac:dyDescent="0.25">
      <c r="A11" s="17" t="s">
        <v>176</v>
      </c>
      <c r="B11" s="48">
        <v>244839</v>
      </c>
      <c r="C11" s="48">
        <v>132</v>
      </c>
      <c r="D11" s="48">
        <v>33</v>
      </c>
      <c r="E11" s="48">
        <v>33</v>
      </c>
      <c r="G11" s="48">
        <v>29700</v>
      </c>
    </row>
    <row r="12" spans="1:7" x14ac:dyDescent="0.25">
      <c r="A12" s="17" t="s">
        <v>177</v>
      </c>
      <c r="B12" s="48">
        <v>650000</v>
      </c>
      <c r="C12" s="48">
        <v>199</v>
      </c>
      <c r="D12" s="48">
        <v>154</v>
      </c>
      <c r="E12" s="48">
        <v>0</v>
      </c>
      <c r="F12" s="48">
        <v>0</v>
      </c>
      <c r="G12" s="48">
        <v>0</v>
      </c>
    </row>
    <row r="13" spans="1:7" x14ac:dyDescent="0.25">
      <c r="A13" s="17" t="s">
        <v>211</v>
      </c>
      <c r="B13" s="48">
        <v>250000</v>
      </c>
      <c r="C13" s="48">
        <v>90</v>
      </c>
      <c r="D13" s="48">
        <v>58</v>
      </c>
      <c r="E13" s="48">
        <v>58</v>
      </c>
      <c r="F13" s="48">
        <v>0</v>
      </c>
      <c r="G13" s="48">
        <v>52200</v>
      </c>
    </row>
    <row r="14" spans="1:7" x14ac:dyDescent="0.25">
      <c r="A14" s="17" t="s">
        <v>178</v>
      </c>
      <c r="B14" s="48">
        <v>110000</v>
      </c>
      <c r="C14" s="48">
        <v>43</v>
      </c>
      <c r="D14" s="48">
        <v>38</v>
      </c>
      <c r="E14" s="48">
        <v>9</v>
      </c>
      <c r="F14" s="48">
        <v>0</v>
      </c>
      <c r="G14" s="48">
        <v>8100</v>
      </c>
    </row>
    <row r="15" spans="1:7" x14ac:dyDescent="0.25">
      <c r="A15" s="17" t="s">
        <v>208</v>
      </c>
      <c r="B15" s="48">
        <v>710000</v>
      </c>
      <c r="C15" s="48">
        <v>600</v>
      </c>
      <c r="D15" s="48">
        <v>500</v>
      </c>
      <c r="E15" s="48">
        <v>60</v>
      </c>
      <c r="F15" s="48">
        <v>0</v>
      </c>
      <c r="G15" s="48">
        <v>54000</v>
      </c>
    </row>
    <row r="16" spans="1:7" x14ac:dyDescent="0.25">
      <c r="A16" s="17" t="s">
        <v>179</v>
      </c>
      <c r="B16" s="48">
        <v>15000</v>
      </c>
      <c r="C16" s="48">
        <v>171</v>
      </c>
      <c r="D16" s="48">
        <v>78</v>
      </c>
      <c r="E16" s="48">
        <v>0</v>
      </c>
      <c r="F16" s="48">
        <v>0</v>
      </c>
      <c r="G16" s="48">
        <v>0</v>
      </c>
    </row>
    <row r="17" spans="1:7" x14ac:dyDescent="0.25">
      <c r="A17" s="17" t="s">
        <v>221</v>
      </c>
      <c r="B17" s="48">
        <v>410000</v>
      </c>
      <c r="C17" s="48">
        <v>147</v>
      </c>
      <c r="D17" s="48">
        <v>147</v>
      </c>
      <c r="E17" s="48">
        <v>0</v>
      </c>
      <c r="F17" s="48">
        <v>0</v>
      </c>
      <c r="G17" s="48">
        <v>0</v>
      </c>
    </row>
    <row r="18" spans="1:7" x14ac:dyDescent="0.25">
      <c r="A18" s="17" t="s">
        <v>212</v>
      </c>
      <c r="B18" s="48">
        <v>410000</v>
      </c>
      <c r="C18" s="48">
        <v>183</v>
      </c>
      <c r="D18" s="48">
        <v>65</v>
      </c>
      <c r="E18" s="48">
        <v>65</v>
      </c>
      <c r="F18" s="48">
        <v>0</v>
      </c>
      <c r="G18" s="48">
        <v>58500</v>
      </c>
    </row>
    <row r="19" spans="1:7" x14ac:dyDescent="0.25">
      <c r="A19" s="17" t="s">
        <v>180</v>
      </c>
      <c r="B19" s="48">
        <v>45000</v>
      </c>
      <c r="C19" s="48">
        <v>420</v>
      </c>
      <c r="D19" s="48">
        <v>276</v>
      </c>
      <c r="E19" s="48">
        <v>69</v>
      </c>
      <c r="F19" s="48">
        <v>0</v>
      </c>
      <c r="G19" s="48">
        <v>62100</v>
      </c>
    </row>
    <row r="20" spans="1:7" x14ac:dyDescent="0.25">
      <c r="A20" s="17" t="s">
        <v>181</v>
      </c>
      <c r="B20" s="48">
        <v>290000</v>
      </c>
      <c r="C20" s="48">
        <v>430</v>
      </c>
      <c r="D20" s="48">
        <v>412</v>
      </c>
      <c r="E20" s="48">
        <v>52</v>
      </c>
      <c r="F20" s="48">
        <v>0</v>
      </c>
      <c r="G20" s="48">
        <v>46800</v>
      </c>
    </row>
    <row r="21" spans="1:7" x14ac:dyDescent="0.25">
      <c r="A21" s="17" t="s">
        <v>182</v>
      </c>
      <c r="B21" s="48">
        <v>21600</v>
      </c>
      <c r="C21" s="48">
        <v>3</v>
      </c>
      <c r="D21" s="48">
        <v>0</v>
      </c>
      <c r="E21" s="48">
        <v>40</v>
      </c>
      <c r="F21" s="48">
        <v>0</v>
      </c>
      <c r="G21" s="48">
        <v>36000</v>
      </c>
    </row>
    <row r="22" spans="1:7" x14ac:dyDescent="0.25">
      <c r="A22" s="17" t="s">
        <v>183</v>
      </c>
      <c r="B22" s="48">
        <v>380000</v>
      </c>
      <c r="C22" s="48">
        <v>600</v>
      </c>
      <c r="D22" s="48">
        <v>400</v>
      </c>
      <c r="E22" s="48">
        <v>354</v>
      </c>
      <c r="F22" s="48">
        <v>0</v>
      </c>
      <c r="G22" s="48">
        <v>318600</v>
      </c>
    </row>
    <row r="23" spans="1:7" x14ac:dyDescent="0.25">
      <c r="A23" s="17" t="s">
        <v>184</v>
      </c>
      <c r="B23" s="48">
        <v>285000</v>
      </c>
      <c r="C23" s="48">
        <v>81</v>
      </c>
      <c r="D23" s="48">
        <v>35</v>
      </c>
      <c r="E23" s="48">
        <v>30</v>
      </c>
      <c r="F23" s="48">
        <v>0</v>
      </c>
      <c r="G23" s="48">
        <v>27000</v>
      </c>
    </row>
    <row r="24" spans="1:7" x14ac:dyDescent="0.25">
      <c r="A24" s="17" t="s">
        <v>185</v>
      </c>
      <c r="B24" s="48">
        <v>115000</v>
      </c>
      <c r="C24" s="48">
        <v>9</v>
      </c>
      <c r="D24" s="48">
        <v>4</v>
      </c>
      <c r="E24" s="48">
        <v>4</v>
      </c>
      <c r="F24" s="48">
        <v>0</v>
      </c>
      <c r="G24" s="48">
        <v>3600</v>
      </c>
    </row>
    <row r="25" spans="1:7" x14ac:dyDescent="0.25">
      <c r="A25" s="17" t="s">
        <v>210</v>
      </c>
      <c r="B25" s="48">
        <v>163000</v>
      </c>
      <c r="C25" s="48">
        <v>65</v>
      </c>
      <c r="D25" s="48">
        <v>23</v>
      </c>
      <c r="E25" s="48">
        <v>23</v>
      </c>
      <c r="F25" s="48">
        <v>0</v>
      </c>
      <c r="G25" s="48">
        <v>20700</v>
      </c>
    </row>
    <row r="26" spans="1:7" x14ac:dyDescent="0.25">
      <c r="A26" s="17" t="s">
        <v>186</v>
      </c>
      <c r="B26" s="48">
        <v>200000</v>
      </c>
      <c r="C26" s="48">
        <v>31</v>
      </c>
      <c r="D26" s="48">
        <v>200</v>
      </c>
      <c r="E26" s="48">
        <v>0</v>
      </c>
      <c r="F26" s="48">
        <v>0</v>
      </c>
      <c r="G26" s="48">
        <v>0</v>
      </c>
    </row>
    <row r="27" spans="1:7" x14ac:dyDescent="0.25">
      <c r="A27" s="17" t="s">
        <v>187</v>
      </c>
      <c r="B27" s="48">
        <v>511000</v>
      </c>
      <c r="C27" s="48">
        <v>135</v>
      </c>
      <c r="D27" s="48">
        <v>100</v>
      </c>
      <c r="E27" s="48">
        <v>32</v>
      </c>
      <c r="F27" s="48">
        <v>0</v>
      </c>
      <c r="G27" s="48">
        <v>28800</v>
      </c>
    </row>
    <row r="28" spans="1:7" x14ac:dyDescent="0.25">
      <c r="A28" s="17" t="s">
        <v>188</v>
      </c>
      <c r="B28" s="48">
        <v>145000</v>
      </c>
      <c r="C28" s="48">
        <v>56</v>
      </c>
      <c r="D28" s="48">
        <v>42</v>
      </c>
      <c r="E28" s="48">
        <v>42</v>
      </c>
      <c r="F28" s="48">
        <v>2</v>
      </c>
      <c r="G28" s="48">
        <v>37800</v>
      </c>
    </row>
    <row r="29" spans="1:7" x14ac:dyDescent="0.25">
      <c r="A29" s="17" t="s">
        <v>189</v>
      </c>
      <c r="B29" s="48">
        <v>150000</v>
      </c>
      <c r="C29" s="48">
        <v>33</v>
      </c>
      <c r="D29" s="48">
        <v>25</v>
      </c>
      <c r="E29" s="48">
        <v>25</v>
      </c>
      <c r="F29" s="48">
        <v>0</v>
      </c>
      <c r="G29" s="48">
        <v>22500</v>
      </c>
    </row>
    <row r="30" spans="1:7" x14ac:dyDescent="0.25">
      <c r="A30" s="17" t="s">
        <v>190</v>
      </c>
      <c r="B30" s="48">
        <v>258420</v>
      </c>
      <c r="C30" s="48">
        <v>410</v>
      </c>
      <c r="D30" s="48">
        <v>190</v>
      </c>
      <c r="E30" s="48">
        <v>30</v>
      </c>
      <c r="F30" s="48">
        <v>0</v>
      </c>
      <c r="G30" s="48">
        <v>27000</v>
      </c>
    </row>
    <row r="31" spans="1:7" x14ac:dyDescent="0.25">
      <c r="A31" s="17" t="s">
        <v>191</v>
      </c>
      <c r="B31" s="48">
        <v>424000</v>
      </c>
      <c r="C31" s="48">
        <v>1182</v>
      </c>
      <c r="D31" s="48">
        <v>940</v>
      </c>
      <c r="E31" s="48">
        <v>95</v>
      </c>
      <c r="F31" s="48">
        <v>0</v>
      </c>
      <c r="G31" s="48">
        <v>85500</v>
      </c>
    </row>
    <row r="32" spans="1:7" x14ac:dyDescent="0.25">
      <c r="A32" s="17" t="s">
        <v>192</v>
      </c>
      <c r="B32" s="48">
        <v>1110000</v>
      </c>
      <c r="C32" s="48">
        <v>250</v>
      </c>
      <c r="D32" s="48">
        <v>250</v>
      </c>
      <c r="E32" s="48">
        <v>0</v>
      </c>
      <c r="F32" s="48">
        <v>0</v>
      </c>
      <c r="G32" s="48">
        <v>0</v>
      </c>
    </row>
    <row r="33" spans="1:7" x14ac:dyDescent="0.25">
      <c r="A33" s="17" t="s">
        <v>193</v>
      </c>
      <c r="B33" s="48">
        <v>58000</v>
      </c>
      <c r="C33" s="48">
        <v>214</v>
      </c>
      <c r="D33" s="48">
        <v>115</v>
      </c>
      <c r="E33" s="48">
        <v>5</v>
      </c>
      <c r="F33" s="48">
        <v>0</v>
      </c>
      <c r="G33" s="48">
        <v>4500</v>
      </c>
    </row>
    <row r="34" spans="1:7" x14ac:dyDescent="0.25">
      <c r="A34" s="17" t="s">
        <v>194</v>
      </c>
      <c r="B34" s="48">
        <v>920000</v>
      </c>
      <c r="C34" s="48">
        <v>388</v>
      </c>
      <c r="D34" s="48">
        <v>300</v>
      </c>
      <c r="E34" s="48">
        <v>300</v>
      </c>
      <c r="F34" s="48">
        <v>0</v>
      </c>
      <c r="G34" s="48">
        <v>270000</v>
      </c>
    </row>
    <row r="35" spans="1:7" x14ac:dyDescent="0.25">
      <c r="A35" s="17" t="s">
        <v>195</v>
      </c>
      <c r="B35" s="48">
        <v>1610000</v>
      </c>
      <c r="C35" s="48">
        <v>1308</v>
      </c>
      <c r="D35" s="48">
        <v>1122</v>
      </c>
      <c r="E35" s="48">
        <v>374</v>
      </c>
      <c r="F35" s="48">
        <v>0</v>
      </c>
      <c r="G35" s="48">
        <v>336600</v>
      </c>
    </row>
    <row r="36" spans="1:7" x14ac:dyDescent="0.25">
      <c r="A36" s="17" t="s">
        <v>196</v>
      </c>
      <c r="B36" s="48">
        <v>1225000</v>
      </c>
      <c r="C36" s="48">
        <v>2646</v>
      </c>
      <c r="D36" s="48">
        <v>1758</v>
      </c>
      <c r="E36" s="48">
        <v>293</v>
      </c>
      <c r="F36" s="48">
        <v>0</v>
      </c>
      <c r="G36" s="48">
        <v>263700</v>
      </c>
    </row>
    <row r="37" spans="1:7" x14ac:dyDescent="0.25">
      <c r="A37" s="17" t="s">
        <v>197</v>
      </c>
      <c r="B37" s="48">
        <v>560000</v>
      </c>
      <c r="C37" s="48">
        <v>363</v>
      </c>
      <c r="D37" s="48">
        <v>280</v>
      </c>
      <c r="E37" s="48">
        <v>80</v>
      </c>
      <c r="F37" s="48">
        <v>0</v>
      </c>
      <c r="G37" s="48">
        <v>72000</v>
      </c>
    </row>
    <row r="38" spans="1:7" x14ac:dyDescent="0.25">
      <c r="A38" s="17" t="s">
        <v>198</v>
      </c>
      <c r="B38" s="48">
        <v>40000</v>
      </c>
      <c r="C38" s="48">
        <v>373</v>
      </c>
      <c r="D38" s="48">
        <v>177</v>
      </c>
      <c r="E38" s="48">
        <v>170</v>
      </c>
      <c r="F38" s="48">
        <v>0</v>
      </c>
      <c r="G38" s="48">
        <v>153000</v>
      </c>
    </row>
    <row r="39" spans="1:7" x14ac:dyDescent="0.25">
      <c r="A39" s="17" t="s">
        <v>199</v>
      </c>
      <c r="B39" s="48">
        <v>245000</v>
      </c>
      <c r="C39" s="48">
        <v>74</v>
      </c>
      <c r="D39" s="48">
        <v>23</v>
      </c>
      <c r="E39" s="48">
        <v>23</v>
      </c>
      <c r="F39" s="48">
        <v>0</v>
      </c>
      <c r="G39" s="48">
        <v>20700</v>
      </c>
    </row>
    <row r="40" spans="1:7" x14ac:dyDescent="0.25">
      <c r="A40" s="17" t="s">
        <v>200</v>
      </c>
      <c r="B40" s="48">
        <v>900000</v>
      </c>
      <c r="C40" s="48">
        <v>639</v>
      </c>
      <c r="D40" s="48">
        <v>501</v>
      </c>
      <c r="E40" s="48">
        <v>501</v>
      </c>
      <c r="F40" s="48">
        <v>0</v>
      </c>
      <c r="G40" s="48">
        <v>450900</v>
      </c>
    </row>
    <row r="41" spans="1:7" x14ac:dyDescent="0.25">
      <c r="A41" s="17" t="s">
        <v>201</v>
      </c>
      <c r="B41" s="48">
        <v>150000</v>
      </c>
      <c r="C41" s="48">
        <v>68</v>
      </c>
      <c r="D41" s="48">
        <v>44</v>
      </c>
      <c r="E41" s="48">
        <v>44</v>
      </c>
      <c r="F41" s="48">
        <v>0</v>
      </c>
      <c r="G41" s="48">
        <v>39600</v>
      </c>
    </row>
    <row r="42" spans="1:7" x14ac:dyDescent="0.25">
      <c r="A42" s="17" t="s">
        <v>202</v>
      </c>
      <c r="B42" s="48">
        <v>200000</v>
      </c>
      <c r="C42" s="48">
        <v>149</v>
      </c>
      <c r="D42" s="48">
        <v>65</v>
      </c>
      <c r="E42" s="48">
        <v>65</v>
      </c>
      <c r="F42" s="48">
        <v>0</v>
      </c>
      <c r="G42" s="48">
        <v>58500</v>
      </c>
    </row>
    <row r="43" spans="1:7" x14ac:dyDescent="0.25">
      <c r="A43" s="17" t="s">
        <v>203</v>
      </c>
      <c r="B43" s="48">
        <v>1200000</v>
      </c>
      <c r="C43" s="48">
        <v>351</v>
      </c>
      <c r="D43" s="48">
        <v>295</v>
      </c>
      <c r="E43" s="48">
        <v>295</v>
      </c>
      <c r="F43" s="48">
        <v>0</v>
      </c>
      <c r="G43" s="48">
        <v>265500</v>
      </c>
    </row>
    <row r="44" spans="1:7" x14ac:dyDescent="0.25">
      <c r="A44" s="17" t="s">
        <v>204</v>
      </c>
      <c r="B44" s="48">
        <v>155000</v>
      </c>
      <c r="C44" s="48">
        <v>320</v>
      </c>
      <c r="D44" s="48">
        <v>198</v>
      </c>
      <c r="E44" s="48">
        <v>99</v>
      </c>
      <c r="F44" s="48">
        <v>0</v>
      </c>
      <c r="G44" s="48">
        <v>89100</v>
      </c>
    </row>
    <row r="45" spans="1:7" x14ac:dyDescent="0.25">
      <c r="A45" s="17" t="s">
        <v>205</v>
      </c>
      <c r="B45" s="48">
        <v>440000</v>
      </c>
      <c r="C45" s="48">
        <v>88</v>
      </c>
      <c r="D45" s="48">
        <v>65</v>
      </c>
      <c r="E45" s="48">
        <v>65</v>
      </c>
      <c r="F45" s="48">
        <v>0</v>
      </c>
      <c r="G45" s="48">
        <v>58500</v>
      </c>
    </row>
    <row r="46" spans="1:7" x14ac:dyDescent="0.25">
      <c r="A46" s="17" t="s">
        <v>206</v>
      </c>
      <c r="B46" s="48">
        <v>210000</v>
      </c>
      <c r="C46" s="48">
        <v>95</v>
      </c>
      <c r="D46" s="48">
        <v>95</v>
      </c>
      <c r="E46" s="48">
        <v>95</v>
      </c>
      <c r="F46" s="48">
        <v>0</v>
      </c>
      <c r="G46" s="48">
        <v>85500</v>
      </c>
    </row>
    <row r="47" spans="1:7" x14ac:dyDescent="0.25">
      <c r="A47" s="17" t="s">
        <v>213</v>
      </c>
      <c r="B47" s="48">
        <v>40000</v>
      </c>
      <c r="C47" s="48">
        <v>15</v>
      </c>
      <c r="D47" s="48">
        <v>15</v>
      </c>
      <c r="E47" s="48">
        <v>15</v>
      </c>
      <c r="F47" s="48">
        <v>0</v>
      </c>
      <c r="G47" s="48">
        <v>13500</v>
      </c>
    </row>
    <row r="48" spans="1:7" x14ac:dyDescent="0.25">
      <c r="A48" s="17" t="s">
        <v>170</v>
      </c>
      <c r="B48" s="48">
        <v>19603159</v>
      </c>
      <c r="C48" s="48">
        <v>18986</v>
      </c>
      <c r="D48" s="48">
        <v>11737</v>
      </c>
      <c r="E48" s="48">
        <v>4878</v>
      </c>
      <c r="F48" s="48">
        <v>3</v>
      </c>
      <c r="G48" s="48">
        <v>4390200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6"/>
  <sheetViews>
    <sheetView workbookViewId="0">
      <pane ySplit="9" topLeftCell="A31" activePane="bottomLeft" state="frozen"/>
      <selection pane="bottomLeft" activeCell="A40" sqref="A40"/>
    </sheetView>
  </sheetViews>
  <sheetFormatPr defaultRowHeight="15" x14ac:dyDescent="0.25"/>
  <cols>
    <col min="1" max="1" width="34.85546875" style="11" customWidth="1"/>
    <col min="2" max="2" width="7.7109375" style="20" customWidth="1"/>
    <col min="3" max="3" width="12.7109375" style="12" customWidth="1"/>
    <col min="4" max="4" width="9.42578125" style="13" bestFit="1" customWidth="1"/>
    <col min="5" max="6" width="11.28515625" style="10" bestFit="1" customWidth="1"/>
    <col min="7" max="7" width="8.85546875" style="10" bestFit="1" customWidth="1"/>
    <col min="8" max="8" width="8.140625" style="10" bestFit="1" customWidth="1"/>
    <col min="9" max="9" width="12.42578125" style="10" customWidth="1"/>
    <col min="10" max="10" width="7.85546875" style="13" bestFit="1" customWidth="1"/>
    <col min="11" max="12" width="9" style="12" bestFit="1" customWidth="1"/>
    <col min="13" max="13" width="11.7109375" style="12" bestFit="1" customWidth="1"/>
    <col min="14" max="14" width="7.7109375" style="14" bestFit="1" customWidth="1"/>
    <col min="15" max="15" width="14.7109375" hidden="1" customWidth="1"/>
  </cols>
  <sheetData>
    <row r="1" spans="1:15" x14ac:dyDescent="0.25">
      <c r="A1" s="15"/>
      <c r="B1" s="19"/>
      <c r="C1" s="7"/>
      <c r="D1" s="8"/>
      <c r="E1" s="26">
        <f>SUM(E10:E74)</f>
        <v>19603159</v>
      </c>
      <c r="F1" s="26">
        <f t="shared" ref="F1:N1" si="0">SUM(F10:F74)</f>
        <v>18986</v>
      </c>
      <c r="G1" s="26">
        <f t="shared" si="0"/>
        <v>11737</v>
      </c>
      <c r="H1" s="26">
        <f t="shared" si="0"/>
        <v>4878</v>
      </c>
      <c r="I1" s="26">
        <f t="shared" si="0"/>
        <v>3</v>
      </c>
      <c r="J1" s="26">
        <f t="shared" si="0"/>
        <v>1431</v>
      </c>
      <c r="K1" s="26">
        <f t="shared" si="0"/>
        <v>4390200</v>
      </c>
      <c r="L1" s="26">
        <f t="shared" si="0"/>
        <v>0</v>
      </c>
      <c r="M1" s="26">
        <f t="shared" si="0"/>
        <v>0</v>
      </c>
      <c r="N1" s="26">
        <f t="shared" si="0"/>
        <v>4390200</v>
      </c>
    </row>
    <row r="2" spans="1:15" x14ac:dyDescent="0.25">
      <c r="B2" s="24"/>
      <c r="C2" s="31"/>
      <c r="D2" s="30"/>
      <c r="E2" s="29"/>
      <c r="F2" s="29"/>
      <c r="G2" s="29"/>
      <c r="H2" s="29"/>
      <c r="I2" s="29"/>
      <c r="J2" s="30"/>
      <c r="K2" s="31"/>
      <c r="L2" s="31"/>
      <c r="M2" s="31"/>
      <c r="N2" s="31"/>
    </row>
    <row r="3" spans="1:15" x14ac:dyDescent="0.25">
      <c r="C3" s="31"/>
      <c r="D3" s="30"/>
      <c r="E3" s="29"/>
      <c r="F3" s="29"/>
      <c r="G3" s="29"/>
      <c r="H3" s="29">
        <f>SUM(G4/H1)</f>
        <v>922.50922509225097</v>
      </c>
      <c r="I3" s="29"/>
      <c r="J3" s="30"/>
      <c r="K3" s="31"/>
      <c r="L3" s="31"/>
      <c r="M3" s="31"/>
      <c r="N3" s="31"/>
    </row>
    <row r="4" spans="1:15" x14ac:dyDescent="0.25">
      <c r="A4" s="11" t="s">
        <v>158</v>
      </c>
      <c r="C4" s="31"/>
      <c r="D4" s="30"/>
      <c r="E4" s="29"/>
      <c r="F4" s="29"/>
      <c r="G4" s="29">
        <v>4500000</v>
      </c>
      <c r="H4" s="32">
        <v>900</v>
      </c>
      <c r="I4" s="29"/>
      <c r="J4" s="30"/>
      <c r="K4" s="31"/>
      <c r="L4" s="31"/>
      <c r="M4" s="31"/>
      <c r="N4" s="31"/>
    </row>
    <row r="5" spans="1:15" x14ac:dyDescent="0.25">
      <c r="C5" s="31"/>
      <c r="D5" s="30"/>
      <c r="E5" s="29"/>
      <c r="F5" s="29"/>
      <c r="G5" s="29"/>
      <c r="H5" s="32"/>
      <c r="I5" s="29"/>
      <c r="J5" s="30"/>
      <c r="K5" s="31"/>
      <c r="L5" s="31"/>
      <c r="M5" s="31"/>
      <c r="N5" s="31">
        <v>9000000</v>
      </c>
    </row>
    <row r="6" spans="1:15" x14ac:dyDescent="0.25">
      <c r="A6" s="11" t="s">
        <v>13</v>
      </c>
      <c r="C6" s="31"/>
      <c r="D6" s="30"/>
      <c r="E6" s="29"/>
      <c r="F6" s="29"/>
      <c r="G6" s="29">
        <v>900000</v>
      </c>
      <c r="H6" s="29"/>
      <c r="I6" s="29"/>
      <c r="J6" s="30"/>
      <c r="K6" s="31"/>
      <c r="L6" s="31"/>
      <c r="M6" s="31"/>
      <c r="N6" s="31"/>
    </row>
    <row r="7" spans="1:15" x14ac:dyDescent="0.25">
      <c r="A7" s="11" t="s">
        <v>14</v>
      </c>
      <c r="C7" s="31"/>
      <c r="D7" s="30"/>
      <c r="E7" s="29"/>
      <c r="F7" s="29"/>
      <c r="G7" s="29">
        <v>3600000</v>
      </c>
      <c r="H7" s="29"/>
      <c r="I7" s="29"/>
      <c r="J7" s="30"/>
      <c r="K7" s="31"/>
      <c r="L7" s="31"/>
      <c r="M7" s="31"/>
      <c r="N7" s="31"/>
    </row>
    <row r="8" spans="1:15" ht="15.75" thickBot="1" x14ac:dyDescent="0.3">
      <c r="A8" s="11" t="s">
        <v>15</v>
      </c>
      <c r="C8" s="31"/>
      <c r="D8" s="30"/>
      <c r="E8" s="29"/>
      <c r="F8" s="29"/>
      <c r="G8" s="29">
        <f>SUM(G4:G7)</f>
        <v>9000000</v>
      </c>
      <c r="H8" s="29"/>
      <c r="I8" s="29"/>
      <c r="J8" s="30"/>
      <c r="K8" s="31"/>
      <c r="L8" s="31"/>
      <c r="M8" s="31"/>
      <c r="N8" s="31"/>
    </row>
    <row r="9" spans="1:15" ht="28.9" customHeight="1" x14ac:dyDescent="0.25">
      <c r="A9" s="18" t="s">
        <v>0</v>
      </c>
      <c r="B9" s="21" t="s">
        <v>159</v>
      </c>
      <c r="C9" s="18" t="s">
        <v>1</v>
      </c>
      <c r="D9" s="27" t="s">
        <v>49</v>
      </c>
      <c r="E9" s="27" t="s">
        <v>2</v>
      </c>
      <c r="F9" s="27" t="s">
        <v>3</v>
      </c>
      <c r="G9" s="27" t="s">
        <v>10</v>
      </c>
      <c r="H9" s="27" t="s">
        <v>12</v>
      </c>
      <c r="I9" s="27" t="s">
        <v>9</v>
      </c>
      <c r="J9" s="27" t="s">
        <v>4</v>
      </c>
      <c r="K9" s="27" t="s">
        <v>5</v>
      </c>
      <c r="L9" s="27" t="s">
        <v>7</v>
      </c>
      <c r="M9" s="27" t="s">
        <v>6</v>
      </c>
      <c r="N9" s="28" t="s">
        <v>8</v>
      </c>
      <c r="O9" s="23" t="s">
        <v>214</v>
      </c>
    </row>
    <row r="10" spans="1:15" s="38" customFormat="1" ht="17.45" customHeight="1" x14ac:dyDescent="0.25">
      <c r="A10" s="34" t="s">
        <v>153</v>
      </c>
      <c r="B10" s="33" t="s">
        <v>171</v>
      </c>
      <c r="C10" s="35" t="s">
        <v>154</v>
      </c>
      <c r="D10" s="36">
        <v>445261</v>
      </c>
      <c r="E10" s="36">
        <v>499100</v>
      </c>
      <c r="F10" s="36">
        <v>625</v>
      </c>
      <c r="G10" s="36">
        <v>329</v>
      </c>
      <c r="H10" s="36">
        <v>329</v>
      </c>
      <c r="I10" s="36">
        <v>0</v>
      </c>
      <c r="J10" s="36">
        <v>49</v>
      </c>
      <c r="K10" s="36">
        <f t="shared" ref="K10:K41" si="1">PRODUCT(H10,$H$4)</f>
        <v>296100</v>
      </c>
      <c r="L10" s="36"/>
      <c r="M10" s="36"/>
      <c r="N10" s="37">
        <f t="shared" ref="N10:N41" si="2">SUM(K10:M10)</f>
        <v>296100</v>
      </c>
      <c r="O10" s="38" t="e">
        <f>VLOOKUP(B10,#REF!,1,0)</f>
        <v>#REF!</v>
      </c>
    </row>
    <row r="11" spans="1:15" s="38" customFormat="1" ht="17.45" customHeight="1" x14ac:dyDescent="0.25">
      <c r="A11" s="34" t="s">
        <v>110</v>
      </c>
      <c r="B11" s="33" t="s">
        <v>209</v>
      </c>
      <c r="C11" s="35" t="s">
        <v>111</v>
      </c>
      <c r="D11" s="36">
        <v>1000000</v>
      </c>
      <c r="E11" s="36">
        <v>1000000</v>
      </c>
      <c r="F11" s="36">
        <v>987</v>
      </c>
      <c r="G11" s="36">
        <v>515</v>
      </c>
      <c r="H11" s="36">
        <v>515</v>
      </c>
      <c r="I11" s="36">
        <v>0</v>
      </c>
      <c r="J11" s="36">
        <v>0</v>
      </c>
      <c r="K11" s="36">
        <f t="shared" si="1"/>
        <v>463500</v>
      </c>
      <c r="L11" s="36"/>
      <c r="M11" s="36"/>
      <c r="N11" s="37">
        <f t="shared" si="2"/>
        <v>463500</v>
      </c>
      <c r="O11" s="38" t="e">
        <f>VLOOKUP(B11,#REF!,1,0)</f>
        <v>#REF!</v>
      </c>
    </row>
    <row r="12" spans="1:15" s="38" customFormat="1" ht="17.45" customHeight="1" x14ac:dyDescent="0.25">
      <c r="A12" s="34" t="s">
        <v>118</v>
      </c>
      <c r="B12" s="33" t="s">
        <v>172</v>
      </c>
      <c r="C12" s="35" t="s">
        <v>119</v>
      </c>
      <c r="D12" s="36">
        <v>1080000</v>
      </c>
      <c r="E12" s="36">
        <v>809000</v>
      </c>
      <c r="F12" s="36">
        <v>991</v>
      </c>
      <c r="G12" s="36">
        <v>239</v>
      </c>
      <c r="H12" s="36">
        <v>116</v>
      </c>
      <c r="I12" s="36">
        <v>0</v>
      </c>
      <c r="J12" s="36">
        <v>0</v>
      </c>
      <c r="K12" s="36">
        <f t="shared" si="1"/>
        <v>104400</v>
      </c>
      <c r="L12" s="36"/>
      <c r="M12" s="36"/>
      <c r="N12" s="37">
        <f t="shared" si="2"/>
        <v>104400</v>
      </c>
      <c r="O12" s="38" t="e">
        <f>VLOOKUP(B12,#REF!,1,0)</f>
        <v>#REF!</v>
      </c>
    </row>
    <row r="13" spans="1:15" s="38" customFormat="1" ht="17.45" customHeight="1" x14ac:dyDescent="0.25">
      <c r="A13" s="34" t="s">
        <v>118</v>
      </c>
      <c r="B13" s="33" t="s">
        <v>172</v>
      </c>
      <c r="C13" s="35" t="s">
        <v>120</v>
      </c>
      <c r="D13" s="36">
        <v>645000</v>
      </c>
      <c r="E13" s="36">
        <v>400000</v>
      </c>
      <c r="F13" s="36">
        <v>991</v>
      </c>
      <c r="G13" s="36">
        <v>239</v>
      </c>
      <c r="H13" s="36">
        <v>100</v>
      </c>
      <c r="I13" s="36">
        <v>0</v>
      </c>
      <c r="J13" s="36">
        <v>0</v>
      </c>
      <c r="K13" s="36">
        <f t="shared" si="1"/>
        <v>90000</v>
      </c>
      <c r="L13" s="36"/>
      <c r="M13" s="36"/>
      <c r="N13" s="37">
        <f t="shared" si="2"/>
        <v>90000</v>
      </c>
      <c r="O13" s="38" t="e">
        <f>VLOOKUP(B13,#REF!,1,0)</f>
        <v>#REF!</v>
      </c>
    </row>
    <row r="14" spans="1:15" s="38" customFormat="1" ht="17.45" customHeight="1" x14ac:dyDescent="0.25">
      <c r="A14" s="34" t="s">
        <v>80</v>
      </c>
      <c r="B14" s="33" t="s">
        <v>173</v>
      </c>
      <c r="C14" s="35" t="s">
        <v>81</v>
      </c>
      <c r="D14" s="36">
        <v>298000</v>
      </c>
      <c r="E14" s="36">
        <v>298000</v>
      </c>
      <c r="F14" s="36">
        <v>63</v>
      </c>
      <c r="G14" s="36">
        <v>17</v>
      </c>
      <c r="H14" s="36">
        <v>25</v>
      </c>
      <c r="I14" s="36">
        <v>1</v>
      </c>
      <c r="J14" s="36">
        <v>25</v>
      </c>
      <c r="K14" s="36">
        <f t="shared" si="1"/>
        <v>22500</v>
      </c>
      <c r="L14" s="36"/>
      <c r="M14" s="36"/>
      <c r="N14" s="37">
        <f t="shared" si="2"/>
        <v>22500</v>
      </c>
      <c r="O14" s="38" t="e">
        <f>VLOOKUP(B14,#REF!,1,0)</f>
        <v>#REF!</v>
      </c>
    </row>
    <row r="15" spans="1:15" s="38" customFormat="1" ht="17.45" customHeight="1" x14ac:dyDescent="0.25">
      <c r="A15" s="34" t="s">
        <v>106</v>
      </c>
      <c r="B15" s="33" t="s">
        <v>174</v>
      </c>
      <c r="C15" s="35" t="s">
        <v>107</v>
      </c>
      <c r="D15" s="36">
        <v>225000</v>
      </c>
      <c r="E15" s="36">
        <v>225000</v>
      </c>
      <c r="F15" s="36">
        <v>364</v>
      </c>
      <c r="G15" s="36">
        <v>333</v>
      </c>
      <c r="H15" s="36">
        <v>147</v>
      </c>
      <c r="I15" s="36">
        <v>0</v>
      </c>
      <c r="J15" s="36">
        <v>4</v>
      </c>
      <c r="K15" s="36">
        <f t="shared" si="1"/>
        <v>132300</v>
      </c>
      <c r="L15" s="36"/>
      <c r="M15" s="36"/>
      <c r="N15" s="37">
        <f t="shared" si="2"/>
        <v>132300</v>
      </c>
      <c r="O15" s="38" t="e">
        <f>VLOOKUP(B15,#REF!,1,0)</f>
        <v>#REF!</v>
      </c>
    </row>
    <row r="16" spans="1:15" s="38" customFormat="1" ht="17.45" customHeight="1" x14ac:dyDescent="0.25">
      <c r="A16" s="34" t="s">
        <v>145</v>
      </c>
      <c r="B16" s="33" t="s">
        <v>175</v>
      </c>
      <c r="C16" s="35" t="s">
        <v>146</v>
      </c>
      <c r="D16" s="36">
        <v>585000</v>
      </c>
      <c r="E16" s="36">
        <v>200000</v>
      </c>
      <c r="F16" s="36">
        <v>330</v>
      </c>
      <c r="G16" s="36">
        <v>41</v>
      </c>
      <c r="H16" s="36">
        <v>41</v>
      </c>
      <c r="I16" s="36">
        <v>0</v>
      </c>
      <c r="J16" s="36">
        <v>11</v>
      </c>
      <c r="K16" s="36">
        <f t="shared" si="1"/>
        <v>36900</v>
      </c>
      <c r="L16" s="36"/>
      <c r="M16" s="36"/>
      <c r="N16" s="37">
        <f t="shared" si="2"/>
        <v>36900</v>
      </c>
      <c r="O16" s="38" t="e">
        <f>VLOOKUP(B16,#REF!,1,0)</f>
        <v>#REF!</v>
      </c>
    </row>
    <row r="17" spans="1:15" s="38" customFormat="1" ht="17.45" customHeight="1" x14ac:dyDescent="0.25">
      <c r="A17" s="34" t="s">
        <v>145</v>
      </c>
      <c r="B17" s="33" t="s">
        <v>175</v>
      </c>
      <c r="C17" s="35" t="s">
        <v>147</v>
      </c>
      <c r="D17" s="36">
        <v>74000</v>
      </c>
      <c r="E17" s="36">
        <v>30000</v>
      </c>
      <c r="F17" s="36">
        <v>330</v>
      </c>
      <c r="G17" s="36">
        <v>41</v>
      </c>
      <c r="H17" s="36">
        <v>0</v>
      </c>
      <c r="I17" s="36">
        <v>0</v>
      </c>
      <c r="J17" s="36">
        <v>11</v>
      </c>
      <c r="K17" s="36">
        <f t="shared" si="1"/>
        <v>0</v>
      </c>
      <c r="L17" s="36"/>
      <c r="M17" s="36"/>
      <c r="N17" s="37">
        <f t="shared" si="2"/>
        <v>0</v>
      </c>
      <c r="O17" s="38" t="e">
        <f>VLOOKUP(B17,#REF!,1,0)</f>
        <v>#REF!</v>
      </c>
    </row>
    <row r="18" spans="1:15" s="38" customFormat="1" ht="17.45" customHeight="1" x14ac:dyDescent="0.25">
      <c r="A18" s="34" t="s">
        <v>55</v>
      </c>
      <c r="B18" s="42" t="s">
        <v>207</v>
      </c>
      <c r="C18" s="35" t="s">
        <v>56</v>
      </c>
      <c r="D18" s="36">
        <v>23000</v>
      </c>
      <c r="E18" s="36">
        <v>23000</v>
      </c>
      <c r="F18" s="36">
        <v>324</v>
      </c>
      <c r="G18" s="36">
        <v>160</v>
      </c>
      <c r="H18" s="36">
        <v>0</v>
      </c>
      <c r="I18" s="36">
        <v>0</v>
      </c>
      <c r="J18" s="36">
        <v>10</v>
      </c>
      <c r="K18" s="36">
        <f t="shared" si="1"/>
        <v>0</v>
      </c>
      <c r="L18" s="36"/>
      <c r="M18" s="36"/>
      <c r="N18" s="37">
        <f t="shared" si="2"/>
        <v>0</v>
      </c>
      <c r="O18" s="38" t="e">
        <f>VLOOKUP(B18,#REF!,1,0)</f>
        <v>#REF!</v>
      </c>
    </row>
    <row r="19" spans="1:15" s="38" customFormat="1" ht="17.45" customHeight="1" x14ac:dyDescent="0.25">
      <c r="A19" s="34" t="s">
        <v>123</v>
      </c>
      <c r="B19" s="33" t="s">
        <v>176</v>
      </c>
      <c r="C19" s="35" t="s">
        <v>124</v>
      </c>
      <c r="D19" s="36">
        <v>244893</v>
      </c>
      <c r="E19" s="36">
        <v>244839</v>
      </c>
      <c r="F19" s="36">
        <v>132</v>
      </c>
      <c r="G19" s="36">
        <v>33</v>
      </c>
      <c r="H19" s="36">
        <v>33</v>
      </c>
      <c r="I19" s="36"/>
      <c r="J19" s="36"/>
      <c r="K19" s="36">
        <f t="shared" si="1"/>
        <v>29700</v>
      </c>
      <c r="L19" s="36"/>
      <c r="M19" s="36"/>
      <c r="N19" s="37">
        <f t="shared" si="2"/>
        <v>29700</v>
      </c>
      <c r="O19" s="38" t="e">
        <f>VLOOKUP(B19,#REF!,1,0)</f>
        <v>#REF!</v>
      </c>
    </row>
    <row r="20" spans="1:15" s="38" customFormat="1" ht="17.45" customHeight="1" x14ac:dyDescent="0.25">
      <c r="A20" s="34" t="s">
        <v>135</v>
      </c>
      <c r="B20" s="33" t="s">
        <v>177</v>
      </c>
      <c r="C20" s="35" t="s">
        <v>136</v>
      </c>
      <c r="D20" s="36">
        <v>1600000</v>
      </c>
      <c r="E20" s="36">
        <v>650000</v>
      </c>
      <c r="F20" s="36">
        <v>199</v>
      </c>
      <c r="G20" s="36">
        <v>154</v>
      </c>
      <c r="H20" s="36">
        <v>0</v>
      </c>
      <c r="I20" s="36">
        <v>0</v>
      </c>
      <c r="J20" s="36">
        <v>9</v>
      </c>
      <c r="K20" s="36">
        <f t="shared" si="1"/>
        <v>0</v>
      </c>
      <c r="L20" s="36"/>
      <c r="M20" s="36"/>
      <c r="N20" s="37">
        <f t="shared" si="2"/>
        <v>0</v>
      </c>
      <c r="O20" s="38" t="e">
        <f>VLOOKUP(B20,#REF!,1,0)</f>
        <v>#REF!</v>
      </c>
    </row>
    <row r="21" spans="1:15" s="38" customFormat="1" ht="17.45" customHeight="1" x14ac:dyDescent="0.25">
      <c r="A21" s="34" t="s">
        <v>125</v>
      </c>
      <c r="B21" s="33" t="s">
        <v>211</v>
      </c>
      <c r="C21" s="35" t="s">
        <v>126</v>
      </c>
      <c r="D21" s="36">
        <v>250000</v>
      </c>
      <c r="E21" s="36">
        <v>250000</v>
      </c>
      <c r="F21" s="36">
        <v>90</v>
      </c>
      <c r="G21" s="36">
        <v>58</v>
      </c>
      <c r="H21" s="36">
        <v>58</v>
      </c>
      <c r="I21" s="36">
        <v>0</v>
      </c>
      <c r="J21" s="36">
        <v>0</v>
      </c>
      <c r="K21" s="36">
        <f t="shared" si="1"/>
        <v>52200</v>
      </c>
      <c r="L21" s="36"/>
      <c r="M21" s="36"/>
      <c r="N21" s="37">
        <f t="shared" si="2"/>
        <v>52200</v>
      </c>
      <c r="O21" s="38" t="e">
        <f>VLOOKUP(B21,#REF!,1,0)</f>
        <v>#REF!</v>
      </c>
    </row>
    <row r="22" spans="1:15" s="38" customFormat="1" ht="17.45" customHeight="1" x14ac:dyDescent="0.25">
      <c r="A22" s="34" t="s">
        <v>73</v>
      </c>
      <c r="B22" s="42" t="s">
        <v>208</v>
      </c>
      <c r="C22" s="35" t="s">
        <v>74</v>
      </c>
      <c r="D22" s="36">
        <v>187000</v>
      </c>
      <c r="E22" s="36">
        <v>160000</v>
      </c>
      <c r="F22" s="36">
        <v>300</v>
      </c>
      <c r="G22" s="36">
        <v>250</v>
      </c>
      <c r="H22" s="36">
        <v>60</v>
      </c>
      <c r="I22" s="36">
        <v>0</v>
      </c>
      <c r="J22" s="36">
        <v>10</v>
      </c>
      <c r="K22" s="36">
        <f t="shared" si="1"/>
        <v>54000</v>
      </c>
      <c r="L22" s="36"/>
      <c r="M22" s="36"/>
      <c r="N22" s="37">
        <f t="shared" si="2"/>
        <v>54000</v>
      </c>
      <c r="O22" s="38" t="e">
        <f>VLOOKUP(B22,#REF!,1,0)</f>
        <v>#REF!</v>
      </c>
    </row>
    <row r="23" spans="1:15" s="38" customFormat="1" ht="17.45" customHeight="1" x14ac:dyDescent="0.25">
      <c r="A23" s="34" t="s">
        <v>73</v>
      </c>
      <c r="B23" s="42" t="s">
        <v>208</v>
      </c>
      <c r="C23" s="35" t="s">
        <v>75</v>
      </c>
      <c r="D23" s="36">
        <v>1000000</v>
      </c>
      <c r="E23" s="36">
        <v>550000</v>
      </c>
      <c r="F23" s="36">
        <v>300</v>
      </c>
      <c r="G23" s="36">
        <v>250</v>
      </c>
      <c r="H23" s="36">
        <v>0</v>
      </c>
      <c r="I23" s="36">
        <v>0</v>
      </c>
      <c r="J23" s="36">
        <v>10</v>
      </c>
      <c r="K23" s="36">
        <f t="shared" si="1"/>
        <v>0</v>
      </c>
      <c r="L23" s="36"/>
      <c r="M23" s="36"/>
      <c r="N23" s="37">
        <f t="shared" si="2"/>
        <v>0</v>
      </c>
      <c r="O23" s="38" t="e">
        <f>VLOOKUP(B23,#REF!,1,0)</f>
        <v>#REF!</v>
      </c>
    </row>
    <row r="24" spans="1:15" s="38" customFormat="1" ht="17.45" customHeight="1" x14ac:dyDescent="0.25">
      <c r="A24" s="34" t="s">
        <v>133</v>
      </c>
      <c r="B24" s="33" t="s">
        <v>212</v>
      </c>
      <c r="C24" s="35" t="s">
        <v>134</v>
      </c>
      <c r="D24" s="36">
        <v>410000</v>
      </c>
      <c r="E24" s="36">
        <v>410000</v>
      </c>
      <c r="F24" s="36">
        <v>183</v>
      </c>
      <c r="G24" s="36">
        <v>65</v>
      </c>
      <c r="H24" s="36">
        <v>65</v>
      </c>
      <c r="I24" s="36">
        <v>0</v>
      </c>
      <c r="J24" s="36">
        <v>21</v>
      </c>
      <c r="K24" s="36">
        <f t="shared" si="1"/>
        <v>58500</v>
      </c>
      <c r="L24" s="36"/>
      <c r="M24" s="36"/>
      <c r="N24" s="37">
        <f t="shared" si="2"/>
        <v>58500</v>
      </c>
      <c r="O24" s="38" t="e">
        <f>VLOOKUP(B24,#REF!,1,0)</f>
        <v>#REF!</v>
      </c>
    </row>
    <row r="25" spans="1:15" s="38" customFormat="1" ht="17.45" customHeight="1" x14ac:dyDescent="0.25">
      <c r="A25" s="34" t="s">
        <v>104</v>
      </c>
      <c r="B25" s="33" t="s">
        <v>181</v>
      </c>
      <c r="C25" s="35" t="s">
        <v>105</v>
      </c>
      <c r="D25" s="36">
        <v>458200</v>
      </c>
      <c r="E25" s="36">
        <v>290000</v>
      </c>
      <c r="F25" s="36">
        <v>430</v>
      </c>
      <c r="G25" s="36">
        <v>412</v>
      </c>
      <c r="H25" s="36">
        <v>52</v>
      </c>
      <c r="I25" s="36">
        <v>0</v>
      </c>
      <c r="J25" s="36">
        <v>8</v>
      </c>
      <c r="K25" s="36">
        <f t="shared" si="1"/>
        <v>46800</v>
      </c>
      <c r="L25" s="36"/>
      <c r="M25" s="36"/>
      <c r="N25" s="37">
        <f t="shared" si="2"/>
        <v>46800</v>
      </c>
      <c r="O25" s="38" t="e">
        <f>VLOOKUP(B25,#REF!,1,0)</f>
        <v>#REF!</v>
      </c>
    </row>
    <row r="26" spans="1:15" s="38" customFormat="1" ht="17.45" customHeight="1" x14ac:dyDescent="0.25">
      <c r="A26" s="34" t="s">
        <v>69</v>
      </c>
      <c r="B26" s="33" t="s">
        <v>182</v>
      </c>
      <c r="C26" s="35" t="s">
        <v>70</v>
      </c>
      <c r="D26" s="36">
        <v>21600</v>
      </c>
      <c r="E26" s="36">
        <v>21600</v>
      </c>
      <c r="F26" s="36">
        <v>3</v>
      </c>
      <c r="G26" s="36">
        <v>0</v>
      </c>
      <c r="H26" s="36">
        <v>40</v>
      </c>
      <c r="I26" s="36">
        <v>0</v>
      </c>
      <c r="J26" s="36">
        <v>1</v>
      </c>
      <c r="K26" s="36">
        <f t="shared" si="1"/>
        <v>36000</v>
      </c>
      <c r="L26" s="36"/>
      <c r="M26" s="36"/>
      <c r="N26" s="37">
        <f t="shared" si="2"/>
        <v>36000</v>
      </c>
      <c r="O26" s="38" t="e">
        <f>VLOOKUP(B26,#REF!,1,0)</f>
        <v>#REF!</v>
      </c>
    </row>
    <row r="27" spans="1:15" s="38" customFormat="1" ht="17.45" customHeight="1" x14ac:dyDescent="0.25">
      <c r="A27" s="34" t="s">
        <v>143</v>
      </c>
      <c r="B27" s="33" t="s">
        <v>183</v>
      </c>
      <c r="C27" s="35" t="s">
        <v>144</v>
      </c>
      <c r="D27" s="36"/>
      <c r="E27" s="36">
        <v>380000</v>
      </c>
      <c r="F27" s="36">
        <v>600</v>
      </c>
      <c r="G27" s="36">
        <v>400</v>
      </c>
      <c r="H27" s="36">
        <v>354</v>
      </c>
      <c r="I27" s="36">
        <v>0</v>
      </c>
      <c r="J27" s="36">
        <v>30</v>
      </c>
      <c r="K27" s="36">
        <f t="shared" si="1"/>
        <v>318600</v>
      </c>
      <c r="L27" s="36"/>
      <c r="M27" s="36"/>
      <c r="N27" s="37">
        <f t="shared" si="2"/>
        <v>318600</v>
      </c>
      <c r="O27" s="38" t="e">
        <f>VLOOKUP(B27,#REF!,1,0)</f>
        <v>#REF!</v>
      </c>
    </row>
    <row r="28" spans="1:15" s="38" customFormat="1" ht="17.45" customHeight="1" x14ac:dyDescent="0.25">
      <c r="A28" s="34" t="s">
        <v>129</v>
      </c>
      <c r="B28" s="33" t="s">
        <v>184</v>
      </c>
      <c r="C28" s="35" t="s">
        <v>130</v>
      </c>
      <c r="D28" s="36">
        <v>285000</v>
      </c>
      <c r="E28" s="36">
        <v>285000</v>
      </c>
      <c r="F28" s="36">
        <v>81</v>
      </c>
      <c r="G28" s="36">
        <v>35</v>
      </c>
      <c r="H28" s="36">
        <v>30</v>
      </c>
      <c r="I28" s="36">
        <v>0</v>
      </c>
      <c r="J28" s="36">
        <v>6</v>
      </c>
      <c r="K28" s="36">
        <f t="shared" si="1"/>
        <v>27000</v>
      </c>
      <c r="L28" s="36"/>
      <c r="M28" s="36"/>
      <c r="N28" s="37">
        <f t="shared" si="2"/>
        <v>27000</v>
      </c>
      <c r="O28" s="38" t="e">
        <f>VLOOKUP(B28,#REF!,1,0)</f>
        <v>#REF!</v>
      </c>
    </row>
    <row r="29" spans="1:15" s="38" customFormat="1" ht="17.45" customHeight="1" x14ac:dyDescent="0.25">
      <c r="A29" s="34" t="s">
        <v>108</v>
      </c>
      <c r="B29" s="33" t="s">
        <v>185</v>
      </c>
      <c r="C29" s="35" t="s">
        <v>109</v>
      </c>
      <c r="D29" s="36">
        <v>281000</v>
      </c>
      <c r="E29" s="36">
        <v>115000</v>
      </c>
      <c r="F29" s="36">
        <v>9</v>
      </c>
      <c r="G29" s="36">
        <v>4</v>
      </c>
      <c r="H29" s="36">
        <v>4</v>
      </c>
      <c r="I29" s="36">
        <v>0</v>
      </c>
      <c r="J29" s="36">
        <v>0</v>
      </c>
      <c r="K29" s="36">
        <f t="shared" si="1"/>
        <v>3600</v>
      </c>
      <c r="L29" s="36"/>
      <c r="M29" s="36"/>
      <c r="N29" s="37">
        <f t="shared" si="2"/>
        <v>3600</v>
      </c>
      <c r="O29" s="38" t="e">
        <f>VLOOKUP(B29,#REF!,1,0)</f>
        <v>#REF!</v>
      </c>
    </row>
    <row r="30" spans="1:15" s="38" customFormat="1" ht="17.45" customHeight="1" x14ac:dyDescent="0.25">
      <c r="A30" s="34" t="s">
        <v>112</v>
      </c>
      <c r="B30" s="33" t="s">
        <v>210</v>
      </c>
      <c r="C30" s="35" t="s">
        <v>113</v>
      </c>
      <c r="D30" s="36">
        <v>163000</v>
      </c>
      <c r="E30" s="36">
        <v>163000</v>
      </c>
      <c r="F30" s="36">
        <v>65</v>
      </c>
      <c r="G30" s="36">
        <v>23</v>
      </c>
      <c r="H30" s="36">
        <v>23</v>
      </c>
      <c r="I30" s="36">
        <v>0</v>
      </c>
      <c r="J30" s="36">
        <v>3</v>
      </c>
      <c r="K30" s="36">
        <f t="shared" si="1"/>
        <v>20700</v>
      </c>
      <c r="L30" s="36"/>
      <c r="M30" s="36"/>
      <c r="N30" s="37">
        <f t="shared" si="2"/>
        <v>20700</v>
      </c>
      <c r="O30" s="38" t="e">
        <f>VLOOKUP(B30,#REF!,1,0)</f>
        <v>#REF!</v>
      </c>
    </row>
    <row r="31" spans="1:15" s="38" customFormat="1" ht="17.45" customHeight="1" x14ac:dyDescent="0.25">
      <c r="A31" s="34" t="s">
        <v>131</v>
      </c>
      <c r="B31" s="33" t="s">
        <v>186</v>
      </c>
      <c r="C31" s="35" t="s">
        <v>132</v>
      </c>
      <c r="D31" s="36">
        <v>200000</v>
      </c>
      <c r="E31" s="36">
        <v>200000</v>
      </c>
      <c r="F31" s="36">
        <v>31</v>
      </c>
      <c r="G31" s="36">
        <v>200</v>
      </c>
      <c r="H31" s="36">
        <v>0</v>
      </c>
      <c r="I31" s="36">
        <v>0</v>
      </c>
      <c r="J31" s="36">
        <v>0</v>
      </c>
      <c r="K31" s="36">
        <f t="shared" si="1"/>
        <v>0</v>
      </c>
      <c r="L31" s="36"/>
      <c r="M31" s="36"/>
      <c r="N31" s="37">
        <f t="shared" si="2"/>
        <v>0</v>
      </c>
      <c r="O31" s="38" t="e">
        <f>VLOOKUP(B31,#REF!,1,0)</f>
        <v>#REF!</v>
      </c>
    </row>
    <row r="32" spans="1:15" s="38" customFormat="1" ht="17.45" customHeight="1" x14ac:dyDescent="0.25">
      <c r="A32" s="34" t="s">
        <v>100</v>
      </c>
      <c r="B32" s="33" t="s">
        <v>187</v>
      </c>
      <c r="C32" s="35" t="s">
        <v>101</v>
      </c>
      <c r="D32" s="36">
        <v>511000</v>
      </c>
      <c r="E32" s="36">
        <v>511000</v>
      </c>
      <c r="F32" s="36">
        <v>135</v>
      </c>
      <c r="G32" s="36">
        <v>100</v>
      </c>
      <c r="H32" s="36">
        <v>32</v>
      </c>
      <c r="I32" s="36">
        <v>0</v>
      </c>
      <c r="J32" s="36">
        <v>4</v>
      </c>
      <c r="K32" s="36">
        <f t="shared" si="1"/>
        <v>28800</v>
      </c>
      <c r="L32" s="36"/>
      <c r="M32" s="36"/>
      <c r="N32" s="37">
        <f t="shared" si="2"/>
        <v>28800</v>
      </c>
      <c r="O32" s="38" t="e">
        <f>VLOOKUP(B32,#REF!,1,0)</f>
        <v>#REF!</v>
      </c>
    </row>
    <row r="33" spans="1:15" s="38" customFormat="1" ht="17.45" customHeight="1" x14ac:dyDescent="0.25">
      <c r="A33" s="34" t="s">
        <v>64</v>
      </c>
      <c r="B33" s="33" t="s">
        <v>188</v>
      </c>
      <c r="C33" s="40" t="s">
        <v>65</v>
      </c>
      <c r="D33" s="36">
        <v>145000</v>
      </c>
      <c r="E33" s="36">
        <v>145000</v>
      </c>
      <c r="F33" s="36">
        <v>56</v>
      </c>
      <c r="G33" s="36">
        <v>42</v>
      </c>
      <c r="H33" s="36">
        <v>42</v>
      </c>
      <c r="I33" s="36">
        <v>2</v>
      </c>
      <c r="J33" s="36">
        <v>0</v>
      </c>
      <c r="K33" s="36">
        <f t="shared" si="1"/>
        <v>37800</v>
      </c>
      <c r="L33" s="36"/>
      <c r="M33" s="36"/>
      <c r="N33" s="37">
        <f t="shared" si="2"/>
        <v>37800</v>
      </c>
      <c r="O33" s="38" t="e">
        <f>VLOOKUP(B33,#REF!,1,0)</f>
        <v>#REF!</v>
      </c>
    </row>
    <row r="34" spans="1:15" s="38" customFormat="1" ht="17.45" customHeight="1" x14ac:dyDescent="0.25">
      <c r="A34" s="34" t="s">
        <v>66</v>
      </c>
      <c r="B34" s="33" t="s">
        <v>191</v>
      </c>
      <c r="C34" s="35" t="s">
        <v>67</v>
      </c>
      <c r="D34" s="36">
        <v>200000</v>
      </c>
      <c r="E34" s="36">
        <v>200000</v>
      </c>
      <c r="F34" s="36">
        <v>591</v>
      </c>
      <c r="G34" s="36">
        <v>470</v>
      </c>
      <c r="H34" s="36">
        <v>0</v>
      </c>
      <c r="I34" s="36">
        <v>0</v>
      </c>
      <c r="J34" s="36">
        <v>93</v>
      </c>
      <c r="K34" s="36">
        <f t="shared" si="1"/>
        <v>0</v>
      </c>
      <c r="L34" s="36"/>
      <c r="M34" s="36"/>
      <c r="N34" s="37">
        <f t="shared" si="2"/>
        <v>0</v>
      </c>
      <c r="O34" s="38" t="e">
        <f>VLOOKUP(B34,#REF!,1,0)</f>
        <v>#REF!</v>
      </c>
    </row>
    <row r="35" spans="1:15" s="38" customFormat="1" ht="17.45" customHeight="1" x14ac:dyDescent="0.25">
      <c r="A35" s="34" t="s">
        <v>66</v>
      </c>
      <c r="B35" s="33" t="s">
        <v>191</v>
      </c>
      <c r="C35" s="35" t="s">
        <v>68</v>
      </c>
      <c r="D35" s="36">
        <v>224000</v>
      </c>
      <c r="E35" s="36">
        <v>224000</v>
      </c>
      <c r="F35" s="36">
        <v>591</v>
      </c>
      <c r="G35" s="36">
        <v>470</v>
      </c>
      <c r="H35" s="36">
        <v>95</v>
      </c>
      <c r="I35" s="36">
        <v>0</v>
      </c>
      <c r="J35" s="36">
        <v>93</v>
      </c>
      <c r="K35" s="36">
        <f t="shared" si="1"/>
        <v>85500</v>
      </c>
      <c r="L35" s="36"/>
      <c r="M35" s="36"/>
      <c r="N35" s="37">
        <f t="shared" si="2"/>
        <v>85500</v>
      </c>
      <c r="O35" s="38" t="e">
        <f>VLOOKUP(B35,#REF!,1,0)</f>
        <v>#REF!</v>
      </c>
    </row>
    <row r="36" spans="1:15" s="38" customFormat="1" ht="17.45" customHeight="1" x14ac:dyDescent="0.25">
      <c r="A36" s="34" t="s">
        <v>141</v>
      </c>
      <c r="B36" s="33" t="s">
        <v>192</v>
      </c>
      <c r="C36" s="35" t="s">
        <v>142</v>
      </c>
      <c r="D36" s="36">
        <v>2220000</v>
      </c>
      <c r="E36" s="36">
        <v>1110000</v>
      </c>
      <c r="F36" s="36">
        <v>250</v>
      </c>
      <c r="G36" s="36">
        <v>250</v>
      </c>
      <c r="H36" s="36">
        <v>0</v>
      </c>
      <c r="I36" s="36">
        <v>0</v>
      </c>
      <c r="J36" s="36">
        <v>1</v>
      </c>
      <c r="K36" s="36">
        <f t="shared" si="1"/>
        <v>0</v>
      </c>
      <c r="L36" s="36"/>
      <c r="M36" s="36"/>
      <c r="N36" s="37">
        <f t="shared" si="2"/>
        <v>0</v>
      </c>
      <c r="O36" s="38" t="e">
        <f>VLOOKUP(B36,#REF!,1,0)</f>
        <v>#REF!</v>
      </c>
    </row>
    <row r="37" spans="1:15" s="38" customFormat="1" ht="17.45" customHeight="1" x14ac:dyDescent="0.25">
      <c r="A37" s="34" t="s">
        <v>127</v>
      </c>
      <c r="B37" s="33" t="s">
        <v>193</v>
      </c>
      <c r="C37" s="35" t="s">
        <v>128</v>
      </c>
      <c r="D37" s="36">
        <v>85000</v>
      </c>
      <c r="E37" s="36">
        <v>58000</v>
      </c>
      <c r="F37" s="36">
        <v>214</v>
      </c>
      <c r="G37" s="36">
        <v>115</v>
      </c>
      <c r="H37" s="36">
        <v>5</v>
      </c>
      <c r="I37" s="36">
        <v>0</v>
      </c>
      <c r="J37" s="36">
        <v>0</v>
      </c>
      <c r="K37" s="36">
        <f t="shared" si="1"/>
        <v>4500</v>
      </c>
      <c r="L37" s="36"/>
      <c r="M37" s="36"/>
      <c r="N37" s="37">
        <f t="shared" si="2"/>
        <v>4500</v>
      </c>
      <c r="O37" s="38" t="e">
        <f>VLOOKUP(B37,#REF!,1,0)</f>
        <v>#REF!</v>
      </c>
    </row>
    <row r="38" spans="1:15" s="38" customFormat="1" ht="17.45" customHeight="1" x14ac:dyDescent="0.25">
      <c r="A38" s="34" t="s">
        <v>71</v>
      </c>
      <c r="B38" s="33" t="s">
        <v>194</v>
      </c>
      <c r="C38" s="35" t="s">
        <v>72</v>
      </c>
      <c r="D38" s="36">
        <v>1330000</v>
      </c>
      <c r="E38" s="36">
        <v>920000</v>
      </c>
      <c r="F38" s="36">
        <v>388</v>
      </c>
      <c r="G38" s="36">
        <v>300</v>
      </c>
      <c r="H38" s="36">
        <v>300</v>
      </c>
      <c r="I38" s="36">
        <v>0</v>
      </c>
      <c r="J38" s="36">
        <v>30</v>
      </c>
      <c r="K38" s="36">
        <f t="shared" si="1"/>
        <v>270000</v>
      </c>
      <c r="L38" s="36"/>
      <c r="M38" s="36"/>
      <c r="N38" s="37">
        <f t="shared" si="2"/>
        <v>270000</v>
      </c>
      <c r="O38" s="38" t="e">
        <f>VLOOKUP(B38,#REF!,1,0)</f>
        <v>#REF!</v>
      </c>
    </row>
    <row r="39" spans="1:15" s="38" customFormat="1" ht="17.45" customHeight="1" x14ac:dyDescent="0.25">
      <c r="A39" s="34" t="s">
        <v>96</v>
      </c>
      <c r="B39" s="33" t="s">
        <v>195</v>
      </c>
      <c r="C39" s="35" t="s">
        <v>97</v>
      </c>
      <c r="D39" s="36">
        <v>1240000</v>
      </c>
      <c r="E39" s="36">
        <v>760000</v>
      </c>
      <c r="F39" s="36">
        <v>436</v>
      </c>
      <c r="G39" s="36">
        <v>374</v>
      </c>
      <c r="H39" s="36">
        <v>374</v>
      </c>
      <c r="I39" s="36">
        <v>0</v>
      </c>
      <c r="J39" s="36">
        <v>26</v>
      </c>
      <c r="K39" s="36">
        <f t="shared" si="1"/>
        <v>336600</v>
      </c>
      <c r="L39" s="36"/>
      <c r="M39" s="36"/>
      <c r="N39" s="37">
        <f t="shared" si="2"/>
        <v>336600</v>
      </c>
      <c r="O39" s="38" t="e">
        <f>VLOOKUP(B39,#REF!,1,0)</f>
        <v>#REF!</v>
      </c>
    </row>
    <row r="40" spans="1:15" s="38" customFormat="1" ht="17.45" customHeight="1" x14ac:dyDescent="0.25">
      <c r="A40" s="34" t="s">
        <v>96</v>
      </c>
      <c r="B40" s="33" t="s">
        <v>195</v>
      </c>
      <c r="C40" s="35" t="s">
        <v>98</v>
      </c>
      <c r="D40" s="36">
        <v>435000</v>
      </c>
      <c r="E40" s="36">
        <v>435000</v>
      </c>
      <c r="F40" s="36">
        <v>436</v>
      </c>
      <c r="G40" s="36">
        <v>374</v>
      </c>
      <c r="H40" s="36">
        <v>0</v>
      </c>
      <c r="I40" s="36">
        <v>0</v>
      </c>
      <c r="J40" s="36">
        <v>26</v>
      </c>
      <c r="K40" s="36">
        <f t="shared" si="1"/>
        <v>0</v>
      </c>
      <c r="L40" s="36"/>
      <c r="M40" s="36"/>
      <c r="N40" s="37">
        <f t="shared" si="2"/>
        <v>0</v>
      </c>
      <c r="O40" s="38" t="e">
        <f>VLOOKUP(B40,#REF!,1,0)</f>
        <v>#REF!</v>
      </c>
    </row>
    <row r="41" spans="1:15" s="38" customFormat="1" ht="17.45" customHeight="1" x14ac:dyDescent="0.25">
      <c r="A41" s="34" t="s">
        <v>96</v>
      </c>
      <c r="B41" s="33" t="s">
        <v>195</v>
      </c>
      <c r="C41" s="35" t="s">
        <v>99</v>
      </c>
      <c r="D41" s="36">
        <v>415000</v>
      </c>
      <c r="E41" s="36">
        <v>415000</v>
      </c>
      <c r="F41" s="36">
        <v>436</v>
      </c>
      <c r="G41" s="36">
        <v>374</v>
      </c>
      <c r="H41" s="36">
        <v>0</v>
      </c>
      <c r="I41" s="36">
        <v>0</v>
      </c>
      <c r="J41" s="36">
        <v>26</v>
      </c>
      <c r="K41" s="36">
        <f t="shared" si="1"/>
        <v>0</v>
      </c>
      <c r="L41" s="36"/>
      <c r="M41" s="36"/>
      <c r="N41" s="37">
        <f t="shared" si="2"/>
        <v>0</v>
      </c>
      <c r="O41" s="38" t="e">
        <f>VLOOKUP(B41,#REF!,1,0)</f>
        <v>#REF!</v>
      </c>
    </row>
    <row r="42" spans="1:15" s="38" customFormat="1" ht="17.45" customHeight="1" x14ac:dyDescent="0.25">
      <c r="A42" s="34" t="s">
        <v>89</v>
      </c>
      <c r="B42" s="33" t="s">
        <v>196</v>
      </c>
      <c r="C42" s="35" t="s">
        <v>90</v>
      </c>
      <c r="D42" s="36">
        <v>226000</v>
      </c>
      <c r="E42" s="36">
        <v>200000</v>
      </c>
      <c r="F42" s="36">
        <v>441</v>
      </c>
      <c r="G42" s="36">
        <v>293</v>
      </c>
      <c r="H42" s="36">
        <v>293</v>
      </c>
      <c r="I42" s="36">
        <v>0</v>
      </c>
      <c r="J42" s="36">
        <v>25</v>
      </c>
      <c r="K42" s="36">
        <f t="shared" ref="K42:K74" si="3">PRODUCT(H42,$H$4)</f>
        <v>263700</v>
      </c>
      <c r="L42" s="36"/>
      <c r="M42" s="36"/>
      <c r="N42" s="37">
        <f t="shared" ref="N42:N73" si="4">SUM(K42:M42)</f>
        <v>263700</v>
      </c>
      <c r="O42" s="38" t="e">
        <f>VLOOKUP(B42,#REF!,1,0)</f>
        <v>#REF!</v>
      </c>
    </row>
    <row r="43" spans="1:15" s="38" customFormat="1" ht="17.45" customHeight="1" x14ac:dyDescent="0.25">
      <c r="A43" s="34" t="s">
        <v>89</v>
      </c>
      <c r="B43" s="33" t="s">
        <v>196</v>
      </c>
      <c r="C43" s="35" t="s">
        <v>91</v>
      </c>
      <c r="D43" s="36">
        <v>360000</v>
      </c>
      <c r="E43" s="36">
        <v>250000</v>
      </c>
      <c r="F43" s="36">
        <v>441</v>
      </c>
      <c r="G43" s="36">
        <v>293</v>
      </c>
      <c r="H43" s="36">
        <v>0</v>
      </c>
      <c r="I43" s="36">
        <v>0</v>
      </c>
      <c r="J43" s="36">
        <v>25</v>
      </c>
      <c r="K43" s="36">
        <f t="shared" si="3"/>
        <v>0</v>
      </c>
      <c r="L43" s="36"/>
      <c r="M43" s="36"/>
      <c r="N43" s="37">
        <f t="shared" si="4"/>
        <v>0</v>
      </c>
      <c r="O43" s="38" t="e">
        <f>VLOOKUP(B43,#REF!,1,0)</f>
        <v>#REF!</v>
      </c>
    </row>
    <row r="44" spans="1:15" s="38" customFormat="1" ht="17.45" customHeight="1" x14ac:dyDescent="0.25">
      <c r="A44" s="34" t="s">
        <v>89</v>
      </c>
      <c r="B44" s="33" t="s">
        <v>196</v>
      </c>
      <c r="C44" s="35" t="s">
        <v>92</v>
      </c>
      <c r="D44" s="36">
        <v>65000</v>
      </c>
      <c r="E44" s="36">
        <v>50000</v>
      </c>
      <c r="F44" s="36">
        <v>441</v>
      </c>
      <c r="G44" s="36">
        <v>293</v>
      </c>
      <c r="H44" s="36">
        <v>0</v>
      </c>
      <c r="I44" s="36">
        <v>0</v>
      </c>
      <c r="J44" s="36">
        <v>25</v>
      </c>
      <c r="K44" s="36">
        <f t="shared" si="3"/>
        <v>0</v>
      </c>
      <c r="L44" s="36"/>
      <c r="M44" s="36"/>
      <c r="N44" s="37">
        <f t="shared" si="4"/>
        <v>0</v>
      </c>
      <c r="O44" s="38" t="e">
        <f>VLOOKUP(B44,#REF!,1,0)</f>
        <v>#REF!</v>
      </c>
    </row>
    <row r="45" spans="1:15" s="38" customFormat="1" ht="17.45" customHeight="1" x14ac:dyDescent="0.25">
      <c r="A45" s="34" t="s">
        <v>89</v>
      </c>
      <c r="B45" s="33" t="s">
        <v>196</v>
      </c>
      <c r="C45" s="35" t="s">
        <v>93</v>
      </c>
      <c r="D45" s="36">
        <v>2236000</v>
      </c>
      <c r="E45" s="36">
        <v>500000</v>
      </c>
      <c r="F45" s="36">
        <v>441</v>
      </c>
      <c r="G45" s="36">
        <v>293</v>
      </c>
      <c r="H45" s="36">
        <v>0</v>
      </c>
      <c r="I45" s="36">
        <v>0</v>
      </c>
      <c r="J45" s="36">
        <v>25</v>
      </c>
      <c r="K45" s="36">
        <f t="shared" si="3"/>
        <v>0</v>
      </c>
      <c r="L45" s="36"/>
      <c r="M45" s="36"/>
      <c r="N45" s="37">
        <f t="shared" si="4"/>
        <v>0</v>
      </c>
      <c r="O45" s="38" t="e">
        <f>VLOOKUP(B45,#REF!,1,0)</f>
        <v>#REF!</v>
      </c>
    </row>
    <row r="46" spans="1:15" s="38" customFormat="1" ht="17.45" customHeight="1" x14ac:dyDescent="0.25">
      <c r="A46" s="34" t="s">
        <v>89</v>
      </c>
      <c r="B46" s="33" t="s">
        <v>196</v>
      </c>
      <c r="C46" s="35" t="s">
        <v>94</v>
      </c>
      <c r="D46" s="36">
        <v>100000</v>
      </c>
      <c r="E46" s="36">
        <v>75000</v>
      </c>
      <c r="F46" s="36">
        <v>441</v>
      </c>
      <c r="G46" s="36">
        <v>293</v>
      </c>
      <c r="H46" s="36">
        <v>0</v>
      </c>
      <c r="I46" s="36">
        <v>0</v>
      </c>
      <c r="J46" s="36">
        <v>25</v>
      </c>
      <c r="K46" s="36">
        <f t="shared" si="3"/>
        <v>0</v>
      </c>
      <c r="L46" s="36"/>
      <c r="M46" s="36"/>
      <c r="N46" s="37">
        <f t="shared" si="4"/>
        <v>0</v>
      </c>
      <c r="O46" s="38" t="e">
        <f>VLOOKUP(B46,#REF!,1,0)</f>
        <v>#REF!</v>
      </c>
    </row>
    <row r="47" spans="1:15" s="38" customFormat="1" ht="17.45" customHeight="1" x14ac:dyDescent="0.25">
      <c r="A47" s="34" t="s">
        <v>89</v>
      </c>
      <c r="B47" s="33" t="s">
        <v>196</v>
      </c>
      <c r="C47" s="35" t="s">
        <v>95</v>
      </c>
      <c r="D47" s="36">
        <v>200000</v>
      </c>
      <c r="E47" s="36">
        <v>150000</v>
      </c>
      <c r="F47" s="36">
        <v>441</v>
      </c>
      <c r="G47" s="36">
        <v>293</v>
      </c>
      <c r="H47" s="36">
        <v>0</v>
      </c>
      <c r="I47" s="36">
        <v>0</v>
      </c>
      <c r="J47" s="36">
        <v>25</v>
      </c>
      <c r="K47" s="36">
        <f t="shared" si="3"/>
        <v>0</v>
      </c>
      <c r="L47" s="36"/>
      <c r="M47" s="36"/>
      <c r="N47" s="37">
        <f t="shared" si="4"/>
        <v>0</v>
      </c>
      <c r="O47" s="38" t="e">
        <f>VLOOKUP(B47,#REF!,1,0)</f>
        <v>#REF!</v>
      </c>
    </row>
    <row r="48" spans="1:15" s="38" customFormat="1" ht="17.45" customHeight="1" x14ac:dyDescent="0.25">
      <c r="A48" s="34" t="s">
        <v>82</v>
      </c>
      <c r="B48" s="33" t="s">
        <v>197</v>
      </c>
      <c r="C48" s="35" t="s">
        <v>83</v>
      </c>
      <c r="D48" s="36">
        <v>801990</v>
      </c>
      <c r="E48" s="36">
        <v>560000</v>
      </c>
      <c r="F48" s="36">
        <v>363</v>
      </c>
      <c r="G48" s="36">
        <v>280</v>
      </c>
      <c r="H48" s="36">
        <v>80</v>
      </c>
      <c r="I48" s="36">
        <v>0</v>
      </c>
      <c r="J48" s="36">
        <v>0</v>
      </c>
      <c r="K48" s="36">
        <f t="shared" si="3"/>
        <v>72000</v>
      </c>
      <c r="L48" s="36"/>
      <c r="M48" s="36"/>
      <c r="N48" s="37">
        <f t="shared" si="4"/>
        <v>72000</v>
      </c>
      <c r="O48" s="38" t="e">
        <f>VLOOKUP(B48,#REF!,1,0)</f>
        <v>#REF!</v>
      </c>
    </row>
    <row r="49" spans="1:15" s="38" customFormat="1" ht="17.45" customHeight="1" x14ac:dyDescent="0.25">
      <c r="A49" s="34" t="s">
        <v>11</v>
      </c>
      <c r="B49" s="33" t="s">
        <v>198</v>
      </c>
      <c r="C49" s="35" t="s">
        <v>52</v>
      </c>
      <c r="D49" s="36">
        <v>40000</v>
      </c>
      <c r="E49" s="36">
        <v>40000</v>
      </c>
      <c r="F49" s="36">
        <v>373</v>
      </c>
      <c r="G49" s="36">
        <v>177</v>
      </c>
      <c r="H49" s="36">
        <v>170</v>
      </c>
      <c r="I49" s="36">
        <v>0</v>
      </c>
      <c r="J49" s="36">
        <v>10</v>
      </c>
      <c r="K49" s="36">
        <f t="shared" si="3"/>
        <v>153000</v>
      </c>
      <c r="L49" s="36"/>
      <c r="M49" s="36"/>
      <c r="N49" s="37">
        <f t="shared" si="4"/>
        <v>153000</v>
      </c>
      <c r="O49" s="38" t="e">
        <f>VLOOKUP(B49,#REF!,1,0)</f>
        <v>#REF!</v>
      </c>
    </row>
    <row r="50" spans="1:15" s="38" customFormat="1" ht="17.45" customHeight="1" x14ac:dyDescent="0.25">
      <c r="A50" s="34" t="s">
        <v>53</v>
      </c>
      <c r="B50" s="33" t="s">
        <v>199</v>
      </c>
      <c r="C50" s="35" t="s">
        <v>54</v>
      </c>
      <c r="D50" s="36">
        <v>245000</v>
      </c>
      <c r="E50" s="36">
        <v>245000</v>
      </c>
      <c r="F50" s="36">
        <v>74</v>
      </c>
      <c r="G50" s="36">
        <v>23</v>
      </c>
      <c r="H50" s="36">
        <v>23</v>
      </c>
      <c r="I50" s="36">
        <v>0</v>
      </c>
      <c r="J50" s="36">
        <v>7</v>
      </c>
      <c r="K50" s="36">
        <f t="shared" si="3"/>
        <v>20700</v>
      </c>
      <c r="L50" s="36"/>
      <c r="M50" s="36"/>
      <c r="N50" s="37">
        <f t="shared" si="4"/>
        <v>20700</v>
      </c>
      <c r="O50" s="38" t="e">
        <f>VLOOKUP(B50,#REF!,1,0)</f>
        <v>#REF!</v>
      </c>
    </row>
    <row r="51" spans="1:15" s="38" customFormat="1" ht="17.45" customHeight="1" x14ac:dyDescent="0.25">
      <c r="A51" s="34" t="s">
        <v>87</v>
      </c>
      <c r="B51" s="33" t="s">
        <v>200</v>
      </c>
      <c r="C51" s="35" t="s">
        <v>88</v>
      </c>
      <c r="D51" s="36">
        <v>3103800</v>
      </c>
      <c r="E51" s="36">
        <v>900000</v>
      </c>
      <c r="F51" s="36">
        <v>639</v>
      </c>
      <c r="G51" s="36">
        <v>501</v>
      </c>
      <c r="H51" s="36">
        <v>501</v>
      </c>
      <c r="I51" s="36">
        <v>0</v>
      </c>
      <c r="J51" s="36">
        <v>85</v>
      </c>
      <c r="K51" s="36">
        <f t="shared" si="3"/>
        <v>450900</v>
      </c>
      <c r="L51" s="36"/>
      <c r="M51" s="36"/>
      <c r="N51" s="37">
        <f t="shared" si="4"/>
        <v>450900</v>
      </c>
      <c r="O51" s="38" t="e">
        <f>VLOOKUP(B51,#REF!,1,0)</f>
        <v>#REF!</v>
      </c>
    </row>
    <row r="52" spans="1:15" s="38" customFormat="1" ht="17.45" customHeight="1" x14ac:dyDescent="0.25">
      <c r="A52" s="34" t="s">
        <v>121</v>
      </c>
      <c r="B52" s="33" t="s">
        <v>201</v>
      </c>
      <c r="C52" s="35" t="s">
        <v>122</v>
      </c>
      <c r="D52" s="36">
        <v>350000</v>
      </c>
      <c r="E52" s="36">
        <v>150000</v>
      </c>
      <c r="F52" s="36">
        <v>68</v>
      </c>
      <c r="G52" s="36">
        <v>44</v>
      </c>
      <c r="H52" s="36">
        <v>44</v>
      </c>
      <c r="I52" s="36">
        <v>0</v>
      </c>
      <c r="J52" s="36">
        <v>5</v>
      </c>
      <c r="K52" s="36">
        <f t="shared" si="3"/>
        <v>39600</v>
      </c>
      <c r="L52" s="36"/>
      <c r="M52" s="36"/>
      <c r="N52" s="37">
        <f t="shared" si="4"/>
        <v>39600</v>
      </c>
      <c r="O52" s="38" t="e">
        <f>VLOOKUP(B52,#REF!,1,0)</f>
        <v>#REF!</v>
      </c>
    </row>
    <row r="53" spans="1:15" s="38" customFormat="1" ht="17.45" customHeight="1" x14ac:dyDescent="0.25">
      <c r="A53" s="34" t="s">
        <v>76</v>
      </c>
      <c r="B53" s="33" t="s">
        <v>203</v>
      </c>
      <c r="C53" s="35" t="s">
        <v>77</v>
      </c>
      <c r="D53" s="36">
        <v>1400000</v>
      </c>
      <c r="E53" s="36">
        <v>1200000</v>
      </c>
      <c r="F53" s="36">
        <v>351</v>
      </c>
      <c r="G53" s="36">
        <v>295</v>
      </c>
      <c r="H53" s="36">
        <v>295</v>
      </c>
      <c r="I53" s="36">
        <v>0</v>
      </c>
      <c r="J53" s="36">
        <v>0</v>
      </c>
      <c r="K53" s="36">
        <f t="shared" si="3"/>
        <v>265500</v>
      </c>
      <c r="L53" s="36"/>
      <c r="M53" s="36"/>
      <c r="N53" s="37">
        <f t="shared" si="4"/>
        <v>265500</v>
      </c>
      <c r="O53" s="38" t="e">
        <f>VLOOKUP(B53,#REF!,1,0)</f>
        <v>#REF!</v>
      </c>
    </row>
    <row r="54" spans="1:15" s="38" customFormat="1" ht="17.45" customHeight="1" x14ac:dyDescent="0.25">
      <c r="A54" s="34" t="s">
        <v>155</v>
      </c>
      <c r="B54" s="33" t="s">
        <v>204</v>
      </c>
      <c r="C54" s="35" t="s">
        <v>156</v>
      </c>
      <c r="D54" s="36">
        <v>172000</v>
      </c>
      <c r="E54" s="36">
        <v>130000</v>
      </c>
      <c r="F54" s="36">
        <v>160</v>
      </c>
      <c r="G54" s="36">
        <v>99</v>
      </c>
      <c r="H54" s="36">
        <v>99</v>
      </c>
      <c r="I54" s="36">
        <v>0</v>
      </c>
      <c r="J54" s="36">
        <v>0</v>
      </c>
      <c r="K54" s="36">
        <f t="shared" si="3"/>
        <v>89100</v>
      </c>
      <c r="L54" s="36"/>
      <c r="M54" s="36"/>
      <c r="N54" s="37">
        <f t="shared" si="4"/>
        <v>89100</v>
      </c>
      <c r="O54" s="38" t="e">
        <f>VLOOKUP(B54,#REF!,1,0)</f>
        <v>#REF!</v>
      </c>
    </row>
    <row r="55" spans="1:15" s="38" customFormat="1" ht="17.45" customHeight="1" x14ac:dyDescent="0.25">
      <c r="A55" s="34" t="s">
        <v>155</v>
      </c>
      <c r="B55" s="33" t="s">
        <v>204</v>
      </c>
      <c r="C55" s="35" t="s">
        <v>157</v>
      </c>
      <c r="D55" s="36">
        <v>35000</v>
      </c>
      <c r="E55" s="36">
        <v>25000</v>
      </c>
      <c r="F55" s="36">
        <v>160</v>
      </c>
      <c r="G55" s="36">
        <v>99</v>
      </c>
      <c r="H55" s="36">
        <v>0</v>
      </c>
      <c r="I55" s="36">
        <v>0</v>
      </c>
      <c r="J55" s="36">
        <v>0</v>
      </c>
      <c r="K55" s="36">
        <f t="shared" si="3"/>
        <v>0</v>
      </c>
      <c r="L55" s="36"/>
      <c r="M55" s="36"/>
      <c r="N55" s="37">
        <f t="shared" si="4"/>
        <v>0</v>
      </c>
      <c r="O55" s="38" t="e">
        <f>VLOOKUP(B55,#REF!,1,0)</f>
        <v>#REF!</v>
      </c>
    </row>
    <row r="56" spans="1:15" s="38" customFormat="1" ht="17.45" customHeight="1" x14ac:dyDescent="0.25">
      <c r="A56" s="34" t="s">
        <v>50</v>
      </c>
      <c r="B56" s="33" t="s">
        <v>205</v>
      </c>
      <c r="C56" s="35" t="s">
        <v>51</v>
      </c>
      <c r="D56" s="36">
        <v>593385</v>
      </c>
      <c r="E56" s="36">
        <v>440000</v>
      </c>
      <c r="F56" s="36">
        <v>88</v>
      </c>
      <c r="G56" s="36">
        <v>65</v>
      </c>
      <c r="H56" s="36">
        <v>65</v>
      </c>
      <c r="I56" s="36">
        <v>0</v>
      </c>
      <c r="J56" s="36">
        <v>5</v>
      </c>
      <c r="K56" s="36">
        <f t="shared" si="3"/>
        <v>58500</v>
      </c>
      <c r="L56" s="36"/>
      <c r="M56" s="36"/>
      <c r="N56" s="37">
        <f t="shared" si="4"/>
        <v>58500</v>
      </c>
      <c r="O56" s="38" t="e">
        <f>VLOOKUP(B56,#REF!,1,0)</f>
        <v>#REF!</v>
      </c>
    </row>
    <row r="57" spans="1:15" s="38" customFormat="1" ht="17.45" customHeight="1" x14ac:dyDescent="0.25">
      <c r="A57" s="34" t="s">
        <v>78</v>
      </c>
      <c r="B57" s="33" t="s">
        <v>206</v>
      </c>
      <c r="C57" s="40" t="s">
        <v>79</v>
      </c>
      <c r="D57" s="36">
        <v>210000</v>
      </c>
      <c r="E57" s="36">
        <v>210000</v>
      </c>
      <c r="F57" s="36">
        <v>95</v>
      </c>
      <c r="G57" s="36">
        <v>95</v>
      </c>
      <c r="H57" s="36">
        <v>95</v>
      </c>
      <c r="I57" s="36">
        <v>0</v>
      </c>
      <c r="J57" s="36">
        <v>0</v>
      </c>
      <c r="K57" s="36">
        <f t="shared" si="3"/>
        <v>85500</v>
      </c>
      <c r="L57" s="36"/>
      <c r="M57" s="36"/>
      <c r="N57" s="37">
        <f t="shared" si="4"/>
        <v>85500</v>
      </c>
      <c r="O57" s="38" t="e">
        <f>VLOOKUP(B57,#REF!,1,0)</f>
        <v>#REF!</v>
      </c>
    </row>
    <row r="58" spans="1:15" s="38" customFormat="1" ht="17.45" customHeight="1" x14ac:dyDescent="0.25">
      <c r="A58" s="34" t="s">
        <v>137</v>
      </c>
      <c r="B58" s="20" t="s">
        <v>213</v>
      </c>
      <c r="C58" s="35" t="s">
        <v>138</v>
      </c>
      <c r="D58" s="36">
        <v>80000</v>
      </c>
      <c r="E58" s="36">
        <v>40000</v>
      </c>
      <c r="F58" s="36">
        <v>15</v>
      </c>
      <c r="G58" s="36">
        <v>15</v>
      </c>
      <c r="H58" s="36">
        <v>15</v>
      </c>
      <c r="I58" s="36">
        <v>0</v>
      </c>
      <c r="J58" s="36">
        <v>0</v>
      </c>
      <c r="K58" s="36">
        <f t="shared" si="3"/>
        <v>13500</v>
      </c>
      <c r="L58" s="36"/>
      <c r="M58" s="36"/>
      <c r="N58" s="37">
        <f t="shared" si="4"/>
        <v>13500</v>
      </c>
      <c r="O58" s="38" t="e">
        <f>VLOOKUP(B58,#REF!,1,0)</f>
        <v>#REF!</v>
      </c>
    </row>
    <row r="59" spans="1:15" s="38" customFormat="1" ht="17.45" customHeight="1" x14ac:dyDescent="0.25">
      <c r="A59" s="34" t="s">
        <v>55</v>
      </c>
      <c r="B59" s="42" t="s">
        <v>207</v>
      </c>
      <c r="C59" s="35" t="s">
        <v>57</v>
      </c>
      <c r="D59" s="36">
        <v>550000</v>
      </c>
      <c r="E59" s="36">
        <v>550000</v>
      </c>
      <c r="F59" s="36">
        <v>324</v>
      </c>
      <c r="G59" s="36">
        <v>160</v>
      </c>
      <c r="H59" s="36">
        <v>0</v>
      </c>
      <c r="I59" s="36">
        <v>0</v>
      </c>
      <c r="J59" s="36">
        <v>10</v>
      </c>
      <c r="K59" s="36">
        <f t="shared" si="3"/>
        <v>0</v>
      </c>
      <c r="L59" s="36"/>
      <c r="M59" s="36"/>
      <c r="N59" s="37">
        <f t="shared" si="4"/>
        <v>0</v>
      </c>
      <c r="O59" s="38" t="e">
        <f>VLOOKUP(B59,#REF!,1,0)</f>
        <v>#REF!</v>
      </c>
    </row>
    <row r="60" spans="1:15" s="38" customFormat="1" ht="17.45" customHeight="1" x14ac:dyDescent="0.25">
      <c r="A60" s="34" t="s">
        <v>55</v>
      </c>
      <c r="B60" s="42" t="s">
        <v>207</v>
      </c>
      <c r="C60" s="35" t="s">
        <v>58</v>
      </c>
      <c r="D60" s="36">
        <v>114000</v>
      </c>
      <c r="E60" s="36">
        <v>114000</v>
      </c>
      <c r="F60" s="36">
        <v>324</v>
      </c>
      <c r="G60" s="36">
        <v>160</v>
      </c>
      <c r="H60" s="36">
        <v>160</v>
      </c>
      <c r="I60" s="36">
        <v>0</v>
      </c>
      <c r="J60" s="36">
        <v>10</v>
      </c>
      <c r="K60" s="36">
        <f t="shared" si="3"/>
        <v>144000</v>
      </c>
      <c r="L60" s="36"/>
      <c r="M60" s="36"/>
      <c r="N60" s="37">
        <f t="shared" si="4"/>
        <v>144000</v>
      </c>
      <c r="O60" s="38" t="e">
        <f>VLOOKUP(B60,#REF!,1,0)</f>
        <v>#REF!</v>
      </c>
    </row>
    <row r="61" spans="1:15" s="38" customFormat="1" ht="17.45" customHeight="1" x14ac:dyDescent="0.25">
      <c r="A61" s="34" t="s">
        <v>55</v>
      </c>
      <c r="B61" s="42" t="s">
        <v>207</v>
      </c>
      <c r="C61" s="35" t="s">
        <v>59</v>
      </c>
      <c r="D61" s="36">
        <v>92200</v>
      </c>
      <c r="E61" s="36">
        <v>92200</v>
      </c>
      <c r="F61" s="36">
        <v>324</v>
      </c>
      <c r="G61" s="36">
        <v>160</v>
      </c>
      <c r="H61" s="36">
        <v>0</v>
      </c>
      <c r="I61" s="36">
        <v>0</v>
      </c>
      <c r="J61" s="36">
        <v>10</v>
      </c>
      <c r="K61" s="36">
        <f t="shared" si="3"/>
        <v>0</v>
      </c>
      <c r="L61" s="36"/>
      <c r="M61" s="36"/>
      <c r="N61" s="37">
        <f t="shared" si="4"/>
        <v>0</v>
      </c>
      <c r="O61" s="38" t="e">
        <f>VLOOKUP(B61,#REF!,1,0)</f>
        <v>#REF!</v>
      </c>
    </row>
    <row r="62" spans="1:15" s="38" customFormat="1" ht="17.45" customHeight="1" x14ac:dyDescent="0.25">
      <c r="A62" s="34" t="s">
        <v>55</v>
      </c>
      <c r="B62" s="42" t="s">
        <v>207</v>
      </c>
      <c r="C62" s="35" t="s">
        <v>60</v>
      </c>
      <c r="D62" s="36">
        <v>102000</v>
      </c>
      <c r="E62" s="36">
        <v>102000</v>
      </c>
      <c r="F62" s="36">
        <v>324</v>
      </c>
      <c r="G62" s="36">
        <v>160</v>
      </c>
      <c r="H62" s="36">
        <v>0</v>
      </c>
      <c r="I62" s="36">
        <v>0</v>
      </c>
      <c r="J62" s="36">
        <v>10</v>
      </c>
      <c r="K62" s="36">
        <f t="shared" si="3"/>
        <v>0</v>
      </c>
      <c r="L62" s="36"/>
      <c r="M62" s="36"/>
      <c r="N62" s="37">
        <f t="shared" si="4"/>
        <v>0</v>
      </c>
      <c r="O62" s="38" t="e">
        <f>VLOOKUP(B62,#REF!,1,0)</f>
        <v>#REF!</v>
      </c>
    </row>
    <row r="63" spans="1:15" s="38" customFormat="1" ht="17.45" customHeight="1" x14ac:dyDescent="0.25">
      <c r="A63" s="34" t="s">
        <v>55</v>
      </c>
      <c r="B63" s="42" t="s">
        <v>207</v>
      </c>
      <c r="C63" s="35" t="s">
        <v>61</v>
      </c>
      <c r="D63" s="36">
        <v>41000</v>
      </c>
      <c r="E63" s="36">
        <v>410000</v>
      </c>
      <c r="F63" s="36">
        <v>324</v>
      </c>
      <c r="G63" s="36">
        <v>160</v>
      </c>
      <c r="H63" s="36">
        <v>0</v>
      </c>
      <c r="I63" s="36">
        <v>0</v>
      </c>
      <c r="J63" s="36">
        <v>10</v>
      </c>
      <c r="K63" s="36">
        <f t="shared" si="3"/>
        <v>0</v>
      </c>
      <c r="L63" s="36"/>
      <c r="M63" s="36"/>
      <c r="N63" s="37">
        <f t="shared" si="4"/>
        <v>0</v>
      </c>
      <c r="O63" s="38" t="e">
        <f>VLOOKUP(B63,#REF!,1,0)</f>
        <v>#REF!</v>
      </c>
    </row>
    <row r="64" spans="1:15" s="38" customFormat="1" ht="17.45" customHeight="1" x14ac:dyDescent="0.25">
      <c r="A64" s="34" t="s">
        <v>62</v>
      </c>
      <c r="B64" s="33" t="s">
        <v>189</v>
      </c>
      <c r="C64" s="35" t="s">
        <v>63</v>
      </c>
      <c r="D64" s="36">
        <v>150000</v>
      </c>
      <c r="E64" s="41">
        <v>150000</v>
      </c>
      <c r="F64" s="36">
        <v>33</v>
      </c>
      <c r="G64" s="36">
        <v>25</v>
      </c>
      <c r="H64" s="36">
        <v>25</v>
      </c>
      <c r="I64" s="36">
        <v>0</v>
      </c>
      <c r="J64" s="36">
        <v>2</v>
      </c>
      <c r="K64" s="36">
        <f t="shared" si="3"/>
        <v>22500</v>
      </c>
      <c r="L64" s="36"/>
      <c r="M64" s="36"/>
      <c r="N64" s="37">
        <f t="shared" si="4"/>
        <v>22500</v>
      </c>
      <c r="O64" s="38" t="e">
        <f>VLOOKUP(B64,#REF!,1,0)</f>
        <v>#REF!</v>
      </c>
    </row>
    <row r="65" spans="1:15" s="38" customFormat="1" ht="17.45" customHeight="1" x14ac:dyDescent="0.25">
      <c r="A65" s="34" t="s">
        <v>84</v>
      </c>
      <c r="B65" s="33" t="s">
        <v>190</v>
      </c>
      <c r="C65" s="35" t="s">
        <v>85</v>
      </c>
      <c r="D65" s="36">
        <v>209500</v>
      </c>
      <c r="E65" s="36">
        <v>209500</v>
      </c>
      <c r="F65" s="36">
        <v>205</v>
      </c>
      <c r="G65" s="36">
        <v>95</v>
      </c>
      <c r="H65" s="36">
        <v>30</v>
      </c>
      <c r="I65" s="36">
        <v>0</v>
      </c>
      <c r="J65" s="36">
        <v>10</v>
      </c>
      <c r="K65" s="36">
        <f t="shared" si="3"/>
        <v>27000</v>
      </c>
      <c r="L65" s="36"/>
      <c r="M65" s="36"/>
      <c r="N65" s="37">
        <f t="shared" si="4"/>
        <v>27000</v>
      </c>
      <c r="O65" s="38" t="e">
        <f>VLOOKUP(B65,#REF!,1,0)</f>
        <v>#REF!</v>
      </c>
    </row>
    <row r="66" spans="1:15" s="38" customFormat="1" ht="17.45" customHeight="1" x14ac:dyDescent="0.25">
      <c r="A66" s="34" t="s">
        <v>84</v>
      </c>
      <c r="B66" s="33" t="s">
        <v>190</v>
      </c>
      <c r="C66" s="35" t="s">
        <v>86</v>
      </c>
      <c r="D66" s="36">
        <v>48920</v>
      </c>
      <c r="E66" s="36">
        <v>48920</v>
      </c>
      <c r="F66" s="36">
        <v>205</v>
      </c>
      <c r="G66" s="36">
        <v>95</v>
      </c>
      <c r="H66" s="36">
        <v>0</v>
      </c>
      <c r="I66" s="36">
        <v>0</v>
      </c>
      <c r="J66" s="36">
        <v>10</v>
      </c>
      <c r="K66" s="36">
        <f t="shared" si="3"/>
        <v>0</v>
      </c>
      <c r="L66" s="36"/>
      <c r="M66" s="36"/>
      <c r="N66" s="37">
        <f t="shared" si="4"/>
        <v>0</v>
      </c>
      <c r="O66" s="38" t="e">
        <f>VLOOKUP(B66,#REF!,1,0)</f>
        <v>#REF!</v>
      </c>
    </row>
    <row r="67" spans="1:15" s="38" customFormat="1" ht="17.45" customHeight="1" x14ac:dyDescent="0.25">
      <c r="A67" s="34" t="s">
        <v>102</v>
      </c>
      <c r="B67" s="33" t="s">
        <v>179</v>
      </c>
      <c r="C67" s="35" t="s">
        <v>103</v>
      </c>
      <c r="D67" s="36">
        <v>15000</v>
      </c>
      <c r="E67" s="36">
        <v>15000</v>
      </c>
      <c r="F67" s="36">
        <v>171</v>
      </c>
      <c r="G67" s="36">
        <v>78</v>
      </c>
      <c r="H67" s="36">
        <v>0</v>
      </c>
      <c r="I67" s="36">
        <v>0</v>
      </c>
      <c r="J67" s="36">
        <v>0</v>
      </c>
      <c r="K67" s="36">
        <f t="shared" si="3"/>
        <v>0</v>
      </c>
      <c r="L67" s="36"/>
      <c r="M67" s="36"/>
      <c r="N67" s="37">
        <f t="shared" si="4"/>
        <v>0</v>
      </c>
      <c r="O67" s="38" t="e">
        <f>VLOOKUP(B67,#REF!,1,0)</f>
        <v>#REF!</v>
      </c>
    </row>
    <row r="68" spans="1:15" s="38" customFormat="1" ht="17.45" customHeight="1" x14ac:dyDescent="0.25">
      <c r="A68" s="34" t="s">
        <v>114</v>
      </c>
      <c r="B68" s="33" t="s">
        <v>178</v>
      </c>
      <c r="C68" s="35" t="s">
        <v>115</v>
      </c>
      <c r="D68" s="36">
        <v>114810</v>
      </c>
      <c r="E68" s="36">
        <v>110000</v>
      </c>
      <c r="F68" s="36">
        <v>43</v>
      </c>
      <c r="G68" s="36">
        <v>38</v>
      </c>
      <c r="H68" s="36">
        <v>9</v>
      </c>
      <c r="I68" s="36">
        <v>0</v>
      </c>
      <c r="J68" s="36">
        <v>8</v>
      </c>
      <c r="K68" s="36">
        <f t="shared" si="3"/>
        <v>8100</v>
      </c>
      <c r="L68" s="36"/>
      <c r="M68" s="36"/>
      <c r="N68" s="37">
        <f t="shared" si="4"/>
        <v>8100</v>
      </c>
      <c r="O68" s="38" t="e">
        <f>VLOOKUP(B68,#REF!,1,0)</f>
        <v>#REF!</v>
      </c>
    </row>
    <row r="69" spans="1:15" s="38" customFormat="1" ht="17.45" customHeight="1" x14ac:dyDescent="0.25">
      <c r="A69" s="34" t="s">
        <v>116</v>
      </c>
      <c r="B69" s="39" t="s">
        <v>221</v>
      </c>
      <c r="C69" s="40" t="s">
        <v>117</v>
      </c>
      <c r="D69" s="36">
        <v>410000</v>
      </c>
      <c r="E69" s="36">
        <v>410000</v>
      </c>
      <c r="F69" s="36">
        <v>147</v>
      </c>
      <c r="G69" s="36">
        <v>147</v>
      </c>
      <c r="H69" s="36">
        <v>0</v>
      </c>
      <c r="I69" s="36">
        <v>0</v>
      </c>
      <c r="J69" s="36">
        <v>2</v>
      </c>
      <c r="K69" s="36">
        <f t="shared" si="3"/>
        <v>0</v>
      </c>
      <c r="L69" s="41"/>
      <c r="M69" s="41"/>
      <c r="N69" s="37">
        <f t="shared" si="4"/>
        <v>0</v>
      </c>
      <c r="O69" s="38" t="e">
        <f>VLOOKUP(B69,#REF!,1,0)</f>
        <v>#REF!</v>
      </c>
    </row>
    <row r="70" spans="1:15" s="38" customFormat="1" ht="17.45" customHeight="1" x14ac:dyDescent="0.25">
      <c r="A70" s="34" t="s">
        <v>139</v>
      </c>
      <c r="B70" s="33" t="s">
        <v>202</v>
      </c>
      <c r="C70" s="35" t="s">
        <v>140</v>
      </c>
      <c r="D70" s="36">
        <v>200000</v>
      </c>
      <c r="E70" s="36">
        <v>200000</v>
      </c>
      <c r="F70" s="36">
        <v>149</v>
      </c>
      <c r="G70" s="36">
        <v>65</v>
      </c>
      <c r="H70" s="36">
        <v>65</v>
      </c>
      <c r="I70" s="36">
        <v>0</v>
      </c>
      <c r="J70" s="36">
        <v>0</v>
      </c>
      <c r="K70" s="36">
        <f t="shared" si="3"/>
        <v>58500</v>
      </c>
      <c r="L70" s="36"/>
      <c r="M70" s="36"/>
      <c r="N70" s="37">
        <f t="shared" si="4"/>
        <v>58500</v>
      </c>
      <c r="O70" s="38" t="e">
        <f>VLOOKUP(B70,#REF!,1,0)</f>
        <v>#REF!</v>
      </c>
    </row>
    <row r="71" spans="1:15" s="38" customFormat="1" ht="17.45" customHeight="1" x14ac:dyDescent="0.25">
      <c r="A71" s="34" t="s">
        <v>148</v>
      </c>
      <c r="B71" s="33" t="s">
        <v>180</v>
      </c>
      <c r="C71" s="35" t="s">
        <v>149</v>
      </c>
      <c r="D71" s="36">
        <v>5000</v>
      </c>
      <c r="E71" s="36">
        <v>4000</v>
      </c>
      <c r="F71" s="36">
        <v>105</v>
      </c>
      <c r="G71" s="36">
        <v>69</v>
      </c>
      <c r="H71" s="36">
        <v>69</v>
      </c>
      <c r="I71" s="36">
        <v>0</v>
      </c>
      <c r="J71" s="36">
        <v>145</v>
      </c>
      <c r="K71" s="36">
        <f t="shared" si="3"/>
        <v>62100</v>
      </c>
      <c r="L71" s="36"/>
      <c r="M71" s="36"/>
      <c r="N71" s="37">
        <f t="shared" si="4"/>
        <v>62100</v>
      </c>
      <c r="O71" s="38" t="e">
        <f>VLOOKUP(B71,#REF!,1,0)</f>
        <v>#REF!</v>
      </c>
    </row>
    <row r="72" spans="1:15" s="38" customFormat="1" ht="17.45" customHeight="1" x14ac:dyDescent="0.25">
      <c r="A72" s="34" t="s">
        <v>148</v>
      </c>
      <c r="B72" s="33" t="s">
        <v>180</v>
      </c>
      <c r="C72" s="35" t="s">
        <v>150</v>
      </c>
      <c r="D72" s="36">
        <v>8000</v>
      </c>
      <c r="E72" s="36">
        <v>7000</v>
      </c>
      <c r="F72" s="36">
        <v>105</v>
      </c>
      <c r="G72" s="36">
        <v>69</v>
      </c>
      <c r="H72" s="36">
        <v>0</v>
      </c>
      <c r="I72" s="36">
        <v>0</v>
      </c>
      <c r="J72" s="36">
        <v>145</v>
      </c>
      <c r="K72" s="36">
        <f t="shared" si="3"/>
        <v>0</v>
      </c>
      <c r="L72" s="36"/>
      <c r="M72" s="36"/>
      <c r="N72" s="37">
        <f t="shared" si="4"/>
        <v>0</v>
      </c>
      <c r="O72" s="38" t="e">
        <f>VLOOKUP(B72,#REF!,1,0)</f>
        <v>#REF!</v>
      </c>
    </row>
    <row r="73" spans="1:15" s="38" customFormat="1" ht="17.45" customHeight="1" x14ac:dyDescent="0.25">
      <c r="A73" s="34" t="s">
        <v>148</v>
      </c>
      <c r="B73" s="33" t="s">
        <v>180</v>
      </c>
      <c r="C73" s="35" t="s">
        <v>151</v>
      </c>
      <c r="D73" s="36">
        <v>20000</v>
      </c>
      <c r="E73" s="36">
        <v>20000</v>
      </c>
      <c r="F73" s="36">
        <v>105</v>
      </c>
      <c r="G73" s="36">
        <v>69</v>
      </c>
      <c r="H73" s="36">
        <v>0</v>
      </c>
      <c r="I73" s="36">
        <v>0</v>
      </c>
      <c r="J73" s="36">
        <v>145</v>
      </c>
      <c r="K73" s="36">
        <f t="shared" si="3"/>
        <v>0</v>
      </c>
      <c r="L73" s="36"/>
      <c r="M73" s="36"/>
      <c r="N73" s="37">
        <f t="shared" si="4"/>
        <v>0</v>
      </c>
      <c r="O73" s="38" t="e">
        <f>VLOOKUP(B73,#REF!,1,0)</f>
        <v>#REF!</v>
      </c>
    </row>
    <row r="74" spans="1:15" s="38" customFormat="1" ht="17.45" customHeight="1" thickBot="1" x14ac:dyDescent="0.3">
      <c r="A74" s="43" t="s">
        <v>148</v>
      </c>
      <c r="B74" s="44" t="s">
        <v>180</v>
      </c>
      <c r="C74" s="45" t="s">
        <v>152</v>
      </c>
      <c r="D74" s="46">
        <v>14000</v>
      </c>
      <c r="E74" s="46">
        <v>14000</v>
      </c>
      <c r="F74" s="46">
        <v>105</v>
      </c>
      <c r="G74" s="46">
        <v>69</v>
      </c>
      <c r="H74" s="46">
        <v>0</v>
      </c>
      <c r="I74" s="46">
        <v>0</v>
      </c>
      <c r="J74" s="46">
        <v>145</v>
      </c>
      <c r="K74" s="36">
        <f t="shared" si="3"/>
        <v>0</v>
      </c>
      <c r="L74" s="46"/>
      <c r="M74" s="46"/>
      <c r="N74" s="47">
        <f t="shared" ref="N74" si="5">SUM(K74:M74)</f>
        <v>0</v>
      </c>
      <c r="O74" s="38" t="e">
        <f>VLOOKUP(B74,#REF!,1,0)</f>
        <v>#REF!</v>
      </c>
    </row>
    <row r="75" spans="1:15" s="9" customFormat="1" ht="14.45" customHeight="1" x14ac:dyDescent="0.25">
      <c r="B75" s="22"/>
    </row>
    <row r="76" spans="1:15" x14ac:dyDescent="0.25">
      <c r="B76" s="20" t="s">
        <v>213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Sport mládež tisk</vt:lpstr>
      <vt:lpstr>Sheet3</vt:lpstr>
      <vt:lpstr>loni</vt:lpstr>
      <vt:lpstr>'Sport mládež tisk'!Názvy_tisku</vt:lpstr>
      <vt:lpstr>'Sport mládež tisk'!Oblast_tisku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Nádvorníková Lenka</dc:creator>
  <cp:lastModifiedBy>Libor.Kalman</cp:lastModifiedBy>
  <cp:lastPrinted>2017-05-29T12:07:31Z</cp:lastPrinted>
  <dcterms:created xsi:type="dcterms:W3CDTF">2016-03-23T14:18:30Z</dcterms:created>
  <dcterms:modified xsi:type="dcterms:W3CDTF">2017-06-16T07:48:05Z</dcterms:modified>
</cp:coreProperties>
</file>