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2548768F-7D9D-4938-9275-53D8477CAC9A}" xr6:coauthVersionLast="36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Kap. 01" sheetId="44" r:id="rId1"/>
    <sheet name="Kap. 02" sheetId="45" r:id="rId2"/>
    <sheet name="Kap. 03" sheetId="46" r:id="rId3"/>
    <sheet name="Kap. 04 " sheetId="40" r:id="rId4"/>
    <sheet name="Kap. 05 " sheetId="42" r:id="rId5"/>
    <sheet name="Kap. 06" sheetId="48" r:id="rId6"/>
    <sheet name="Kap. 07" sheetId="7" r:id="rId7"/>
    <sheet name="Kap. 08" sheetId="47" r:id="rId8"/>
    <sheet name="Kap. 09" sheetId="38" r:id="rId9"/>
    <sheet name="Kap. 10 " sheetId="43" r:id="rId10"/>
  </sheets>
  <definedNames>
    <definedName name="_xlnm.Print_Area" localSheetId="0">'Kap. 01'!$B$1:$J$49</definedName>
    <definedName name="_xlnm.Print_Area" localSheetId="1">'Kap. 02'!$B$2:$J$88</definedName>
    <definedName name="_xlnm.Print_Area" localSheetId="2">'Kap. 03'!$B$2:$J$45</definedName>
    <definedName name="_xlnm.Print_Area" localSheetId="3">'Kap. 04 '!$A$1:$I$325</definedName>
    <definedName name="_xlnm.Print_Area" localSheetId="5">'Kap. 06'!$B$2:$J$50</definedName>
    <definedName name="_xlnm.Print_Area" localSheetId="6">'Kap. 07'!$B$2:$J$49</definedName>
    <definedName name="_xlnm.Print_Area" localSheetId="7">'Kap. 08'!$B$2:$J$83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46" l="1"/>
  <c r="G10" i="46"/>
  <c r="G8" i="46" s="1"/>
  <c r="J19" i="46"/>
  <c r="G18" i="46"/>
  <c r="H18" i="46"/>
  <c r="F18" i="46"/>
  <c r="G20" i="46" l="1"/>
  <c r="J18" i="46"/>
  <c r="J193" i="38"/>
  <c r="J192" i="38"/>
  <c r="J191" i="38"/>
  <c r="I191" i="38"/>
  <c r="I190" i="38"/>
  <c r="J189" i="38"/>
  <c r="I189" i="38"/>
  <c r="I188" i="38"/>
  <c r="J187" i="38"/>
  <c r="I187" i="38"/>
  <c r="J186" i="38"/>
  <c r="I186" i="38"/>
  <c r="J185" i="38"/>
  <c r="I185" i="38"/>
  <c r="J184" i="38"/>
  <c r="J183" i="38"/>
  <c r="I183" i="38"/>
  <c r="H182" i="38"/>
  <c r="G182" i="38"/>
  <c r="G181" i="38" s="1"/>
  <c r="G194" i="38" s="1"/>
  <c r="F182" i="38"/>
  <c r="F181" i="38" s="1"/>
  <c r="F194" i="38" s="1"/>
  <c r="I182" i="38" l="1"/>
  <c r="J182" i="38"/>
  <c r="H181" i="38"/>
  <c r="I111" i="40"/>
  <c r="H111" i="40"/>
  <c r="I110" i="40"/>
  <c r="H110" i="40"/>
  <c r="I109" i="40"/>
  <c r="H109" i="40"/>
  <c r="I108" i="40"/>
  <c r="H108" i="40"/>
  <c r="E81" i="40"/>
  <c r="G8" i="40"/>
  <c r="E8" i="40"/>
  <c r="I61" i="40"/>
  <c r="H61" i="40"/>
  <c r="I59" i="40"/>
  <c r="H59" i="40"/>
  <c r="I58" i="40"/>
  <c r="H58" i="40"/>
  <c r="I57" i="40"/>
  <c r="H57" i="40"/>
  <c r="J162" i="38"/>
  <c r="I162" i="38"/>
  <c r="J161" i="38"/>
  <c r="I161" i="38"/>
  <c r="J160" i="38"/>
  <c r="I160" i="38"/>
  <c r="J159" i="38"/>
  <c r="I159" i="38"/>
  <c r="J158" i="38"/>
  <c r="I158" i="38"/>
  <c r="I156" i="38"/>
  <c r="J155" i="38"/>
  <c r="I155" i="38"/>
  <c r="J154" i="38"/>
  <c r="I154" i="38"/>
  <c r="J153" i="38"/>
  <c r="I153" i="38"/>
  <c r="J152" i="38"/>
  <c r="I152" i="38"/>
  <c r="J151" i="38"/>
  <c r="I151" i="38"/>
  <c r="J150" i="38"/>
  <c r="I150" i="38"/>
  <c r="J149" i="38"/>
  <c r="I149" i="38"/>
  <c r="J148" i="38"/>
  <c r="I148" i="38"/>
  <c r="J147" i="38"/>
  <c r="I147" i="38"/>
  <c r="J146" i="38"/>
  <c r="I146" i="38"/>
  <c r="J145" i="38"/>
  <c r="I145" i="38"/>
  <c r="J143" i="38"/>
  <c r="I143" i="38"/>
  <c r="J142" i="38"/>
  <c r="I142" i="38"/>
  <c r="J141" i="38"/>
  <c r="I141" i="38"/>
  <c r="J140" i="38"/>
  <c r="I140" i="38"/>
  <c r="J139" i="38"/>
  <c r="I139" i="38"/>
  <c r="J138" i="38"/>
  <c r="I138" i="38"/>
  <c r="J137" i="38"/>
  <c r="I137" i="38"/>
  <c r="J136" i="38"/>
  <c r="I136" i="38"/>
  <c r="J135" i="38"/>
  <c r="I135" i="38"/>
  <c r="H134" i="38"/>
  <c r="G134" i="38"/>
  <c r="F134" i="38"/>
  <c r="J133" i="38"/>
  <c r="J132" i="38"/>
  <c r="J131" i="38"/>
  <c r="J130" i="38"/>
  <c r="J129" i="38"/>
  <c r="J128" i="38"/>
  <c r="H127" i="38"/>
  <c r="G127" i="38"/>
  <c r="F127" i="38"/>
  <c r="J111" i="38"/>
  <c r="J110" i="38"/>
  <c r="J109" i="38"/>
  <c r="J108" i="38"/>
  <c r="J107" i="38"/>
  <c r="H106" i="38"/>
  <c r="G106" i="38"/>
  <c r="F106" i="38"/>
  <c r="J104" i="38"/>
  <c r="I104" i="38"/>
  <c r="J103" i="38"/>
  <c r="I103" i="38"/>
  <c r="J102" i="38"/>
  <c r="I102" i="38"/>
  <c r="J101" i="38"/>
  <c r="I101" i="38"/>
  <c r="J100" i="38"/>
  <c r="I99" i="38"/>
  <c r="J98" i="38"/>
  <c r="I98" i="38"/>
  <c r="I97" i="38"/>
  <c r="J96" i="38"/>
  <c r="I96" i="38"/>
  <c r="J95" i="38"/>
  <c r="I95" i="38"/>
  <c r="H94" i="38"/>
  <c r="G94" i="38"/>
  <c r="F94" i="38"/>
  <c r="J93" i="38"/>
  <c r="H92" i="38"/>
  <c r="G92" i="38"/>
  <c r="F92" i="38"/>
  <c r="J91" i="38"/>
  <c r="H90" i="38"/>
  <c r="G90" i="38"/>
  <c r="G89" i="38" s="1"/>
  <c r="F90" i="38"/>
  <c r="F89" i="38" s="1"/>
  <c r="J88" i="38"/>
  <c r="J87" i="38"/>
  <c r="I87" i="38"/>
  <c r="H86" i="38"/>
  <c r="G86" i="38"/>
  <c r="F86" i="38"/>
  <c r="J83" i="38"/>
  <c r="I83" i="38"/>
  <c r="J82" i="38"/>
  <c r="I82" i="38"/>
  <c r="J81" i="38"/>
  <c r="I81" i="38"/>
  <c r="H80" i="38"/>
  <c r="G80" i="38"/>
  <c r="G79" i="38" s="1"/>
  <c r="F80" i="38"/>
  <c r="F79" i="38" s="1"/>
  <c r="J77" i="38"/>
  <c r="I77" i="38"/>
  <c r="J76" i="38"/>
  <c r="H75" i="38"/>
  <c r="G75" i="38"/>
  <c r="F75" i="38"/>
  <c r="J74" i="38"/>
  <c r="I74" i="38"/>
  <c r="J73" i="38"/>
  <c r="I73" i="38"/>
  <c r="J72" i="38"/>
  <c r="I72" i="38"/>
  <c r="J71" i="38"/>
  <c r="I71" i="38"/>
  <c r="J70" i="38"/>
  <c r="I70" i="38"/>
  <c r="J60" i="38"/>
  <c r="I60" i="38"/>
  <c r="J59" i="38"/>
  <c r="J58" i="38"/>
  <c r="I58" i="38"/>
  <c r="J57" i="38"/>
  <c r="I57" i="38"/>
  <c r="J56" i="38"/>
  <c r="I56" i="38"/>
  <c r="H55" i="38"/>
  <c r="G55" i="38"/>
  <c r="G54" i="38" s="1"/>
  <c r="F55" i="38"/>
  <c r="F54" i="38" s="1"/>
  <c r="I52" i="38"/>
  <c r="J51" i="38"/>
  <c r="I51" i="38"/>
  <c r="J50" i="38"/>
  <c r="I50" i="38"/>
  <c r="J49" i="38"/>
  <c r="I49" i="38"/>
  <c r="J48" i="38"/>
  <c r="I48" i="38"/>
  <c r="J47" i="38"/>
  <c r="I47" i="38"/>
  <c r="J46" i="38"/>
  <c r="I46" i="38"/>
  <c r="J45" i="38"/>
  <c r="J44" i="38"/>
  <c r="I43" i="38"/>
  <c r="G43" i="38"/>
  <c r="J43" i="38" s="1"/>
  <c r="J42" i="38"/>
  <c r="I42" i="38"/>
  <c r="J41" i="38"/>
  <c r="I41" i="38"/>
  <c r="J40" i="38"/>
  <c r="I40" i="38"/>
  <c r="J39" i="38"/>
  <c r="I39" i="38"/>
  <c r="J38" i="38"/>
  <c r="I38" i="38"/>
  <c r="J37" i="38"/>
  <c r="I37" i="38"/>
  <c r="J36" i="38"/>
  <c r="I36" i="38"/>
  <c r="J35" i="38"/>
  <c r="I35" i="38"/>
  <c r="J34" i="38"/>
  <c r="I34" i="38"/>
  <c r="J33" i="38"/>
  <c r="I33" i="38"/>
  <c r="H32" i="38"/>
  <c r="F32" i="38"/>
  <c r="J28" i="38"/>
  <c r="J27" i="38"/>
  <c r="I27" i="38"/>
  <c r="H25" i="38"/>
  <c r="G25" i="38"/>
  <c r="F25" i="38"/>
  <c r="J20" i="38"/>
  <c r="J19" i="38"/>
  <c r="H17" i="38"/>
  <c r="G17" i="38"/>
  <c r="F17" i="38"/>
  <c r="J15" i="38"/>
  <c r="I15" i="38"/>
  <c r="J14" i="38"/>
  <c r="I14" i="38"/>
  <c r="J13" i="38"/>
  <c r="I13" i="38"/>
  <c r="J12" i="38"/>
  <c r="I12" i="38"/>
  <c r="J11" i="38"/>
  <c r="I11" i="38"/>
  <c r="J10" i="38"/>
  <c r="I10" i="38"/>
  <c r="H9" i="38"/>
  <c r="G9" i="38"/>
  <c r="F9" i="38"/>
  <c r="I322" i="40"/>
  <c r="I321" i="40"/>
  <c r="I320" i="40"/>
  <c r="I319" i="40"/>
  <c r="I318" i="40"/>
  <c r="I317" i="40"/>
  <c r="I316" i="40"/>
  <c r="I315" i="40"/>
  <c r="G314" i="40"/>
  <c r="F314" i="40"/>
  <c r="I313" i="40"/>
  <c r="I312" i="40"/>
  <c r="I311" i="40"/>
  <c r="I310" i="40"/>
  <c r="H309" i="40"/>
  <c r="I308" i="40"/>
  <c r="H307" i="40"/>
  <c r="I306" i="40"/>
  <c r="I305" i="40"/>
  <c r="I304" i="40"/>
  <c r="I299" i="40"/>
  <c r="G298" i="40"/>
  <c r="F298" i="40"/>
  <c r="G297" i="40"/>
  <c r="F297" i="40"/>
  <c r="G296" i="40"/>
  <c r="F296" i="40"/>
  <c r="G295" i="40"/>
  <c r="F295" i="40"/>
  <c r="G294" i="40"/>
  <c r="F294" i="40"/>
  <c r="G293" i="40"/>
  <c r="F293" i="40"/>
  <c r="G292" i="40"/>
  <c r="F292" i="40"/>
  <c r="G291" i="40"/>
  <c r="F291" i="40"/>
  <c r="I290" i="40"/>
  <c r="H290" i="40"/>
  <c r="I289" i="40"/>
  <c r="H289" i="40"/>
  <c r="I288" i="40"/>
  <c r="H288" i="40"/>
  <c r="I287" i="40"/>
  <c r="H287" i="40"/>
  <c r="I286" i="40"/>
  <c r="H286" i="40"/>
  <c r="I285" i="40"/>
  <c r="H285" i="40"/>
  <c r="I284" i="40"/>
  <c r="H284" i="40"/>
  <c r="I283" i="40"/>
  <c r="H283" i="40"/>
  <c r="I282" i="40"/>
  <c r="H282" i="40"/>
  <c r="I281" i="40"/>
  <c r="H281" i="40"/>
  <c r="I280" i="40"/>
  <c r="H280" i="40"/>
  <c r="I279" i="40"/>
  <c r="H279" i="40"/>
  <c r="I278" i="40"/>
  <c r="I277" i="40"/>
  <c r="H277" i="40"/>
  <c r="I276" i="40"/>
  <c r="H276" i="40"/>
  <c r="G275" i="40"/>
  <c r="F275" i="40"/>
  <c r="I274" i="40"/>
  <c r="I273" i="40"/>
  <c r="I272" i="40"/>
  <c r="I271" i="40"/>
  <c r="I270" i="40"/>
  <c r="H270" i="40"/>
  <c r="I269" i="40"/>
  <c r="H269" i="40"/>
  <c r="I268" i="40"/>
  <c r="H268" i="40"/>
  <c r="H267" i="40"/>
  <c r="I266" i="40"/>
  <c r="I265" i="40"/>
  <c r="H265" i="40"/>
  <c r="I264" i="40"/>
  <c r="H264" i="40"/>
  <c r="I263" i="40"/>
  <c r="I262" i="40"/>
  <c r="I261" i="40"/>
  <c r="G260" i="40"/>
  <c r="F260" i="40"/>
  <c r="I259" i="40"/>
  <c r="G258" i="40"/>
  <c r="F258" i="40"/>
  <c r="I257" i="40"/>
  <c r="H257" i="40"/>
  <c r="E256" i="40"/>
  <c r="I244" i="40"/>
  <c r="I243" i="40"/>
  <c r="I242" i="40"/>
  <c r="I241" i="40"/>
  <c r="I240" i="40"/>
  <c r="I239" i="40"/>
  <c r="I238" i="40"/>
  <c r="I237" i="40"/>
  <c r="H237" i="40"/>
  <c r="I236" i="40"/>
  <c r="I235" i="40"/>
  <c r="I234" i="40"/>
  <c r="I233" i="40"/>
  <c r="I232" i="40"/>
  <c r="I231" i="40"/>
  <c r="I230" i="40"/>
  <c r="I229" i="40"/>
  <c r="I228" i="40"/>
  <c r="I227" i="40"/>
  <c r="I226" i="40"/>
  <c r="I225" i="40"/>
  <c r="I224" i="40"/>
  <c r="I223" i="40"/>
  <c r="I222" i="40"/>
  <c r="I221" i="40"/>
  <c r="I220" i="40"/>
  <c r="I219" i="40"/>
  <c r="I218" i="40"/>
  <c r="I217" i="40"/>
  <c r="I216" i="40"/>
  <c r="G215" i="40"/>
  <c r="F215" i="40"/>
  <c r="E215" i="40"/>
  <c r="I213" i="40"/>
  <c r="H213" i="40"/>
  <c r="I212" i="40"/>
  <c r="H212" i="40"/>
  <c r="G211" i="40"/>
  <c r="F211" i="40"/>
  <c r="E211" i="40"/>
  <c r="I209" i="40"/>
  <c r="G208" i="40"/>
  <c r="F208" i="40"/>
  <c r="E208" i="40"/>
  <c r="G323" i="40" l="1"/>
  <c r="J181" i="38"/>
  <c r="I181" i="38"/>
  <c r="H194" i="38"/>
  <c r="I9" i="38"/>
  <c r="I25" i="38"/>
  <c r="J75" i="38"/>
  <c r="J9" i="38"/>
  <c r="F105" i="38"/>
  <c r="F85" i="38" s="1"/>
  <c r="F8" i="38"/>
  <c r="J90" i="38"/>
  <c r="J127" i="38"/>
  <c r="G105" i="38"/>
  <c r="G85" i="38" s="1"/>
  <c r="I80" i="38"/>
  <c r="J25" i="38"/>
  <c r="H79" i="38"/>
  <c r="J79" i="38" s="1"/>
  <c r="J80" i="38"/>
  <c r="G32" i="38"/>
  <c r="J32" i="38" s="1"/>
  <c r="J55" i="38"/>
  <c r="I86" i="38"/>
  <c r="J134" i="38"/>
  <c r="J17" i="38"/>
  <c r="I32" i="38"/>
  <c r="H54" i="38"/>
  <c r="J54" i="38" s="1"/>
  <c r="J86" i="38"/>
  <c r="J94" i="38"/>
  <c r="I260" i="40"/>
  <c r="I291" i="40"/>
  <c r="I293" i="40"/>
  <c r="I295" i="40"/>
  <c r="I297" i="40"/>
  <c r="H215" i="40"/>
  <c r="I298" i="40"/>
  <c r="I208" i="40"/>
  <c r="I292" i="40"/>
  <c r="I294" i="40"/>
  <c r="I296" i="40"/>
  <c r="E323" i="40"/>
  <c r="I215" i="40"/>
  <c r="H296" i="40"/>
  <c r="I211" i="40"/>
  <c r="G256" i="40"/>
  <c r="I258" i="40"/>
  <c r="I275" i="40"/>
  <c r="F256" i="40"/>
  <c r="F323" i="40" s="1"/>
  <c r="I314" i="40"/>
  <c r="I94" i="38"/>
  <c r="I55" i="38"/>
  <c r="I75" i="38"/>
  <c r="H89" i="38"/>
  <c r="H105" i="38"/>
  <c r="I134" i="38"/>
  <c r="H291" i="40"/>
  <c r="H292" i="40"/>
  <c r="H293" i="40"/>
  <c r="H294" i="40"/>
  <c r="H211" i="40"/>
  <c r="F14" i="40"/>
  <c r="F8" i="40" s="1"/>
  <c r="J194" i="38" l="1"/>
  <c r="I194" i="38"/>
  <c r="F163" i="38"/>
  <c r="F196" i="38" s="1"/>
  <c r="I79" i="38"/>
  <c r="I54" i="38"/>
  <c r="H8" i="38"/>
  <c r="G8" i="38"/>
  <c r="G163" i="38" s="1"/>
  <c r="G196" i="38" s="1"/>
  <c r="H256" i="40"/>
  <c r="I256" i="40"/>
  <c r="I89" i="38"/>
  <c r="H85" i="38"/>
  <c r="J89" i="38"/>
  <c r="I105" i="38"/>
  <c r="J105" i="38"/>
  <c r="I8" i="38"/>
  <c r="I323" i="40"/>
  <c r="H323" i="40"/>
  <c r="I144" i="40"/>
  <c r="J8" i="38" l="1"/>
  <c r="J85" i="38"/>
  <c r="I85" i="38"/>
  <c r="H163" i="38"/>
  <c r="H196" i="38" s="1"/>
  <c r="J196" i="38" s="1"/>
  <c r="F81" i="40"/>
  <c r="F7" i="40" s="1"/>
  <c r="I196" i="38" l="1"/>
  <c r="J163" i="38"/>
  <c r="I163" i="38"/>
  <c r="J19" i="45"/>
  <c r="I19" i="45"/>
  <c r="G8" i="45" l="1"/>
  <c r="H13" i="45"/>
  <c r="H8" i="45" s="1"/>
  <c r="H17" i="7" l="1"/>
  <c r="G17" i="7"/>
  <c r="J22" i="7"/>
  <c r="J43" i="44"/>
  <c r="J44" i="44"/>
  <c r="J45" i="44"/>
  <c r="J46" i="44"/>
  <c r="I42" i="44"/>
  <c r="F40" i="44"/>
  <c r="G40" i="44"/>
  <c r="H40" i="44"/>
  <c r="H8" i="46"/>
  <c r="H20" i="46" s="1"/>
  <c r="J40" i="44" l="1"/>
  <c r="I40" i="44"/>
  <c r="J82" i="45"/>
  <c r="J83" i="45"/>
  <c r="J84" i="45"/>
  <c r="J85" i="45"/>
  <c r="J81" i="45"/>
  <c r="I81" i="45"/>
  <c r="J79" i="47" l="1"/>
  <c r="J70" i="47"/>
  <c r="H8" i="47" l="1"/>
  <c r="G8" i="47"/>
  <c r="J16" i="47"/>
  <c r="H44" i="42" l="1"/>
  <c r="G44" i="42"/>
  <c r="J46" i="42"/>
  <c r="H16" i="43" l="1"/>
  <c r="G16" i="43"/>
  <c r="F16" i="43"/>
  <c r="I33" i="42" l="1"/>
  <c r="J25" i="42" l="1"/>
  <c r="J33" i="42"/>
  <c r="J16" i="45" l="1"/>
  <c r="I10" i="45" l="1"/>
  <c r="G192" i="40" l="1"/>
  <c r="F192" i="40"/>
  <c r="I193" i="40"/>
  <c r="I192" i="40" l="1"/>
  <c r="J14" i="43"/>
  <c r="I46" i="48" l="1"/>
  <c r="I44" i="48"/>
  <c r="J42" i="48"/>
  <c r="J40" i="48"/>
  <c r="H39" i="48"/>
  <c r="G39" i="48"/>
  <c r="F39" i="48"/>
  <c r="J38" i="48"/>
  <c r="H37" i="48"/>
  <c r="G37" i="48"/>
  <c r="F37" i="48"/>
  <c r="J36" i="48"/>
  <c r="I36" i="48"/>
  <c r="H34" i="48"/>
  <c r="G34" i="48"/>
  <c r="F34" i="48"/>
  <c r="F48" i="48" s="1"/>
  <c r="J27" i="48"/>
  <c r="I27" i="48"/>
  <c r="J26" i="48"/>
  <c r="I26" i="48"/>
  <c r="J25" i="48"/>
  <c r="I25" i="48"/>
  <c r="H24" i="48"/>
  <c r="G24" i="48"/>
  <c r="F24" i="48"/>
  <c r="J22" i="48"/>
  <c r="I22" i="48"/>
  <c r="J21" i="48"/>
  <c r="I21" i="48"/>
  <c r="J20" i="48"/>
  <c r="I20" i="48"/>
  <c r="J19" i="48"/>
  <c r="I19" i="48"/>
  <c r="J18" i="48"/>
  <c r="I18" i="48"/>
  <c r="J17" i="48"/>
  <c r="I17" i="48"/>
  <c r="J16" i="48"/>
  <c r="I16" i="48"/>
  <c r="J15" i="48"/>
  <c r="I15" i="48"/>
  <c r="J14" i="48"/>
  <c r="I14" i="48"/>
  <c r="J13" i="48"/>
  <c r="I13" i="48"/>
  <c r="J12" i="48"/>
  <c r="I12" i="48"/>
  <c r="J11" i="48"/>
  <c r="I11" i="48"/>
  <c r="H10" i="48"/>
  <c r="G10" i="48"/>
  <c r="F10" i="48"/>
  <c r="J9" i="48"/>
  <c r="I9" i="48"/>
  <c r="H8" i="48"/>
  <c r="G8" i="48"/>
  <c r="F8" i="48"/>
  <c r="J37" i="48" l="1"/>
  <c r="I39" i="48"/>
  <c r="I24" i="48"/>
  <c r="J8" i="48"/>
  <c r="G28" i="48"/>
  <c r="J24" i="48"/>
  <c r="I34" i="48"/>
  <c r="J10" i="48"/>
  <c r="J39" i="48"/>
  <c r="I8" i="48"/>
  <c r="F28" i="48"/>
  <c r="F50" i="48" s="1"/>
  <c r="J34" i="48"/>
  <c r="G48" i="48"/>
  <c r="H28" i="48"/>
  <c r="H48" i="48"/>
  <c r="I10" i="48"/>
  <c r="G50" i="48" l="1"/>
  <c r="J48" i="48"/>
  <c r="H50" i="48"/>
  <c r="I48" i="48"/>
  <c r="J28" i="48"/>
  <c r="I28" i="48"/>
  <c r="I50" i="48" l="1"/>
  <c r="J50" i="48"/>
  <c r="H33" i="43" l="1"/>
  <c r="H32" i="43" s="1"/>
  <c r="G33" i="43"/>
  <c r="G32" i="43" s="1"/>
  <c r="G35" i="43" s="1"/>
  <c r="F33" i="43"/>
  <c r="F32" i="43" s="1"/>
  <c r="F35" i="43" s="1"/>
  <c r="J33" i="43" l="1"/>
  <c r="H35" i="43"/>
  <c r="J32" i="43"/>
  <c r="J80" i="47"/>
  <c r="J78" i="47"/>
  <c r="J77" i="47"/>
  <c r="J76" i="47"/>
  <c r="J75" i="47"/>
  <c r="J74" i="47"/>
  <c r="J73" i="47"/>
  <c r="J72" i="47"/>
  <c r="J71" i="47"/>
  <c r="J69" i="47"/>
  <c r="J68" i="47"/>
  <c r="J67" i="47"/>
  <c r="J66" i="47"/>
  <c r="J65" i="47"/>
  <c r="J64" i="47"/>
  <c r="J63" i="47"/>
  <c r="J62" i="47"/>
  <c r="J61" i="47"/>
  <c r="J60" i="47"/>
  <c r="J59" i="47"/>
  <c r="J58" i="47"/>
  <c r="J57" i="47"/>
  <c r="J56" i="47"/>
  <c r="J50" i="47"/>
  <c r="J49" i="47"/>
  <c r="J48" i="47"/>
  <c r="J47" i="47"/>
  <c r="J46" i="47"/>
  <c r="I46" i="47"/>
  <c r="I45" i="47"/>
  <c r="J44" i="47"/>
  <c r="I44" i="47"/>
  <c r="J43" i="47"/>
  <c r="I43" i="47"/>
  <c r="J42" i="47"/>
  <c r="I42" i="47"/>
  <c r="J41" i="47"/>
  <c r="I41" i="47"/>
  <c r="I40" i="47"/>
  <c r="J39" i="47"/>
  <c r="I39" i="47"/>
  <c r="J38" i="47"/>
  <c r="I38" i="47"/>
  <c r="J37" i="47"/>
  <c r="I37" i="47"/>
  <c r="J36" i="47"/>
  <c r="I36" i="47"/>
  <c r="J35" i="47"/>
  <c r="I35" i="47"/>
  <c r="J34" i="47"/>
  <c r="I34" i="47"/>
  <c r="J33" i="47"/>
  <c r="I33" i="47"/>
  <c r="I32" i="47"/>
  <c r="J31" i="47"/>
  <c r="I31" i="47"/>
  <c r="J30" i="47"/>
  <c r="I30" i="47"/>
  <c r="J29" i="47"/>
  <c r="I29" i="47"/>
  <c r="J28" i="47"/>
  <c r="I28" i="47"/>
  <c r="J27" i="47"/>
  <c r="J26" i="47"/>
  <c r="I26" i="47"/>
  <c r="H25" i="47"/>
  <c r="G25" i="47"/>
  <c r="G81" i="47" s="1"/>
  <c r="F25" i="47"/>
  <c r="F81" i="47" s="1"/>
  <c r="J18" i="47"/>
  <c r="I18" i="47"/>
  <c r="H17" i="47"/>
  <c r="G17" i="47"/>
  <c r="F17" i="47"/>
  <c r="J15" i="47"/>
  <c r="J14" i="47"/>
  <c r="I14" i="47"/>
  <c r="J13" i="47"/>
  <c r="I13" i="47"/>
  <c r="J12" i="47"/>
  <c r="I12" i="47"/>
  <c r="J11" i="47"/>
  <c r="I11" i="47"/>
  <c r="J10" i="47"/>
  <c r="I10" i="47"/>
  <c r="J9" i="47"/>
  <c r="I9" i="47"/>
  <c r="F8" i="47"/>
  <c r="J41" i="46"/>
  <c r="H40" i="46"/>
  <c r="G40" i="46"/>
  <c r="F40" i="46"/>
  <c r="J38" i="46"/>
  <c r="J37" i="46"/>
  <c r="J36" i="46"/>
  <c r="J35" i="46"/>
  <c r="J34" i="46"/>
  <c r="J33" i="46"/>
  <c r="J32" i="46"/>
  <c r="J31" i="46"/>
  <c r="J30" i="46"/>
  <c r="I30" i="46"/>
  <c r="J29" i="46"/>
  <c r="I29" i="46"/>
  <c r="J28" i="46"/>
  <c r="I28" i="46"/>
  <c r="J27" i="46"/>
  <c r="I27" i="46"/>
  <c r="H26" i="46"/>
  <c r="G26" i="46"/>
  <c r="F26" i="46"/>
  <c r="J16" i="46"/>
  <c r="J15" i="46"/>
  <c r="I15" i="46"/>
  <c r="I14" i="46"/>
  <c r="J12" i="46"/>
  <c r="I12" i="46"/>
  <c r="J11" i="46"/>
  <c r="I11" i="46"/>
  <c r="F10" i="46"/>
  <c r="F8" i="46" s="1"/>
  <c r="F20" i="46" s="1"/>
  <c r="J9" i="46"/>
  <c r="I9" i="46"/>
  <c r="J80" i="45"/>
  <c r="I80" i="45"/>
  <c r="J79" i="45"/>
  <c r="I79" i="45"/>
  <c r="J78" i="45"/>
  <c r="I78" i="45"/>
  <c r="H77" i="45"/>
  <c r="G77" i="45"/>
  <c r="F77" i="45"/>
  <c r="J75" i="45"/>
  <c r="I75" i="45"/>
  <c r="H74" i="45"/>
  <c r="G74" i="45"/>
  <c r="F74" i="45"/>
  <c r="J72" i="45"/>
  <c r="J71" i="45"/>
  <c r="J70" i="45"/>
  <c r="J69" i="45"/>
  <c r="J68" i="45"/>
  <c r="J67" i="45"/>
  <c r="J66" i="45"/>
  <c r="J65" i="45"/>
  <c r="J64" i="45"/>
  <c r="J63" i="45"/>
  <c r="J62" i="45"/>
  <c r="J61" i="45"/>
  <c r="J60" i="45"/>
  <c r="J59" i="45"/>
  <c r="J58" i="45"/>
  <c r="J57" i="45"/>
  <c r="J56" i="45"/>
  <c r="J55" i="45"/>
  <c r="J48" i="45"/>
  <c r="J47" i="45"/>
  <c r="J46" i="45"/>
  <c r="J45" i="45"/>
  <c r="J44" i="45"/>
  <c r="J43" i="45"/>
  <c r="J42" i="45"/>
  <c r="I42" i="45"/>
  <c r="J41" i="45"/>
  <c r="I41" i="45"/>
  <c r="J40" i="45"/>
  <c r="I40" i="45"/>
  <c r="J39" i="45"/>
  <c r="I39" i="45"/>
  <c r="J38" i="45"/>
  <c r="I38" i="45"/>
  <c r="J37" i="45"/>
  <c r="I37" i="45"/>
  <c r="J36" i="45"/>
  <c r="I36" i="45"/>
  <c r="J35" i="45"/>
  <c r="I35" i="45"/>
  <c r="J34" i="45"/>
  <c r="I34" i="45"/>
  <c r="J33" i="45"/>
  <c r="I33" i="45"/>
  <c r="J32" i="45"/>
  <c r="I32" i="45"/>
  <c r="J31" i="45"/>
  <c r="I31" i="45"/>
  <c r="J30" i="45"/>
  <c r="I30" i="45"/>
  <c r="J29" i="45"/>
  <c r="I29" i="45"/>
  <c r="J28" i="45"/>
  <c r="I28" i="45"/>
  <c r="H27" i="45"/>
  <c r="G27" i="45"/>
  <c r="F27" i="45"/>
  <c r="J18" i="45"/>
  <c r="I18" i="45"/>
  <c r="J17" i="45"/>
  <c r="J15" i="45"/>
  <c r="I15" i="45"/>
  <c r="J14" i="45"/>
  <c r="I14" i="45"/>
  <c r="G21" i="45"/>
  <c r="F13" i="45"/>
  <c r="F8" i="45" s="1"/>
  <c r="F21" i="45" s="1"/>
  <c r="J12" i="45"/>
  <c r="I12" i="45"/>
  <c r="J11" i="45"/>
  <c r="I11" i="45"/>
  <c r="J10" i="45"/>
  <c r="J9" i="45"/>
  <c r="I9" i="45"/>
  <c r="H47" i="44"/>
  <c r="G47" i="44"/>
  <c r="F47" i="44"/>
  <c r="J33" i="44"/>
  <c r="H32" i="44"/>
  <c r="G32" i="44"/>
  <c r="J30" i="44"/>
  <c r="J29" i="44"/>
  <c r="J28" i="44"/>
  <c r="I28" i="44"/>
  <c r="J27" i="44"/>
  <c r="I27" i="44"/>
  <c r="J26" i="44"/>
  <c r="I26" i="44"/>
  <c r="H25" i="44"/>
  <c r="G25" i="44"/>
  <c r="F25" i="44"/>
  <c r="J22" i="44"/>
  <c r="I22" i="44"/>
  <c r="J21" i="44"/>
  <c r="I21" i="44"/>
  <c r="H20" i="44"/>
  <c r="G20" i="44"/>
  <c r="F20" i="44"/>
  <c r="J18" i="44"/>
  <c r="I18" i="44"/>
  <c r="H16" i="44"/>
  <c r="G16" i="44"/>
  <c r="F16" i="44"/>
  <c r="I16" i="44" l="1"/>
  <c r="I26" i="46"/>
  <c r="F43" i="46"/>
  <c r="J47" i="44"/>
  <c r="I47" i="44"/>
  <c r="G43" i="46"/>
  <c r="J40" i="46"/>
  <c r="I77" i="45"/>
  <c r="I13" i="45"/>
  <c r="J10" i="46"/>
  <c r="J26" i="46"/>
  <c r="I8" i="47"/>
  <c r="J32" i="44"/>
  <c r="J16" i="44"/>
  <c r="G34" i="44"/>
  <c r="G49" i="44" s="1"/>
  <c r="I25" i="44"/>
  <c r="F34" i="44"/>
  <c r="F49" i="44" s="1"/>
  <c r="H34" i="44"/>
  <c r="H49" i="44" s="1"/>
  <c r="J25" i="44"/>
  <c r="J8" i="47"/>
  <c r="J17" i="47"/>
  <c r="F19" i="47"/>
  <c r="F83" i="47" s="1"/>
  <c r="G19" i="47"/>
  <c r="G83" i="47" s="1"/>
  <c r="H19" i="47"/>
  <c r="J25" i="47"/>
  <c r="H81" i="47"/>
  <c r="I81" i="47" s="1"/>
  <c r="G86" i="45"/>
  <c r="G88" i="45" s="1"/>
  <c r="F86" i="45"/>
  <c r="F88" i="45" s="1"/>
  <c r="J13" i="45"/>
  <c r="I8" i="45"/>
  <c r="J74" i="45"/>
  <c r="J77" i="45"/>
  <c r="J27" i="45"/>
  <c r="J35" i="43"/>
  <c r="I17" i="47"/>
  <c r="I25" i="47"/>
  <c r="F45" i="46"/>
  <c r="G45" i="46"/>
  <c r="H43" i="46"/>
  <c r="I10" i="46"/>
  <c r="H86" i="45"/>
  <c r="I74" i="45"/>
  <c r="I27" i="45"/>
  <c r="I20" i="44"/>
  <c r="J20" i="44"/>
  <c r="H21" i="45" l="1"/>
  <c r="J21" i="45" s="1"/>
  <c r="I19" i="47"/>
  <c r="I34" i="44"/>
  <c r="J19" i="47"/>
  <c r="J8" i="45"/>
  <c r="J34" i="44"/>
  <c r="H83" i="47"/>
  <c r="J83" i="47" s="1"/>
  <c r="J81" i="47"/>
  <c r="J8" i="46"/>
  <c r="I8" i="46"/>
  <c r="J43" i="46"/>
  <c r="I43" i="46"/>
  <c r="J86" i="45"/>
  <c r="I86" i="45"/>
  <c r="J49" i="44"/>
  <c r="I49" i="44"/>
  <c r="H26" i="42"/>
  <c r="G26" i="42"/>
  <c r="J32" i="42"/>
  <c r="I21" i="45" l="1"/>
  <c r="H88" i="45"/>
  <c r="J88" i="45" s="1"/>
  <c r="I88" i="45"/>
  <c r="I83" i="47"/>
  <c r="J20" i="46"/>
  <c r="I20" i="46"/>
  <c r="H45" i="46"/>
  <c r="J45" i="46" l="1"/>
  <c r="I45" i="46"/>
  <c r="J25" i="43"/>
  <c r="I25" i="43"/>
  <c r="H23" i="43"/>
  <c r="G23" i="43"/>
  <c r="F23" i="43"/>
  <c r="J21" i="43"/>
  <c r="H19" i="43"/>
  <c r="G19" i="43"/>
  <c r="F19" i="43"/>
  <c r="J12" i="43"/>
  <c r="I12" i="43"/>
  <c r="J10" i="43"/>
  <c r="I10" i="43"/>
  <c r="H9" i="43"/>
  <c r="H8" i="43" s="1"/>
  <c r="G9" i="43"/>
  <c r="F9" i="43"/>
  <c r="G8" i="43" l="1"/>
  <c r="G26" i="43" s="1"/>
  <c r="G37" i="43" s="1"/>
  <c r="I23" i="43"/>
  <c r="J23" i="43"/>
  <c r="H26" i="43"/>
  <c r="H37" i="43" s="1"/>
  <c r="J9" i="43"/>
  <c r="F8" i="43"/>
  <c r="F26" i="43" s="1"/>
  <c r="F37" i="43" s="1"/>
  <c r="I9" i="43"/>
  <c r="I37" i="43" l="1"/>
  <c r="J37" i="43"/>
  <c r="J26" i="43"/>
  <c r="I26" i="43"/>
  <c r="J8" i="43"/>
  <c r="I8" i="43"/>
  <c r="J48" i="42" l="1"/>
  <c r="I48" i="42"/>
  <c r="H47" i="42"/>
  <c r="G47" i="42"/>
  <c r="F47" i="42"/>
  <c r="J45" i="42"/>
  <c r="I45" i="42"/>
  <c r="J44" i="42"/>
  <c r="F44" i="42"/>
  <c r="I44" i="42" s="1"/>
  <c r="J42" i="42"/>
  <c r="I42" i="42"/>
  <c r="J41" i="42"/>
  <c r="I41" i="42"/>
  <c r="H40" i="42"/>
  <c r="G40" i="42"/>
  <c r="F40" i="42"/>
  <c r="J31" i="42"/>
  <c r="J30" i="42"/>
  <c r="I30" i="42"/>
  <c r="J29" i="42"/>
  <c r="J28" i="42"/>
  <c r="I28" i="42"/>
  <c r="J27" i="42"/>
  <c r="F26" i="42"/>
  <c r="J24" i="42"/>
  <c r="I24" i="42"/>
  <c r="J23" i="42"/>
  <c r="I23" i="42"/>
  <c r="H22" i="42"/>
  <c r="G22" i="42"/>
  <c r="F22" i="42"/>
  <c r="J20" i="42"/>
  <c r="J18" i="42"/>
  <c r="I18" i="42"/>
  <c r="J16" i="42"/>
  <c r="I16" i="42"/>
  <c r="J14" i="42"/>
  <c r="J13" i="42"/>
  <c r="I13" i="42"/>
  <c r="H12" i="42"/>
  <c r="G12" i="42"/>
  <c r="F12" i="42"/>
  <c r="J11" i="42"/>
  <c r="I11" i="42"/>
  <c r="J9" i="42"/>
  <c r="H8" i="42"/>
  <c r="G8" i="42"/>
  <c r="F8" i="42"/>
  <c r="F43" i="42" l="1"/>
  <c r="F49" i="42" s="1"/>
  <c r="F10" i="42"/>
  <c r="F34" i="42" s="1"/>
  <c r="J40" i="42"/>
  <c r="J47" i="42"/>
  <c r="J8" i="42"/>
  <c r="I12" i="42"/>
  <c r="J22" i="42"/>
  <c r="G10" i="42"/>
  <c r="G34" i="42" s="1"/>
  <c r="G43" i="42"/>
  <c r="G49" i="42" s="1"/>
  <c r="J12" i="42"/>
  <c r="I22" i="42"/>
  <c r="J26" i="42"/>
  <c r="I26" i="42"/>
  <c r="I40" i="42"/>
  <c r="H43" i="42"/>
  <c r="I47" i="42"/>
  <c r="H10" i="42"/>
  <c r="F51" i="42" l="1"/>
  <c r="G51" i="42"/>
  <c r="I43" i="42"/>
  <c r="H49" i="42"/>
  <c r="J43" i="42"/>
  <c r="J10" i="42"/>
  <c r="H34" i="42"/>
  <c r="I10" i="42"/>
  <c r="J34" i="42" l="1"/>
  <c r="H51" i="42"/>
  <c r="I34" i="42"/>
  <c r="J49" i="42"/>
  <c r="I49" i="42"/>
  <c r="J51" i="42" l="1"/>
  <c r="I51" i="42"/>
  <c r="I196" i="40" l="1"/>
  <c r="G195" i="40"/>
  <c r="F195" i="40"/>
  <c r="E195" i="40"/>
  <c r="E192" i="40" s="1"/>
  <c r="I188" i="40"/>
  <c r="E188" i="40"/>
  <c r="H188" i="40" s="1"/>
  <c r="I185" i="40"/>
  <c r="I181" i="40"/>
  <c r="I179" i="40"/>
  <c r="H179" i="40"/>
  <c r="I178" i="40"/>
  <c r="I177" i="40"/>
  <c r="H177" i="40"/>
  <c r="H176" i="40"/>
  <c r="I175" i="40"/>
  <c r="I174" i="40"/>
  <c r="H174" i="40"/>
  <c r="I173" i="40"/>
  <c r="H173" i="40"/>
  <c r="E172" i="40"/>
  <c r="I171" i="40"/>
  <c r="H171" i="40"/>
  <c r="I170" i="40"/>
  <c r="H170" i="40"/>
  <c r="I169" i="40"/>
  <c r="H169" i="40"/>
  <c r="I168" i="40"/>
  <c r="H168" i="40"/>
  <c r="I167" i="40"/>
  <c r="H167" i="40"/>
  <c r="I166" i="40"/>
  <c r="H166" i="40"/>
  <c r="I165" i="40"/>
  <c r="H165" i="40"/>
  <c r="I164" i="40"/>
  <c r="H164" i="40"/>
  <c r="I163" i="40"/>
  <c r="H163" i="40"/>
  <c r="I162" i="40"/>
  <c r="H162" i="40"/>
  <c r="I161" i="40"/>
  <c r="H161" i="40"/>
  <c r="I160" i="40"/>
  <c r="H160" i="40"/>
  <c r="I158" i="40"/>
  <c r="H158" i="40"/>
  <c r="I157" i="40"/>
  <c r="H157" i="40"/>
  <c r="I148" i="40"/>
  <c r="H148" i="40"/>
  <c r="I147" i="40"/>
  <c r="H147" i="40"/>
  <c r="I145" i="40"/>
  <c r="H145" i="40"/>
  <c r="H144" i="40"/>
  <c r="I143" i="40"/>
  <c r="I142" i="40"/>
  <c r="H142" i="40"/>
  <c r="I141" i="40"/>
  <c r="H141" i="40"/>
  <c r="I140" i="40"/>
  <c r="H140" i="40"/>
  <c r="I139" i="40"/>
  <c r="H139" i="40"/>
  <c r="I138" i="40"/>
  <c r="H138" i="40"/>
  <c r="I137" i="40"/>
  <c r="H137" i="40"/>
  <c r="I136" i="40"/>
  <c r="H136" i="40"/>
  <c r="I135" i="40"/>
  <c r="H135" i="40"/>
  <c r="I133" i="40"/>
  <c r="H133" i="40"/>
  <c r="I132" i="40"/>
  <c r="H132" i="40"/>
  <c r="I131" i="40"/>
  <c r="H131" i="40"/>
  <c r="I130" i="40"/>
  <c r="H130" i="40"/>
  <c r="I128" i="40"/>
  <c r="H128" i="40"/>
  <c r="I127" i="40"/>
  <c r="H127" i="40"/>
  <c r="I126" i="40"/>
  <c r="H126" i="40"/>
  <c r="I125" i="40"/>
  <c r="H125" i="40"/>
  <c r="I123" i="40"/>
  <c r="H123" i="40"/>
  <c r="I122" i="40"/>
  <c r="H122" i="40"/>
  <c r="I121" i="40"/>
  <c r="H121" i="40"/>
  <c r="I120" i="40"/>
  <c r="H120" i="40"/>
  <c r="I118" i="40"/>
  <c r="H118" i="40"/>
  <c r="I117" i="40"/>
  <c r="H117" i="40"/>
  <c r="I116" i="40"/>
  <c r="H116" i="40"/>
  <c r="I115" i="40"/>
  <c r="H115" i="40"/>
  <c r="I113" i="40"/>
  <c r="H113" i="40"/>
  <c r="I112" i="40"/>
  <c r="H112" i="40"/>
  <c r="I107" i="40"/>
  <c r="H107" i="40"/>
  <c r="I101" i="40"/>
  <c r="H101" i="40"/>
  <c r="I100" i="40"/>
  <c r="H100" i="40"/>
  <c r="I98" i="40"/>
  <c r="H98" i="40"/>
  <c r="I97" i="40"/>
  <c r="H97" i="40"/>
  <c r="I96" i="40"/>
  <c r="H96" i="40"/>
  <c r="I95" i="40"/>
  <c r="H95" i="40"/>
  <c r="I94" i="40"/>
  <c r="H94" i="40"/>
  <c r="I93" i="40"/>
  <c r="H93" i="40"/>
  <c r="I92" i="40"/>
  <c r="H92" i="40"/>
  <c r="I90" i="40"/>
  <c r="H90" i="40"/>
  <c r="I89" i="40"/>
  <c r="H89" i="40"/>
  <c r="I88" i="40"/>
  <c r="H88" i="40"/>
  <c r="I87" i="40"/>
  <c r="H87" i="40"/>
  <c r="I86" i="40"/>
  <c r="H86" i="40"/>
  <c r="I85" i="40"/>
  <c r="H85" i="40"/>
  <c r="I84" i="40"/>
  <c r="H84" i="40"/>
  <c r="I83" i="40"/>
  <c r="H83" i="40"/>
  <c r="I82" i="40"/>
  <c r="H82" i="40"/>
  <c r="G81" i="40"/>
  <c r="I80" i="40"/>
  <c r="H80" i="40"/>
  <c r="I78" i="40"/>
  <c r="H78" i="40"/>
  <c r="I77" i="40"/>
  <c r="H77" i="40"/>
  <c r="I76" i="40"/>
  <c r="H76" i="40"/>
  <c r="I75" i="40"/>
  <c r="H75" i="40"/>
  <c r="I74" i="40"/>
  <c r="H74" i="40"/>
  <c r="I73" i="40"/>
  <c r="H73" i="40"/>
  <c r="I71" i="40"/>
  <c r="H71" i="40"/>
  <c r="I70" i="40"/>
  <c r="H70" i="40"/>
  <c r="I69" i="40"/>
  <c r="I66" i="40"/>
  <c r="H66" i="40"/>
  <c r="I65" i="40"/>
  <c r="H65" i="40"/>
  <c r="I63" i="40"/>
  <c r="H63" i="40"/>
  <c r="I62" i="40"/>
  <c r="H62" i="40"/>
  <c r="I49" i="40"/>
  <c r="H49" i="40"/>
  <c r="I48" i="40"/>
  <c r="H48" i="40"/>
  <c r="I47" i="40"/>
  <c r="H47" i="40"/>
  <c r="I45" i="40"/>
  <c r="H45" i="40"/>
  <c r="I44" i="40"/>
  <c r="H44" i="40"/>
  <c r="I43" i="40"/>
  <c r="H43" i="40"/>
  <c r="I42" i="40"/>
  <c r="H42" i="40"/>
  <c r="I41" i="40"/>
  <c r="H41" i="40"/>
  <c r="I40" i="40"/>
  <c r="H40" i="40"/>
  <c r="I38" i="40"/>
  <c r="H38" i="40"/>
  <c r="I36" i="40"/>
  <c r="H36" i="40"/>
  <c r="I35" i="40"/>
  <c r="H35" i="40"/>
  <c r="I34" i="40"/>
  <c r="H34" i="40"/>
  <c r="I33" i="40"/>
  <c r="H33" i="40"/>
  <c r="I32" i="40"/>
  <c r="H32" i="40"/>
  <c r="I30" i="40"/>
  <c r="H30" i="40"/>
  <c r="I29" i="40"/>
  <c r="H29" i="40"/>
  <c r="I28" i="40"/>
  <c r="I27" i="40"/>
  <c r="H27" i="40"/>
  <c r="I26" i="40"/>
  <c r="H26" i="40"/>
  <c r="I24" i="40"/>
  <c r="H24" i="40"/>
  <c r="I23" i="40"/>
  <c r="H23" i="40"/>
  <c r="I22" i="40"/>
  <c r="H22" i="40"/>
  <c r="I21" i="40"/>
  <c r="H21" i="40"/>
  <c r="I20" i="40"/>
  <c r="H20" i="40"/>
  <c r="I19" i="40"/>
  <c r="H19" i="40"/>
  <c r="I18" i="40"/>
  <c r="H18" i="40"/>
  <c r="I17" i="40"/>
  <c r="H17" i="40"/>
  <c r="I15" i="40"/>
  <c r="H15" i="40"/>
  <c r="I14" i="40"/>
  <c r="H14" i="40"/>
  <c r="I13" i="40"/>
  <c r="H13" i="40"/>
  <c r="I12" i="40"/>
  <c r="H12" i="40"/>
  <c r="I11" i="40"/>
  <c r="H11" i="40"/>
  <c r="I10" i="40"/>
  <c r="H10" i="40"/>
  <c r="I9" i="40"/>
  <c r="H9" i="40"/>
  <c r="I81" i="40" l="1"/>
  <c r="E7" i="40"/>
  <c r="G7" i="40"/>
  <c r="G197" i="40" s="1"/>
  <c r="G325" i="40" s="1"/>
  <c r="I8" i="40"/>
  <c r="H172" i="40"/>
  <c r="F197" i="40"/>
  <c r="F325" i="40" s="1"/>
  <c r="H81" i="40"/>
  <c r="I172" i="40"/>
  <c r="I195" i="40"/>
  <c r="H8" i="40"/>
  <c r="E197" i="40" l="1"/>
  <c r="E325" i="40" s="1"/>
  <c r="H325" i="40" s="1"/>
  <c r="I325" i="40"/>
  <c r="H7" i="40"/>
  <c r="I7" i="40"/>
  <c r="I197" i="40"/>
  <c r="H197" i="40"/>
  <c r="J21" i="7" l="1"/>
  <c r="J46" i="7" l="1"/>
  <c r="I46" i="7"/>
  <c r="J45" i="7"/>
  <c r="I45" i="7"/>
  <c r="J44" i="7"/>
  <c r="J43" i="7"/>
  <c r="H42" i="7"/>
  <c r="G42" i="7"/>
  <c r="G41" i="7" s="1"/>
  <c r="G47" i="7" s="1"/>
  <c r="F42" i="7"/>
  <c r="F41" i="7" s="1"/>
  <c r="F47" i="7" s="1"/>
  <c r="J33" i="7"/>
  <c r="J32" i="7"/>
  <c r="I32" i="7"/>
  <c r="J31" i="7"/>
  <c r="I31" i="7"/>
  <c r="I30" i="7"/>
  <c r="J29" i="7"/>
  <c r="J28" i="7"/>
  <c r="I28" i="7"/>
  <c r="J27" i="7"/>
  <c r="I27" i="7"/>
  <c r="J26" i="7"/>
  <c r="I26" i="7"/>
  <c r="J25" i="7"/>
  <c r="I25" i="7"/>
  <c r="H24" i="7"/>
  <c r="G24" i="7"/>
  <c r="G23" i="7" s="1"/>
  <c r="F24" i="7"/>
  <c r="F23" i="7" s="1"/>
  <c r="J20" i="7"/>
  <c r="I20" i="7"/>
  <c r="J19" i="7"/>
  <c r="I19" i="7"/>
  <c r="J18" i="7"/>
  <c r="I18" i="7"/>
  <c r="F17" i="7"/>
  <c r="J15" i="7"/>
  <c r="I15" i="7"/>
  <c r="J14" i="7"/>
  <c r="I14" i="7"/>
  <c r="J13" i="7"/>
  <c r="I13" i="7"/>
  <c r="J12" i="7"/>
  <c r="I12" i="7"/>
  <c r="J11" i="7"/>
  <c r="I11" i="7"/>
  <c r="H10" i="7"/>
  <c r="G10" i="7"/>
  <c r="F10" i="7"/>
  <c r="J42" i="7" l="1"/>
  <c r="F9" i="7"/>
  <c r="I10" i="7"/>
  <c r="J10" i="7"/>
  <c r="G9" i="7"/>
  <c r="G8" i="7" s="1"/>
  <c r="G34" i="7" s="1"/>
  <c r="G49" i="7" s="1"/>
  <c r="I17" i="7"/>
  <c r="I24" i="7"/>
  <c r="H9" i="7"/>
  <c r="J17" i="7"/>
  <c r="H23" i="7"/>
  <c r="J23" i="7" s="1"/>
  <c r="J24" i="7"/>
  <c r="H41" i="7"/>
  <c r="J41" i="7" s="1"/>
  <c r="F8" i="7"/>
  <c r="F34" i="7" s="1"/>
  <c r="F49" i="7" s="1"/>
  <c r="I42" i="7"/>
  <c r="I41" i="7" l="1"/>
  <c r="I23" i="7"/>
  <c r="H47" i="7"/>
  <c r="J47" i="7" s="1"/>
  <c r="I9" i="7"/>
  <c r="J9" i="7"/>
  <c r="H8" i="7"/>
  <c r="I47" i="7" l="1"/>
  <c r="H34" i="7"/>
  <c r="J8" i="7"/>
  <c r="I8" i="7"/>
  <c r="J34" i="7" l="1"/>
  <c r="H49" i="7"/>
  <c r="I34" i="7"/>
  <c r="J49" i="7" l="1"/>
  <c r="I49" i="7"/>
</calcChain>
</file>

<file path=xl/sharedStrings.xml><?xml version="1.0" encoding="utf-8"?>
<sst xmlns="http://schemas.openxmlformats.org/spreadsheetml/2006/main" count="1888" uniqueCount="697">
  <si>
    <r>
      <t xml:space="preserve">                                </t>
    </r>
    <r>
      <rPr>
        <b/>
        <sz val="12"/>
        <rFont val="Arial CE"/>
        <charset val="238"/>
      </rPr>
      <t>Běžné (neinvestiční)  a kapitálové (investiční) výdaje</t>
    </r>
  </si>
  <si>
    <t xml:space="preserve">        (v tis. Kč)</t>
  </si>
  <si>
    <t>Kapitola 01 – rozvoj obce</t>
  </si>
  <si>
    <t>Organiz.</t>
  </si>
  <si>
    <t>Číslo</t>
  </si>
  <si>
    <t>Schválený</t>
  </si>
  <si>
    <t>Rozpočet</t>
  </si>
  <si>
    <t xml:space="preserve">Skutečnost </t>
  </si>
  <si>
    <t>% plnění</t>
  </si>
  <si>
    <t>jednotka</t>
  </si>
  <si>
    <t>organizace</t>
  </si>
  <si>
    <t>Rozpočtová skladba (oddíl, §)</t>
  </si>
  <si>
    <t>rozpočet (SR)</t>
  </si>
  <si>
    <t xml:space="preserve">po změnách (RZ) </t>
  </si>
  <si>
    <t>k SR</t>
  </si>
  <si>
    <t>k RZ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</si>
  <si>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</si>
  <si>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</si>
  <si>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</si>
  <si>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</si>
  <si>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</si>
  <si>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</si>
  <si>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</si>
  <si>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</si>
  <si>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</si>
  <si>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</si>
  <si>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</si>
  <si>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</si>
  <si>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</si>
  <si>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</si>
  <si>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</si>
  <si>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</si>
  <si>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</si>
  <si>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</si>
  <si>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Kapitálové výdaje:</t>
  </si>
  <si>
    <t>Kapitálové výdaje celkem</t>
  </si>
  <si>
    <t>Výdaje celkem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</si>
  <si>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</si>
  <si>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</si>
  <si>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</si>
  <si>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</si>
  <si>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</si>
  <si>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</si>
  <si>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</si>
  <si>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%</t>
  </si>
  <si>
    <t>plnění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</si>
  <si>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</si>
  <si>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</si>
  <si>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</si>
  <si>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</si>
  <si>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</si>
  <si>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</si>
  <si>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</si>
  <si>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</si>
  <si>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</si>
  <si>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</si>
  <si>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</si>
  <si>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</si>
  <si>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</si>
  <si>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</si>
  <si>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</si>
  <si>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</si>
  <si>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</si>
  <si>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</si>
  <si>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</si>
  <si>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</si>
  <si>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</si>
  <si>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</si>
  <si>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</si>
  <si>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</si>
  <si>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</si>
  <si>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</si>
  <si>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</si>
  <si>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</si>
  <si>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</si>
  <si>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</si>
  <si>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</si>
  <si>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</si>
  <si>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</si>
  <si>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</si>
  <si>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</si>
  <si>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</si>
  <si>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</si>
  <si>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</si>
  <si>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</si>
  <si>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</si>
  <si>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</si>
  <si>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</si>
  <si>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</si>
  <si>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</si>
  <si>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</si>
  <si>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</si>
  <si>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</si>
  <si>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</si>
  <si>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</si>
  <si>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</si>
  <si>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</si>
  <si>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</si>
  <si>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</si>
  <si>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</si>
  <si>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</si>
  <si>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</si>
  <si>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</si>
  <si>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</si>
  <si>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</si>
  <si>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</si>
  <si>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</si>
  <si>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</si>
  <si>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</si>
  <si>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</si>
  <si>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</si>
  <si>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</si>
  <si>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</si>
  <si>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</si>
  <si>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</si>
  <si>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</si>
  <si>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</si>
  <si>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</si>
  <si>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</si>
  <si>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</si>
  <si>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</si>
  <si>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</si>
  <si>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Servisní středisko pro správu svěřeného majetku (SeS) MČ Praha 8</t>
  </si>
  <si>
    <t>Kapitola 05 – zdravotnictví a sociální oblast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</si>
  <si>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</si>
  <si>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</si>
  <si>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</si>
  <si>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</si>
  <si>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</si>
  <si>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</si>
  <si>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</si>
  <si>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</si>
  <si>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</si>
  <si>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</si>
  <si>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>pol. 5331 - neinv.příspěvky zřízeným přísp.organizacím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</si>
  <si>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</si>
  <si>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</si>
  <si>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</si>
  <si>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</si>
  <si>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</si>
  <si>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</si>
  <si>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</si>
  <si>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</si>
  <si>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</si>
  <si>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</si>
  <si>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</si>
  <si>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</si>
  <si>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</si>
  <si>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</si>
  <si>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</si>
  <si>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</si>
  <si>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</si>
  <si>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Karlínské farmářské trhy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</si>
  <si>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</si>
  <si>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</si>
  <si>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</si>
  <si>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</si>
  <si>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</si>
  <si>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</si>
  <si>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</si>
  <si>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</si>
  <si>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</si>
  <si>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</si>
  <si>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</si>
  <si>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</si>
  <si>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telefonní paušály, Městská policie HMP</t>
  </si>
  <si>
    <t>5311 - bezpečnost a veřejný pořádek</t>
  </si>
  <si>
    <t>pol. 5154 - elektrická energie</t>
  </si>
  <si>
    <t>Kapitola 08 – hospodářství</t>
  </si>
  <si>
    <t>0804</t>
  </si>
  <si>
    <t>3613 - nebytové hospodářství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</si>
  <si>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</si>
  <si>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</si>
  <si>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</si>
  <si>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</si>
  <si>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</si>
  <si>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</si>
  <si>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</si>
  <si>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</si>
  <si>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</si>
  <si>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</si>
  <si>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</si>
  <si>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</si>
  <si>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</si>
  <si>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</si>
  <si>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</si>
  <si>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</si>
  <si>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</si>
  <si>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</si>
  <si>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</si>
  <si>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</si>
  <si>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</si>
  <si>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</si>
  <si>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</si>
  <si>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</si>
  <si>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</si>
  <si>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</si>
  <si>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</si>
  <si>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</si>
  <si>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</si>
  <si>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</si>
  <si>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</si>
  <si>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</si>
  <si>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</si>
  <si>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</si>
  <si>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</si>
  <si>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</si>
  <si>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</si>
  <si>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</si>
  <si>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</si>
  <si>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</si>
  <si>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</si>
  <si>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</si>
  <si>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</si>
  <si>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</si>
  <si>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</si>
  <si>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</si>
  <si>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</si>
  <si>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3612 - bytové hospodářství</t>
  </si>
  <si>
    <t>pol. 5499 - ostatní neinv.transfery obyv.j.n.</t>
  </si>
  <si>
    <t>pol. 5195 - odvody za neplnění povinnosti zaměstnávat</t>
  </si>
  <si>
    <t xml:space="preserve">                 zdravotně postižené</t>
  </si>
  <si>
    <t>pol. 5660 - neinvestiční půjčky obyvatelstvu</t>
  </si>
  <si>
    <t>0923</t>
  </si>
  <si>
    <t>odbor živnostenský a správních činností ÚMČ</t>
  </si>
  <si>
    <t>0931</t>
  </si>
  <si>
    <t xml:space="preserve">oddělení ICT služeb 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</si>
  <si>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</si>
  <si>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</si>
  <si>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</si>
  <si>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</si>
  <si>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</si>
  <si>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</si>
  <si>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</si>
  <si>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>pol. 5222 - neinvestiční transfery spolkům</t>
  </si>
  <si>
    <t>4351 - osobní asistence, pečovatelská služba a podpora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</si>
  <si>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</si>
  <si>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</si>
  <si>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</si>
  <si>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</si>
  <si>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</si>
  <si>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0731</t>
  </si>
  <si>
    <t xml:space="preserve">oddělení bezpečnosti a krizového řízení </t>
  </si>
  <si>
    <t>oddělení ICT služeb</t>
  </si>
  <si>
    <t>Národní kulturní památka Kobyliská střelnice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</si>
  <si>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</si>
  <si>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</si>
  <si>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</si>
  <si>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</si>
  <si>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</si>
  <si>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pol. 5331 - neinv. příspěvky zřízeným přísp.org.</t>
  </si>
  <si>
    <t>úklid exkrementů</t>
  </si>
  <si>
    <t>odbor územního rozvoje a výstavby ÚMČ</t>
  </si>
  <si>
    <t>58</t>
  </si>
  <si>
    <t>55</t>
  </si>
  <si>
    <t>0417</t>
  </si>
  <si>
    <t>3419 - ostatní tělovýchovná činnost</t>
  </si>
  <si>
    <t>0101</t>
  </si>
  <si>
    <t xml:space="preserve"> odbor kancelář tajemníka ÚMČ</t>
  </si>
  <si>
    <t>oddělení evropských fondů</t>
  </si>
  <si>
    <t>oddělení strategického rozvoje a agendy 21</t>
  </si>
  <si>
    <t>implementace místní Agendy 21</t>
  </si>
  <si>
    <t>zimní údržba pěších cest</t>
  </si>
  <si>
    <t>Revitalizace nám. Krynická a Pomořanská - studie a PD</t>
  </si>
  <si>
    <t>Projektová příprava</t>
  </si>
  <si>
    <t>0601</t>
  </si>
  <si>
    <t>kamerové systémy - energie</t>
  </si>
  <si>
    <t>datové linky IP VPN, Internet</t>
  </si>
  <si>
    <t>pol. 5171 - opravy a udržování (hardware)</t>
  </si>
  <si>
    <t>fotokabinky s biometrickými daty</t>
  </si>
  <si>
    <t>622</t>
  </si>
  <si>
    <t>využití volného času seniorů</t>
  </si>
  <si>
    <t>618</t>
  </si>
  <si>
    <t>3326 - pořízení, zachování a obnova hodnot místního</t>
  </si>
  <si>
    <t xml:space="preserve">          kulturního, národního a histor. povědomí</t>
  </si>
  <si>
    <t>3319 - ostatní záležitosti kultury</t>
  </si>
  <si>
    <t>odbor kultury, sportu, mládeže a památkové péče ÚMČ</t>
  </si>
  <si>
    <t xml:space="preserve">              vlastního hospodaření městské části Praha 8 a příspěvkových právnických osob (organizací)</t>
  </si>
  <si>
    <t xml:space="preserve">                                      zřízených městskou částí Praha 8</t>
  </si>
  <si>
    <t>50316</t>
  </si>
  <si>
    <t>opravy a udržování</t>
  </si>
  <si>
    <t>SPOD</t>
  </si>
  <si>
    <t>zpracování studií a žádostí na projekty financované z fondu EU</t>
  </si>
  <si>
    <t>členství v Národní siti Zdravých měst</t>
  </si>
  <si>
    <t>údržba dětských hřišť a sportovišť</t>
  </si>
  <si>
    <t>projekty BESIP</t>
  </si>
  <si>
    <t>analýzy dopravy</t>
  </si>
  <si>
    <t>Výstavba parku s volným pohybem psů Karlín - studie a PD</t>
  </si>
  <si>
    <t>Revitalizace sídliště Střížkov - PD</t>
  </si>
  <si>
    <t>MŠ Korycanská</t>
  </si>
  <si>
    <t>z toho: příspěvek na energie vč. platů topičů, vodné a stočné</t>
  </si>
  <si>
    <t xml:space="preserve">           platy a odvody</t>
  </si>
  <si>
    <t xml:space="preserve">           odpisy</t>
  </si>
  <si>
    <t xml:space="preserve">           příspěvek na asistenty pedagoga</t>
  </si>
  <si>
    <t>z toho: příspěvek na asistenty pedagoga</t>
  </si>
  <si>
    <t xml:space="preserve">          příspěvek na energie vč. platů topičů, vodné a stočné</t>
  </si>
  <si>
    <t>z toho: příspěvek na energie vč. platů topičů vodné a stočné</t>
  </si>
  <si>
    <t xml:space="preserve">           anomálie, dvě budovy</t>
  </si>
  <si>
    <t xml:space="preserve">          příspěvek na asistenty pedagoga</t>
  </si>
  <si>
    <t xml:space="preserve">          odpisy</t>
  </si>
  <si>
    <t xml:space="preserve">           primární prevence</t>
  </si>
  <si>
    <t xml:space="preserve">          příspěvek na provoz DH</t>
  </si>
  <si>
    <t>0402</t>
  </si>
  <si>
    <t>pol. 6121 - budovy, haly stavby</t>
  </si>
  <si>
    <t>4329 - soc. péče a pomoc dětem a mládeži j.n.</t>
  </si>
  <si>
    <t>4349 - ost. soc. péče a pomoc ost. skupinám obyvatel.</t>
  </si>
  <si>
    <t xml:space="preserve">servis kamerových, bezpečnostních a vstupních systémů </t>
  </si>
  <si>
    <t>služby telekomunikací</t>
  </si>
  <si>
    <t>DDHM</t>
  </si>
  <si>
    <t>správa azylových bytů</t>
  </si>
  <si>
    <t>Výstavba rodinného centra Kobylisy</t>
  </si>
  <si>
    <t>Rekonstrukce okolí bikrosové dráhy</t>
  </si>
  <si>
    <t>pol. 5901 - nespecifikované rezervy</t>
  </si>
  <si>
    <t>pol. 5169 - nákup služeb j.n.(očkování)</t>
  </si>
  <si>
    <t>Název organizace, činnosti</t>
  </si>
  <si>
    <t>Rekonstrukce zahrady Kolpingova domu</t>
  </si>
  <si>
    <t>85080</t>
  </si>
  <si>
    <t>ZPS</t>
  </si>
  <si>
    <t>péče památkové zóny, drobná umělecká díla</t>
  </si>
  <si>
    <t>provoz odpadkových košů na psí exkrementy</t>
  </si>
  <si>
    <t>Florenc - revitalizace zelených ploch u metra - studie a PD</t>
  </si>
  <si>
    <t>odbor životního prostředí ÚMČ</t>
  </si>
  <si>
    <t>na rok 2018</t>
  </si>
  <si>
    <t>zpracování urbanistické studie a strategických vizí</t>
  </si>
  <si>
    <t xml:space="preserve">veřejná zeleň </t>
  </si>
  <si>
    <t>běžná údržba veřejné zeleně</t>
  </si>
  <si>
    <t>obnova parkového mobiliáře</t>
  </si>
  <si>
    <t>Výstavba podzemních kontejnerů - II. etapa - PD</t>
  </si>
  <si>
    <t xml:space="preserve">Úprava pěších cest v Thomayerových sadech </t>
  </si>
  <si>
    <t>Revitalizace ploch malého rozsahu vč. PD</t>
  </si>
  <si>
    <t>Psí louka Rokytka</t>
  </si>
  <si>
    <t>Rekonstrukce pěších cest Rokytka</t>
  </si>
  <si>
    <t>Výstavba hřiště Kaňkovského – PD</t>
  </si>
  <si>
    <t>Výstavba parku s volným pohybem psů Karlín</t>
  </si>
  <si>
    <t>Nákup uklízecí techniky</t>
  </si>
  <si>
    <t>0219</t>
  </si>
  <si>
    <t>odbor dopravy ÚMČ</t>
  </si>
  <si>
    <t>Cyklobrány pro ZŠ Burešova</t>
  </si>
  <si>
    <t>0231</t>
  </si>
  <si>
    <t>odbor starosty ÚMČ</t>
  </si>
  <si>
    <t>Revitalizace veřejného prostoru Ládví</t>
  </si>
  <si>
    <t>Revitalizace třešňového sadu v ul. Na Truhlářce na Bílé skále</t>
  </si>
  <si>
    <t>Rekonstrukce Libeňského podzámčí - I. etapa</t>
  </si>
  <si>
    <t xml:space="preserve">Participativní rozpočet "Moje osmička" </t>
  </si>
  <si>
    <t>z toho: konzultační, poradenské a právní služby</t>
  </si>
  <si>
    <t>pol. 5166 - konzult., porad. a právní služby</t>
  </si>
  <si>
    <t>Cyklostezka Sídliště Ďáblice - Žernosecká - Ďáblická</t>
  </si>
  <si>
    <t>Projekty BESIP</t>
  </si>
  <si>
    <t>Převod parkoviště U Meteoru do placeného režimu</t>
  </si>
  <si>
    <t>0304</t>
  </si>
  <si>
    <t xml:space="preserve">odbor správy majetku ÚMČ </t>
  </si>
  <si>
    <t>Úprava parkovací plochy u polikliniky Mazurská</t>
  </si>
  <si>
    <t>Informační směrové značky, bezmotorová doprava, předprojektová příprava</t>
  </si>
  <si>
    <t>Převod parkoviště Karlínské náměstí do placeného režimu</t>
  </si>
  <si>
    <t>Stavební úpravy bezmotorové komunikace A2</t>
  </si>
  <si>
    <t>Stavba nové bezmotorové komunikace Střelničná - PD</t>
  </si>
  <si>
    <t>Stavba nové bezmotorové komunikace K Pazderkám - Lodžská - PD</t>
  </si>
  <si>
    <t xml:space="preserve">Úprava povrchů v areálu dětského klubu Mapa </t>
  </si>
  <si>
    <t>504</t>
  </si>
  <si>
    <t>sociální oblast</t>
  </si>
  <si>
    <t>503</t>
  </si>
  <si>
    <t>zdravotnictví</t>
  </si>
  <si>
    <t>příspěvek - nemoci z povolání</t>
  </si>
  <si>
    <t xml:space="preserve">Gerontologické centrum, Praha 8 (GC) </t>
  </si>
  <si>
    <t>vč."ošetřovatelského domu" (Benákova 6, Kobylisy)</t>
  </si>
  <si>
    <t>502</t>
  </si>
  <si>
    <t>0504</t>
  </si>
  <si>
    <t>PD na zkapacitnění a rekonstrukci obj. polikliniky Mazurská</t>
  </si>
  <si>
    <t>3539 - ostatní zdravotnická zařízení a služby pro zdravot.</t>
  </si>
  <si>
    <t xml:space="preserve">4399 - ostatní záležitosti soc. věcí a politiky zaměstnanosti </t>
  </si>
  <si>
    <t>Vybudování rodinného centra v k.ú. Kobylisy</t>
  </si>
  <si>
    <t>GC - revitalizace zahrady Šimůnkova + PD</t>
  </si>
  <si>
    <t>50917</t>
  </si>
  <si>
    <t>Stavební úpravy interiérů  - jesle Mírovická</t>
  </si>
  <si>
    <t>divadlo Karla Hackera</t>
  </si>
  <si>
    <t>kulturní památky</t>
  </si>
  <si>
    <t>ostatní kulturní činnost, vč. vedení kroniky, oslava 100 let Republiky</t>
  </si>
  <si>
    <t xml:space="preserve">Osmička pro rodinu </t>
  </si>
  <si>
    <t>3326 - poříz., zachov. a obnova hodnot místního kulturního, národ. a histor. povědomí</t>
  </si>
  <si>
    <t>0614</t>
  </si>
  <si>
    <t>Rekonstrukce proskleného pláště Kulturního domu Ládví</t>
  </si>
  <si>
    <t>Rekonstrukce pomníku v ulici Fr Kadlece</t>
  </si>
  <si>
    <t>Rekonstrukce sousoší u OC Drahaň v Čimicích</t>
  </si>
  <si>
    <t>povodňová komise (zvláštní orgán MČ Praha 8)</t>
  </si>
  <si>
    <t>pol. 5164 - nájemné</t>
  </si>
  <si>
    <t>věcný dar Policii ČR, HZS</t>
  </si>
  <si>
    <t>odstranění  15 sloupů hlásné služby</t>
  </si>
  <si>
    <t>úpravy KS ve vztahu k GDPR</t>
  </si>
  <si>
    <t xml:space="preserve">pojištění </t>
  </si>
  <si>
    <t>elektrická energie mobilní kluziště</t>
  </si>
  <si>
    <t>nákup lavic do objektu Polikliniky Mazurská</t>
  </si>
  <si>
    <t>Výstavba budovy Nová Palmovka</t>
  </si>
  <si>
    <t>Rekonstrukce sociálních zařízení Poliklinika Mazurská 484</t>
  </si>
  <si>
    <t>Rekonstrukce střešní krytiny a fasády - Uzavřená 652</t>
  </si>
  <si>
    <t>Rekonstrukce fasády - Březinova 485</t>
  </si>
  <si>
    <t>Rekonstrukce fasády a oken Vosmíkových 18</t>
  </si>
  <si>
    <t>Technické opatření bytového domu Burešova 1151/12</t>
  </si>
  <si>
    <t>Půdní vestavba - kanceláře a skladu na adrese U Synagogy 236/2</t>
  </si>
  <si>
    <t>Rekonstrukce uvolněných bytů v domech svěřených MČ Praha 8</t>
  </si>
  <si>
    <t>Rekonstrukce divadla Karla Hackera - PD</t>
  </si>
  <si>
    <t>Antigraffiti program</t>
  </si>
  <si>
    <t>Rekonstrukce ploch u nebytového prostoru Nekvasilova</t>
  </si>
  <si>
    <t>Rekonstrukce vstupní haly - Taussigova 1172</t>
  </si>
  <si>
    <t>Rekonstrukce suterénních kolektorů - Taussigova 1172</t>
  </si>
  <si>
    <t>Rekonstrukce suterénních kolektorů - Burešova</t>
  </si>
  <si>
    <t>Revitalizace veřejného prostranství Kobylisy</t>
  </si>
  <si>
    <t>Rekonstrukce BD Okrouhlická 268/12 v k.ú. Kobylisy</t>
  </si>
  <si>
    <t>Zateplení objektu V Holešovičkách 593/1a v k.ú. Libeň</t>
  </si>
  <si>
    <t>Nákup a instalace kalorimetrů do OC Draháň, Čimická 780</t>
  </si>
  <si>
    <t>Rekonstrukce společných prostor Burešova 1151</t>
  </si>
  <si>
    <t>Rekonstrukce hydroizolace-injektáž objektu V Zahradách 819/10</t>
  </si>
  <si>
    <t>Rekonstrukce NP Zenklova 616/166</t>
  </si>
  <si>
    <t>Výmalba společných prostor a výměna lina Bínova 532,533,534</t>
  </si>
  <si>
    <t>Osazení kontr. vstupů k rozvodům + rek.spol. prostor Bulovka 1462</t>
  </si>
  <si>
    <t>Rekonstrukce hydroizolace vily Alena</t>
  </si>
  <si>
    <t>rezerva na volby</t>
  </si>
  <si>
    <t>GDPR</t>
  </si>
  <si>
    <t>pol. 5168 - zprac.dat a sl.související  s info a komun.techn.</t>
  </si>
  <si>
    <t>6118 - volba prezidenta republiky</t>
  </si>
  <si>
    <t>odměna členům volebních komisí</t>
  </si>
  <si>
    <t>projekt "Osmička - úřad vstřícný rodině"</t>
  </si>
  <si>
    <t>zprac.dat a služby související s ICT</t>
  </si>
  <si>
    <t>opravy tiskového parku a ostatního HW</t>
  </si>
  <si>
    <t xml:space="preserve">          vybavení dle požadavků ČŠI a HS hl.m.Prahy</t>
  </si>
  <si>
    <t xml:space="preserve">          opravy a vybavení 10 tříd</t>
  </si>
  <si>
    <t>cena Eduarda Štorcha</t>
  </si>
  <si>
    <t>stáže žáků 8. tříd ve Velké Británii</t>
  </si>
  <si>
    <t>konzultační, poradenské a právní služby, zpracování žádostí</t>
  </si>
  <si>
    <t>nájemné</t>
  </si>
  <si>
    <t>pol. 5168 - zpr.dat a sl.souv.  s inf. a kom.techn.</t>
  </si>
  <si>
    <t>Přestavba multifunkčního sportoviště u ZŠ Na Korábě</t>
  </si>
  <si>
    <t>Vybudování Fitparku</t>
  </si>
  <si>
    <t>ZŠ Na Slovance - rekonstrukce školní kuchyně</t>
  </si>
  <si>
    <t>ZŠ Na Šutce - rekonstrukce 2 tělocvičen a nářaďovny</t>
  </si>
  <si>
    <t>Rekonstrukce oplocení ZŠ Burešova</t>
  </si>
  <si>
    <t>731</t>
  </si>
  <si>
    <t>přestupkové odd. odboru dopravy - Čimice</t>
  </si>
  <si>
    <t>pol. 6125 - výpočetní technika</t>
  </si>
  <si>
    <t>zřízení vlastní datové bezpečnostní sítě</t>
  </si>
  <si>
    <t>Demolice obj. na parcelách 557/2,557/3,557/4,557/6</t>
  </si>
  <si>
    <t>dotace na sport</t>
  </si>
  <si>
    <t>MAP</t>
  </si>
  <si>
    <t>Ořezávač ledu</t>
  </si>
  <si>
    <t>3639 - komunální služby a územní rozvoj j.n.</t>
  </si>
  <si>
    <t>Rekonstrukce chodníků v okolí ul. Žernosecká - II.etapa</t>
  </si>
  <si>
    <t>Úprava parkových cest na sídlišti Ďáblice - II. etapa</t>
  </si>
  <si>
    <t xml:space="preserve">Rekonstrukce schodů v parku Pod Korábem </t>
  </si>
  <si>
    <t>Stavební úpravy domovního vstupu - ul. Krynická</t>
  </si>
  <si>
    <t>Drobný mobiliář</t>
  </si>
  <si>
    <t>Vybudování parkovacích stání v ulicích Famfulíkova, Eledrova, Feřtekova a Řešovská - PD</t>
  </si>
  <si>
    <t>Cesta k udržitelnému rozvoji v Praze 8</t>
  </si>
  <si>
    <t>pol. 5177 - opravy a udržování</t>
  </si>
  <si>
    <t>Podzemní kontejnery - I. etapa</t>
  </si>
  <si>
    <t>Rekonstrukce 10 stání  - ul. Bojasova a Slancova</t>
  </si>
  <si>
    <t>Fond zaměstnavatele (UZ 810)</t>
  </si>
  <si>
    <t xml:space="preserve">výdaje spojené se zajišt.svateb </t>
  </si>
  <si>
    <t>pol. 5029 - ostatní platby za provedenou práci j.n.</t>
  </si>
  <si>
    <t>UZ 98008</t>
  </si>
  <si>
    <t>pol. 5019 - ostatní platy</t>
  </si>
  <si>
    <t>pol. 5039 - ostatní povinné pojistné placené zaměstnavatelem</t>
  </si>
  <si>
    <t>9301</t>
  </si>
  <si>
    <t>kontrolní nákupy</t>
  </si>
  <si>
    <t>pol. 5182 - poskytované zálohy vlastní pokladně</t>
  </si>
  <si>
    <t>913</t>
  </si>
  <si>
    <t>pol. 5336 - neinv.transfery zřízeným přísp.organizacím</t>
  </si>
  <si>
    <t>4339 - ostatní soc.péče a pomoc rodině a manželství</t>
  </si>
  <si>
    <t>0514</t>
  </si>
  <si>
    <t>odbo školství ÚMČ</t>
  </si>
  <si>
    <t>3544 - národní program zdraví</t>
  </si>
  <si>
    <t>pol. 5336 - neinvestiční transfer od MHMP</t>
  </si>
  <si>
    <t>Název organizace,</t>
  </si>
  <si>
    <t>činnosti</t>
  </si>
  <si>
    <t>Pořízení systému geograficky odděleného zálohování</t>
  </si>
  <si>
    <t>pol. 6111 - programové vybavení</t>
  </si>
  <si>
    <t>Revitalizace náměstí u KD Ládví - studie a PD</t>
  </si>
  <si>
    <t>pol. 6121 - budovy, haly a stavby</t>
  </si>
  <si>
    <t>Revitalizace náměstí a parku u KD Krakov</t>
  </si>
  <si>
    <t xml:space="preserve">Studie a PD - Revitalizace okolí Čimického rybníka </t>
  </si>
  <si>
    <t>Rekonstrukce zadního traktu Libeňského zámku</t>
  </si>
  <si>
    <t>91416</t>
  </si>
  <si>
    <t xml:space="preserve">PD - Revitalizace parku Dlážděnka (naučná stezka) </t>
  </si>
  <si>
    <t>Vytvoření komunitní zahrady Prahy 8</t>
  </si>
  <si>
    <t>91016</t>
  </si>
  <si>
    <t>Obnova síťové infrastruktury</t>
  </si>
  <si>
    <t xml:space="preserve">Kapitálové výdaje </t>
  </si>
  <si>
    <t>konzul. a poradenská činnost s Centrem Palmovka</t>
  </si>
  <si>
    <t>Revitalizace veřej. prostor Palmovka v souvisl. s dostavbou nové radnice</t>
  </si>
  <si>
    <t>0104</t>
  </si>
  <si>
    <r>
      <rPr>
        <sz val="10"/>
        <rFont val="Arial CE"/>
        <charset val="238"/>
      </rPr>
      <t>zajištění</t>
    </r>
    <r>
      <rPr>
        <b/>
        <sz val="10"/>
        <rFont val="Arial CE"/>
        <family val="2"/>
        <charset val="238"/>
      </rPr>
      <t xml:space="preserve"> </t>
    </r>
    <r>
      <rPr>
        <sz val="10"/>
        <rFont val="Arial CE"/>
        <charset val="238"/>
      </rPr>
      <t>bydlení pro azylanty</t>
    </r>
  </si>
  <si>
    <t>Revitalizace veřejných prostor Palmovka</t>
  </si>
  <si>
    <t>Odpadkové koše kolem hřbitova psů a choromyslných</t>
  </si>
  <si>
    <t>WC, pítka a zastřešení dětských hřišť</t>
  </si>
  <si>
    <t>Skatepark</t>
  </si>
  <si>
    <t>Revitalizace prostranství pozemku par. č. 2730</t>
  </si>
  <si>
    <t>5 kontejnerových stání - Krosenská, Lešenská</t>
  </si>
  <si>
    <t>Rekonstrukce 6 ks kontejner. stání v ul Pomořanská</t>
  </si>
  <si>
    <t>Výstavba chodníku a rekonstr. kontej. stání ul. Krosenská</t>
  </si>
  <si>
    <t>Rekonstrukce schodiště, cest a terénu - SVJ Bedřichovská</t>
  </si>
  <si>
    <t>neinvestiční dotace na zajištění bydlení</t>
  </si>
  <si>
    <t>Centrum Palmovka - kapitálová půjčka</t>
  </si>
  <si>
    <t>Pořízení a montáž kotle, 4 ks otopných těles</t>
  </si>
  <si>
    <t>Stavební úpravy NP Vítkova 202</t>
  </si>
  <si>
    <t>Rekonstrukce NP V Holešovičkách</t>
  </si>
  <si>
    <t>Rekonstr. NP - lékárna a ordinace, nám. Dr. Václava Holého</t>
  </si>
  <si>
    <t>Pořízení a montáž oběhového čerpadla Čimická 1001</t>
  </si>
  <si>
    <t>Komunitní centrum a zahrada Kotlaska</t>
  </si>
  <si>
    <t>pol. 5191 - zaplacené sankce</t>
  </si>
  <si>
    <t>pol. 6122 - stroje, přístroje a zařízení</t>
  </si>
  <si>
    <t>Vlajkový stožár v areálu Kobyliské střelnice</t>
  </si>
  <si>
    <t>Informační tabule v areálu Kobyliské střelnice</t>
  </si>
  <si>
    <t>Stavební úpravy bytu č. 1, Klapkova 3/26</t>
  </si>
  <si>
    <t>Osvětlení koupaliště Ládví</t>
  </si>
  <si>
    <t>90118</t>
  </si>
  <si>
    <t>Ideová a real. Studie boh. Hřbitova bláznů</t>
  </si>
  <si>
    <t>90318</t>
  </si>
  <si>
    <t xml:space="preserve">pol. 5168 - zprac. dat a služeb souvisejících s </t>
  </si>
  <si>
    <t>informační a komunikační technikou</t>
  </si>
  <si>
    <t>6409 - ost. činnosti jinde nezařazené</t>
  </si>
  <si>
    <t>6330 - převody vlastním fondům v rozpočtech územní úrovně</t>
  </si>
  <si>
    <t>pol. 5341 - převody vlastním fondům ZČ</t>
  </si>
  <si>
    <t>pol. 5909 - ostatní nein. výdaje j.n.</t>
  </si>
  <si>
    <t>technické konto</t>
  </si>
  <si>
    <t>pol. 5492 - dary obyvatelstvu</t>
  </si>
  <si>
    <t>Příběhy našich sousedů</t>
  </si>
  <si>
    <t>DDP pro 16 pedagogů</t>
  </si>
  <si>
    <t>0401</t>
  </si>
  <si>
    <t>ZŠ a MŠ Lyčkovo nám. - navýšení kap. zákl. vzdělávání za účelem soc. inkluze</t>
  </si>
  <si>
    <t>MŠ U Sluncové - nákup konvektomatu</t>
  </si>
  <si>
    <t>ZŠ U Šk. zahrady - Modernizace zařízení a vybavení tříd</t>
  </si>
  <si>
    <t>ZŠ Palmovka - Modernizace zařízení a vybavení tříd</t>
  </si>
  <si>
    <t>ZŠ Glowackého - Modernizace zař. a vybav. tříd</t>
  </si>
  <si>
    <t>ZŠ Burešova - Modernizace zařízení a vybavení tříd</t>
  </si>
  <si>
    <t>ZŠ Na Slovance - Modernizace zařízení a vybavení tříd</t>
  </si>
  <si>
    <t>ZŠ Lyč. nám. - Modernizace zařízení a vybavení tříd</t>
  </si>
  <si>
    <t>ZŠ B. Hrabala - Modernizace zařízení a vybavení tříd</t>
  </si>
  <si>
    <t>ZŠ Hovorčovická - Modernizace zařízení a vybavení tříd</t>
  </si>
  <si>
    <t>ZŠ Na Šutce - Modernizace zařízení a vybavení tříd</t>
  </si>
  <si>
    <t>ZŠ Mazurská - Modernizace zařízení a vybavení tříd</t>
  </si>
  <si>
    <t>ZŠ a MŠ Na Slovance - Modernizace zařízení a vybavení tříd</t>
  </si>
  <si>
    <t>ZŠ a MŠ P. Strozziho - Modernizace zařízení a vybavení tříd</t>
  </si>
  <si>
    <t>ZŠ Ústavní - Modernizace zařízení a vybavení tříd</t>
  </si>
  <si>
    <t>ZŠ a MŠ Dolákova - Modernizace zařízení a vybavení tříd</t>
  </si>
  <si>
    <t>ZŠ a MŠ Lyč. nám. - Modernizace zařízení a vybavení tříd</t>
  </si>
  <si>
    <t>ZŠ a MŠ U Šk. zah. - Modernizace zařízení a vybavení tříd</t>
  </si>
  <si>
    <t>ZŠ Libčická - Modernizace zařízení a vybavení tříd</t>
  </si>
  <si>
    <t>ZŠ Žernosecká - Modernizace zařízení a vybavení tříd</t>
  </si>
  <si>
    <t xml:space="preserve">3149 - ostatní zařízení souvisej. s výchovou a vzděl. mládeže </t>
  </si>
  <si>
    <t>KD Ládví - zázemí tanečního souboru + sociální zařízení</t>
  </si>
  <si>
    <t>KD Ládví - kancelářský nábytek pro zázemí filharmonie</t>
  </si>
  <si>
    <t>ZŠ Ústavní - rekonstrukce 2 tělocvičen a zázemí vč. PD</t>
  </si>
  <si>
    <t>Z bývalé sauny klubovnu pro skauty</t>
  </si>
  <si>
    <t>MŠ Korycanská - rekonstrukce sociálního zařízení</t>
  </si>
  <si>
    <t>Vodovodovní přípojka a nové oplocení MŠ Na Korábě</t>
  </si>
  <si>
    <t>Půdní vestavba, stavební úpravy, výměna oken -  ZŠ a MŠ Lyč. náměstí</t>
  </si>
  <si>
    <t>Výst. tělocvičny a ŠJ a kuchyně v ZŠ a MŠ Lyčkovo nám</t>
  </si>
  <si>
    <t>ZŠ a MŠ Na Slovance - pobytové plochy</t>
  </si>
  <si>
    <t>ZŠ a MŠ Dolákova - PD přestavba objektu bývalé sauny</t>
  </si>
  <si>
    <t>ZŠ Mazurská - rekonstrukce sportovního areálu</t>
  </si>
  <si>
    <t>ZŠ Žernosecká - rekonstrukce oplocení</t>
  </si>
  <si>
    <t>MŠ Na Přesypu - patní měřič</t>
  </si>
  <si>
    <t>KD Krakov - pasportizace</t>
  </si>
  <si>
    <t>ZŠ Na Slovance - stavební úpravy velké tělocvičny</t>
  </si>
  <si>
    <t>ZŠ Hovorčovická - rekonstrukce travnatého hřiště</t>
  </si>
  <si>
    <t>Modernizace kotelen, M+R</t>
  </si>
  <si>
    <t>MŠ Lešenská - elektronické zabezpečení MŠ</t>
  </si>
  <si>
    <t>ZŠ Na Šutce - PD na nové šatny a zázemí venkovních sportovišť</t>
  </si>
  <si>
    <t>ZŠ Glowackého stavební úpravy zázemí DH, pétanque</t>
  </si>
  <si>
    <t>ZŠ Pernerova - S.E.N.</t>
  </si>
  <si>
    <t>Generál. oprava a reko. komunikací v areálu Chabařovická</t>
  </si>
  <si>
    <t>Rekonstrukce tělocvičny v ZŠ Libčická</t>
  </si>
  <si>
    <t>MŠ Korycanská - S. E. N.</t>
  </si>
  <si>
    <t>MŠ Řešovská - S. E. N.</t>
  </si>
  <si>
    <t>MŠ Sokolovská - S.E.N.</t>
  </si>
  <si>
    <t>MŠ U Školské zahrady - S. E. N.</t>
  </si>
  <si>
    <t>ZŠ a MŠ Lyčkovo nám. - výstavba tělocvičny, ŠK a ŠJ</t>
  </si>
  <si>
    <t>ŽŠ Lyč. nám. - navýšení základního  vzdělávání za účelem soc. inkluze</t>
  </si>
  <si>
    <t>public relations</t>
  </si>
  <si>
    <t>neinvestiční dotace MHMP</t>
  </si>
  <si>
    <t>UZ 81</t>
  </si>
  <si>
    <t>pol. 5221 - neinvestiční transfery spolkům</t>
  </si>
  <si>
    <t>pol. 5223 - neinvest.transfery církvím a nábož. spolkům</t>
  </si>
  <si>
    <t>fin. vypořádání - odvody</t>
  </si>
  <si>
    <t>pol. 5347 - převody mezi MČ a hl. m. Prahou</t>
  </si>
  <si>
    <t>Sociální a ošetřovatelské služby Praha 8 (SOS Praha 8)</t>
  </si>
  <si>
    <t>k 30.9.2018</t>
  </si>
  <si>
    <t>6115 - volby do zastupitelstev obcí</t>
  </si>
  <si>
    <t>Outdoor Gym Ládví - napříč generacemi</t>
  </si>
  <si>
    <t>Technická a právní pomoc pro IV</t>
  </si>
  <si>
    <t>TDI</t>
  </si>
  <si>
    <t>Projektová příprava na IV</t>
  </si>
  <si>
    <t xml:space="preserve">Investiční akce malého rozsahu  </t>
  </si>
  <si>
    <t xml:space="preserve">ZŠ Mazurská - vnější zastínění oken, I. stupeň </t>
  </si>
  <si>
    <t>PD - stadion mládeže Palmovka</t>
  </si>
  <si>
    <t>ZŠ Žernosecká - DSP ZŠ</t>
  </si>
  <si>
    <t>ZŠ Glowackého - dostavba DH, beach volejbal a víceúčelové hrací plochy</t>
  </si>
  <si>
    <t>str. 1/21</t>
  </si>
  <si>
    <t>str. 2/21</t>
  </si>
  <si>
    <t>Pořízení dopravních prostředků pro účely oddělení okamžitého úklidu</t>
  </si>
  <si>
    <t>Obnova zeleně a výsadba stromů podél Pobřežní a Rohanského nábř.</t>
  </si>
  <si>
    <t>Obnova dětského hřiště v Batličkově ulici</t>
  </si>
  <si>
    <t>Voda, voda, nechť jí není škoda</t>
  </si>
  <si>
    <t>Voda do veřejného prostoru</t>
  </si>
  <si>
    <t>Světlo a vodu pro Libeňskou psí louku</t>
  </si>
  <si>
    <t>Revitalizace VP u metra Křižíkova</t>
  </si>
  <si>
    <t>Rekonstrukce pěších cest MČ Praha 8 - PD</t>
  </si>
  <si>
    <t>Rekonstrukce 8 kontejner. stání a dostavba chodníku - Hlaváčova a Taussigova</t>
  </si>
  <si>
    <t>Bezbariérový přístup a osvětlení schodů a chodníku ved. z ulice Bublíkova</t>
  </si>
  <si>
    <t>Chodník / dráha pro cross</t>
  </si>
  <si>
    <t>str. 4/21</t>
  </si>
  <si>
    <t>provoz rezidenčních zón</t>
  </si>
  <si>
    <t>Informační cedule</t>
  </si>
  <si>
    <t>Vybudování cyklostezky podél komunikace Střelničná</t>
  </si>
  <si>
    <t>str. 15/21</t>
  </si>
  <si>
    <t>Obnova pítka na návsi ve Starých Bohnicích</t>
  </si>
  <si>
    <t>Rozšíření naučné stezky Bohnice</t>
  </si>
  <si>
    <t>Vytápění v NP č. 501 a 502 v Sokolovské ul.</t>
  </si>
  <si>
    <t>Rekonstrukce uvolněných bytů v domech svěřených MČ Praha 8 (2018)</t>
  </si>
  <si>
    <t>Komunikační zařízení</t>
  </si>
  <si>
    <t>Vnitřní stavební úpravy vily Aleny</t>
  </si>
  <si>
    <t>Stavební úpravy Karlínského náměstí 22/14</t>
  </si>
  <si>
    <t>"Palmovka teď" (dar)</t>
  </si>
  <si>
    <t>pol. 6901 - kapitálová rezerva</t>
  </si>
  <si>
    <t>6402 - finanční vypořádání minulých let</t>
  </si>
  <si>
    <t>str. 3/21</t>
  </si>
  <si>
    <t>str.5/21</t>
  </si>
  <si>
    <t>str. 6/21</t>
  </si>
  <si>
    <t>str. 7/21</t>
  </si>
  <si>
    <t>str. 8/21</t>
  </si>
  <si>
    <t>str. 9/21</t>
  </si>
  <si>
    <t>str. 10/21</t>
  </si>
  <si>
    <t>str. 11/21</t>
  </si>
  <si>
    <t>str. 12/21</t>
  </si>
  <si>
    <t>str. 16/21</t>
  </si>
  <si>
    <t>str. 14/21</t>
  </si>
  <si>
    <t>str. 13/21</t>
  </si>
  <si>
    <t>str. 17/21</t>
  </si>
  <si>
    <t>str. 18/21</t>
  </si>
  <si>
    <t>str. 19/21</t>
  </si>
  <si>
    <t>str. 20/21</t>
  </si>
  <si>
    <t>str. 21/21</t>
  </si>
  <si>
    <t>ponechání neinvest. prostředků z rozpočtu HMP</t>
  </si>
  <si>
    <t>stavební úpravy bezmotorové komunikace A2</t>
  </si>
  <si>
    <t>monitoring tisku, tiskové konference včetně pohoštění a prezentace Prahy 8 v médiích</t>
  </si>
  <si>
    <t>propagace</t>
  </si>
  <si>
    <t>signalizační a přístupové systémy</t>
  </si>
  <si>
    <t>Rozvoj MKS, Intergrace LKS do MKS</t>
  </si>
  <si>
    <t xml:space="preserve">  Plnění rozpočtu městské části Praha 8 za rok 2018</t>
  </si>
  <si>
    <t>k 31.12.2018</t>
  </si>
  <si>
    <t>50118</t>
  </si>
  <si>
    <t>Parkovací plocha u Kuchyně GC</t>
  </si>
  <si>
    <t>Nová Palmovka</t>
  </si>
  <si>
    <t>Zhotovení dřevěných podest pro mobilní kluziště</t>
  </si>
  <si>
    <t>Rekonstrukce NP Sokolovská 121</t>
  </si>
  <si>
    <t>Rekonstrukce NP č. 505, Sokolovská 46/51</t>
  </si>
  <si>
    <t>Rekonstrukce NP č. 504, Sokolovská 46/51</t>
  </si>
  <si>
    <t>PD veřejného prostranství křižovatky Palmovka</t>
  </si>
  <si>
    <t>Projekt. úprav veřej. prostran. ul. Na Žertvách</t>
  </si>
  <si>
    <t>Projekt.úprava veř. pros. v okolí křiž. Palmovka</t>
  </si>
  <si>
    <t>Urbanistická vize pro Palmovecký kopec</t>
  </si>
  <si>
    <t>Revitalizace parku Dlážděnka - I. etapa</t>
  </si>
  <si>
    <t>Programové vybavení vč. implementace</t>
  </si>
  <si>
    <t xml:space="preserve">6409 - ostatní činnosti j.n.  </t>
  </si>
  <si>
    <t>ostatní neinvestiční výdaje j.n.</t>
  </si>
  <si>
    <t>ZŠ Dolákova - vybudování venkovní učebny (altán)</t>
  </si>
  <si>
    <t>ZŠ a MŠ Lyčkovo nám. - modernizace zařízení a vybavení tříd</t>
  </si>
  <si>
    <t>ZŠ U Školské zahrady - podrobná studie stavby, DOSS</t>
  </si>
  <si>
    <t>ZŠ U Školské zahrady - rekonstrukce  hřiště</t>
  </si>
  <si>
    <t>ZŠ Mazurská - rekonstrukce sportovního areálu - stávající</t>
  </si>
  <si>
    <t>ZŠ U školské zahrady - rekonstrukce oplocení</t>
  </si>
  <si>
    <t>ZŠ Mazurská - rekonstrukce dvou plotů</t>
  </si>
  <si>
    <t>ZŠ Na Slovance - stavební úpravy zázemí malé tělocvičny vč. šaten a sprch</t>
  </si>
  <si>
    <t>EU - ZŠ  B .Hrabala - snížení energetické náročnosti</t>
  </si>
  <si>
    <t>EU - MŠ Chabařovická - snížení energetické náročnosti</t>
  </si>
  <si>
    <t>EU - MŠ Šimůnkova - snížení energetické náročnosti</t>
  </si>
  <si>
    <t>EU - MŠ U Sluncové  - snížení energetické náročnosti</t>
  </si>
  <si>
    <t>EU - MŠ U Školské zahrady  - snížení energetické náročnosti</t>
  </si>
  <si>
    <t>EU - MŠ Sokolovská  - snížení energetické náročnosti</t>
  </si>
  <si>
    <t>EU - MŠ Řešovská - snížení energetické náročnosti</t>
  </si>
  <si>
    <t>EU - MŠ Korycanská - snížení energetické náročnosti</t>
  </si>
  <si>
    <t>Parkurové hřiště pro teenagery</t>
  </si>
  <si>
    <t>ZŠ Hovorčovická - rekonst. zábradlí hřiště, zázemí a zřízení trénink. plochy</t>
  </si>
  <si>
    <t>Rekonstukce sportoviště při ZŠ Mazurská - II.etapa</t>
  </si>
  <si>
    <t>ZŠ Glowackého - dostavba dětského hřiště, beach volejbal</t>
  </si>
  <si>
    <t>UZ 98187</t>
  </si>
  <si>
    <t>6115 - volby do zastupitelských orgánů</t>
  </si>
  <si>
    <t>pol. 5031 - povinné pojistné na soc.zabezpečení</t>
  </si>
  <si>
    <t>pol .5168 - zpracování dat a služby ICT</t>
  </si>
  <si>
    <t>ZŠ Glowackého - PD na rekonstrukci pedagogicko-psychologické poradny</t>
  </si>
  <si>
    <t>Rekonstrukce zastřešení vč.světlíků OC Draháň, Čimická 780/61</t>
  </si>
  <si>
    <t>0331</t>
  </si>
  <si>
    <t>umístění dopravní značky</t>
  </si>
  <si>
    <t>ZŠ U Škol. zahrady - rekonstrukce oplocení víceúčelového hřiště</t>
  </si>
  <si>
    <t>pol. 5339 - neinv. transfery cizím PO</t>
  </si>
  <si>
    <t>4351 - osobní asistence</t>
  </si>
  <si>
    <t>ze dne 12. června 2019</t>
  </si>
  <si>
    <t>Zastupitelstva městské části Praha 8</t>
  </si>
  <si>
    <t xml:space="preserve">Příloha č. 3 usnesení č. Usn ZMC 010/2019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</si>
</sst>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4" x14ac:knownFonts="1">
    <font>
      <sz val="11"/>
      <color theme="1"/>
      <name val="Calibri"/>
      <family val="2"/>
      <charset val="238"/>
      <scheme val="minor"/>
    </font>
    <font>
      <b/>
      <sz val="16"/>
      <name val="Arial CE"/>
      <charset val="238"/>
    </font>
    <font>
      <sz val="12"/>
      <color indexed="10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sz val="12"/>
      <name val="Arial CE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 CE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000000"/>
      <name val="Arial CE"/>
      <charset val="238"/>
    </font>
    <font>
      <sz val="10"/>
      <color indexed="8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b/>
      <i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9"/>
      <name val="Arial CE"/>
      <charset val="238"/>
    </font>
    <font>
      <sz val="9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1317">
    <xf numFmtId="0" fontId="0" fillId="0" borderId="0" xfId="0"/>
    <xf numFmtId="0" fontId="3" fillId="2" borderId="25" xfId="3" applyFont="1" applyFill="1" applyBorder="1"/>
    <xf numFmtId="49" fontId="11" fillId="2" borderId="5" xfId="3" applyNumberFormat="1" applyFont="1" applyFill="1" applyBorder="1" applyAlignment="1">
      <alignment horizontal="left"/>
    </xf>
    <xf numFmtId="49" fontId="6" fillId="2" borderId="24" xfId="3" applyNumberFormat="1" applyFont="1" applyFill="1" applyBorder="1" applyAlignment="1">
      <alignment horizontal="center"/>
    </xf>
    <xf numFmtId="3" fontId="3" fillId="2" borderId="25" xfId="3" applyNumberFormat="1" applyFill="1" applyBorder="1"/>
    <xf numFmtId="164" fontId="3" fillId="2" borderId="25" xfId="3" applyNumberFormat="1" applyFill="1" applyBorder="1"/>
    <xf numFmtId="0" fontId="25" fillId="2" borderId="20" xfId="0" applyFont="1" applyFill="1" applyBorder="1"/>
    <xf numFmtId="3" fontId="19" fillId="2" borderId="32" xfId="3" applyNumberFormat="1" applyFont="1" applyFill="1" applyBorder="1"/>
    <xf numFmtId="49" fontId="7" fillId="2" borderId="14" xfId="3" applyNumberFormat="1" applyFont="1" applyFill="1" applyBorder="1" applyAlignment="1">
      <alignment horizontal="left"/>
    </xf>
    <xf numFmtId="0" fontId="7" fillId="2" borderId="25" xfId="3" applyFont="1" applyFill="1" applyBorder="1" applyAlignment="1">
      <alignment horizontal="center"/>
    </xf>
    <xf numFmtId="49" fontId="7" fillId="2" borderId="10" xfId="3" applyNumberFormat="1" applyFont="1" applyFill="1" applyBorder="1" applyAlignment="1">
      <alignment horizontal="left"/>
    </xf>
    <xf numFmtId="0" fontId="7" fillId="2" borderId="20" xfId="3" applyFont="1" applyFill="1" applyBorder="1" applyAlignment="1">
      <alignment horizontal="center"/>
    </xf>
    <xf numFmtId="0" fontId="20" fillId="2" borderId="0" xfId="0" applyFont="1" applyFill="1"/>
    <xf numFmtId="4" fontId="19" fillId="2" borderId="32" xfId="0" applyNumberFormat="1" applyFont="1" applyFill="1" applyBorder="1"/>
    <xf numFmtId="0" fontId="11" fillId="2" borderId="5" xfId="3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3" fillId="2" borderId="0" xfId="3" applyFill="1"/>
    <xf numFmtId="164" fontId="3" fillId="2" borderId="0" xfId="3" applyNumberFormat="1" applyFill="1"/>
    <xf numFmtId="0" fontId="25" fillId="2" borderId="0" xfId="0" applyFont="1" applyFill="1"/>
    <xf numFmtId="0" fontId="4" fillId="2" borderId="30" xfId="3" applyFont="1" applyFill="1" applyBorder="1"/>
    <xf numFmtId="0" fontId="11" fillId="2" borderId="0" xfId="3" applyFont="1" applyFill="1" applyBorder="1" applyAlignment="1">
      <alignment horizontal="center"/>
    </xf>
    <xf numFmtId="0" fontId="11" fillId="2" borderId="0" xfId="3" applyFont="1" applyFill="1" applyBorder="1"/>
    <xf numFmtId="49" fontId="11" fillId="2" borderId="0" xfId="3" applyNumberFormat="1" applyFont="1" applyFill="1" applyBorder="1" applyAlignment="1">
      <alignment horizontal="center"/>
    </xf>
    <xf numFmtId="0" fontId="21" fillId="2" borderId="0" xfId="0" applyFont="1" applyFill="1" applyBorder="1"/>
    <xf numFmtId="49" fontId="11" fillId="2" borderId="0" xfId="3" applyNumberFormat="1" applyFont="1" applyFill="1" applyBorder="1"/>
    <xf numFmtId="49" fontId="11" fillId="2" borderId="0" xfId="3" applyNumberFormat="1" applyFont="1" applyFill="1" applyBorder="1" applyAlignment="1">
      <alignment horizontal="left"/>
    </xf>
    <xf numFmtId="0" fontId="11" fillId="2" borderId="0" xfId="3" applyFont="1" applyFill="1" applyBorder="1" applyAlignment="1">
      <alignment horizontal="right"/>
    </xf>
    <xf numFmtId="3" fontId="11" fillId="2" borderId="0" xfId="3" applyNumberFormat="1" applyFont="1" applyFill="1" applyBorder="1" applyAlignment="1">
      <alignment horizontal="right"/>
    </xf>
    <xf numFmtId="164" fontId="11" fillId="2" borderId="0" xfId="3" applyNumberFormat="1" applyFont="1" applyFill="1" applyBorder="1" applyAlignment="1">
      <alignment horizontal="right"/>
    </xf>
    <xf numFmtId="3" fontId="24" fillId="2" borderId="0" xfId="3" applyNumberFormat="1" applyFont="1" applyFill="1" applyBorder="1" applyAlignment="1">
      <alignment horizontal="right"/>
    </xf>
    <xf numFmtId="4" fontId="12" fillId="2" borderId="0" xfId="0" applyNumberFormat="1" applyFont="1" applyFill="1" applyBorder="1"/>
    <xf numFmtId="49" fontId="6" fillId="2" borderId="0" xfId="3" applyNumberFormat="1" applyFont="1" applyFill="1" applyBorder="1" applyAlignment="1">
      <alignment horizontal="center"/>
    </xf>
    <xf numFmtId="0" fontId="6" fillId="2" borderId="0" xfId="3" applyFont="1" applyFill="1" applyBorder="1" applyAlignment="1"/>
    <xf numFmtId="0" fontId="4" fillId="2" borderId="0" xfId="3" applyFont="1" applyFill="1" applyBorder="1"/>
    <xf numFmtId="0" fontId="18" fillId="2" borderId="0" xfId="3" applyFont="1" applyFill="1" applyBorder="1"/>
    <xf numFmtId="3" fontId="4" fillId="2" borderId="0" xfId="3" applyNumberFormat="1" applyFont="1" applyFill="1" applyBorder="1"/>
    <xf numFmtId="164" fontId="4" fillId="2" borderId="0" xfId="3" applyNumberFormat="1" applyFont="1" applyFill="1" applyBorder="1"/>
    <xf numFmtId="3" fontId="19" fillId="2" borderId="0" xfId="3" applyNumberFormat="1" applyFont="1" applyFill="1" applyBorder="1"/>
    <xf numFmtId="4" fontId="4" fillId="2" borderId="0" xfId="0" applyNumberFormat="1" applyFont="1" applyFill="1" applyBorder="1"/>
    <xf numFmtId="0" fontId="3" fillId="2" borderId="0" xfId="0" applyFont="1" applyFill="1" applyBorder="1" applyAlignment="1">
      <alignment horizontal="justify" wrapText="1"/>
    </xf>
    <xf numFmtId="3" fontId="3" fillId="2" borderId="0" xfId="3" applyNumberFormat="1" applyFill="1" applyBorder="1"/>
    <xf numFmtId="3" fontId="25" fillId="2" borderId="0" xfId="0" applyNumberFormat="1" applyFont="1" applyFill="1" applyBorder="1"/>
    <xf numFmtId="4" fontId="3" fillId="2" borderId="0" xfId="0" applyNumberFormat="1" applyFont="1" applyFill="1" applyBorder="1"/>
    <xf numFmtId="0" fontId="3" fillId="2" borderId="0" xfId="0" applyFont="1" applyFill="1" applyBorder="1" applyAlignment="1"/>
    <xf numFmtId="0" fontId="29" fillId="2" borderId="0" xfId="0" applyFont="1" applyFill="1" applyBorder="1"/>
    <xf numFmtId="0" fontId="7" fillId="2" borderId="0" xfId="3" applyFont="1" applyFill="1" applyBorder="1"/>
    <xf numFmtId="3" fontId="7" fillId="2" borderId="0" xfId="3" applyNumberFormat="1" applyFont="1" applyFill="1" applyBorder="1"/>
    <xf numFmtId="164" fontId="7" fillId="2" borderId="0" xfId="3" applyNumberFormat="1" applyFont="1" applyFill="1" applyBorder="1"/>
    <xf numFmtId="0" fontId="21" fillId="2" borderId="5" xfId="0" applyFont="1" applyFill="1" applyBorder="1"/>
    <xf numFmtId="0" fontId="21" fillId="2" borderId="18" xfId="0" applyFont="1" applyFill="1" applyBorder="1"/>
    <xf numFmtId="49" fontId="7" fillId="2" borderId="60" xfId="3" applyNumberFormat="1" applyFont="1" applyFill="1" applyBorder="1" applyAlignment="1">
      <alignment horizontal="left"/>
    </xf>
    <xf numFmtId="0" fontId="7" fillId="2" borderId="43" xfId="3" applyFont="1" applyFill="1" applyBorder="1" applyAlignment="1">
      <alignment horizontal="center"/>
    </xf>
    <xf numFmtId="0" fontId="3" fillId="2" borderId="41" xfId="3" applyFill="1" applyBorder="1"/>
    <xf numFmtId="49" fontId="11" fillId="2" borderId="37" xfId="3" applyNumberFormat="1" applyFont="1" applyFill="1" applyBorder="1" applyAlignment="1">
      <alignment horizontal="center"/>
    </xf>
    <xf numFmtId="3" fontId="11" fillId="2" borderId="12" xfId="3" applyNumberFormat="1" applyFont="1" applyFill="1" applyBorder="1"/>
    <xf numFmtId="49" fontId="7" fillId="2" borderId="37" xfId="3" applyNumberFormat="1" applyFont="1" applyFill="1" applyBorder="1" applyAlignment="1">
      <alignment horizontal="left"/>
    </xf>
    <xf numFmtId="0" fontId="7" fillId="2" borderId="5" xfId="3" applyFont="1" applyFill="1" applyBorder="1" applyAlignment="1">
      <alignment horizontal="center"/>
    </xf>
    <xf numFmtId="49" fontId="7" fillId="2" borderId="58" xfId="3" applyNumberFormat="1" applyFont="1" applyFill="1" applyBorder="1" applyAlignment="1">
      <alignment horizontal="left"/>
    </xf>
    <xf numFmtId="49" fontId="7" fillId="2" borderId="59" xfId="3" applyNumberFormat="1" applyFont="1" applyFill="1" applyBorder="1" applyAlignment="1">
      <alignment horizontal="left"/>
    </xf>
    <xf numFmtId="3" fontId="6" fillId="2" borderId="20" xfId="3" applyNumberFormat="1" applyFont="1" applyFill="1" applyBorder="1"/>
    <xf numFmtId="4" fontId="14" fillId="2" borderId="21" xfId="0" applyNumberFormat="1" applyFont="1" applyFill="1" applyBorder="1"/>
    <xf numFmtId="4" fontId="14" fillId="2" borderId="54" xfId="0" applyNumberFormat="1" applyFont="1" applyFill="1" applyBorder="1"/>
    <xf numFmtId="3" fontId="7" fillId="2" borderId="49" xfId="3" applyNumberFormat="1" applyFont="1" applyFill="1" applyBorder="1"/>
    <xf numFmtId="164" fontId="7" fillId="2" borderId="8" xfId="3" applyNumberFormat="1" applyFont="1" applyFill="1" applyBorder="1"/>
    <xf numFmtId="3" fontId="19" fillId="2" borderId="8" xfId="3" applyNumberFormat="1" applyFont="1" applyFill="1" applyBorder="1"/>
    <xf numFmtId="4" fontId="19" fillId="2" borderId="8" xfId="0" applyNumberFormat="1" applyFont="1" applyFill="1" applyBorder="1"/>
    <xf numFmtId="4" fontId="4" fillId="2" borderId="9" xfId="0" applyNumberFormat="1" applyFont="1" applyFill="1" applyBorder="1"/>
    <xf numFmtId="0" fontId="4" fillId="2" borderId="46" xfId="3" applyFont="1" applyFill="1" applyBorder="1"/>
    <xf numFmtId="0" fontId="4" fillId="2" borderId="30" xfId="3" applyFont="1" applyFill="1" applyBorder="1" applyAlignment="1">
      <alignment horizontal="left" vertical="center"/>
    </xf>
    <xf numFmtId="3" fontId="4" fillId="2" borderId="48" xfId="3" applyNumberFormat="1" applyFont="1" applyFill="1" applyBorder="1" applyAlignment="1">
      <alignment horizontal="right" vertical="center"/>
    </xf>
    <xf numFmtId="164" fontId="4" fillId="2" borderId="48" xfId="3" applyNumberFormat="1" applyFont="1" applyFill="1" applyBorder="1" applyAlignment="1">
      <alignment horizontal="right" vertical="center"/>
    </xf>
    <xf numFmtId="0" fontId="0" fillId="2" borderId="20" xfId="0" applyFill="1" applyBorder="1"/>
    <xf numFmtId="3" fontId="3" fillId="2" borderId="21" xfId="0" applyNumberFormat="1" applyFont="1" applyFill="1" applyBorder="1" applyAlignment="1">
      <alignment horizontal="right" wrapText="1"/>
    </xf>
    <xf numFmtId="3" fontId="3" fillId="2" borderId="27" xfId="0" applyNumberFormat="1" applyFont="1" applyFill="1" applyBorder="1" applyAlignment="1">
      <alignment horizontal="right" wrapText="1"/>
    </xf>
    <xf numFmtId="0" fontId="0" fillId="2" borderId="54" xfId="0" applyFill="1" applyBorder="1"/>
    <xf numFmtId="4" fontId="3" fillId="2" borderId="29" xfId="0" applyNumberFormat="1" applyFont="1" applyFill="1" applyBorder="1"/>
    <xf numFmtId="4" fontId="19" fillId="2" borderId="0" xfId="0" applyNumberFormat="1" applyFont="1" applyFill="1" applyBorder="1"/>
    <xf numFmtId="3" fontId="14" fillId="2" borderId="20" xfId="0" applyNumberFormat="1" applyFont="1" applyFill="1" applyBorder="1"/>
    <xf numFmtId="49" fontId="7" fillId="2" borderId="19" xfId="3" applyNumberFormat="1" applyFont="1" applyFill="1" applyBorder="1" applyAlignment="1">
      <alignment horizontal="left"/>
    </xf>
    <xf numFmtId="0" fontId="7" fillId="2" borderId="17" xfId="3" applyFont="1" applyFill="1" applyBorder="1" applyAlignment="1">
      <alignment horizontal="center"/>
    </xf>
    <xf numFmtId="0" fontId="0" fillId="2" borderId="0" xfId="0" applyFill="1"/>
    <xf numFmtId="3" fontId="25" fillId="2" borderId="25" xfId="0" applyNumberFormat="1" applyFont="1" applyFill="1" applyBorder="1"/>
    <xf numFmtId="0" fontId="7" fillId="2" borderId="41" xfId="3" applyFont="1" applyFill="1" applyBorder="1" applyAlignment="1">
      <alignment horizontal="center"/>
    </xf>
    <xf numFmtId="49" fontId="7" fillId="2" borderId="42" xfId="3" applyNumberFormat="1" applyFont="1" applyFill="1" applyBorder="1"/>
    <xf numFmtId="49" fontId="7" fillId="2" borderId="24" xfId="3" applyNumberFormat="1" applyFont="1" applyFill="1" applyBorder="1"/>
    <xf numFmtId="3" fontId="25" fillId="2" borderId="0" xfId="0" applyNumberFormat="1" applyFont="1" applyFill="1"/>
    <xf numFmtId="0" fontId="11" fillId="2" borderId="2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/>
    </xf>
    <xf numFmtId="3" fontId="25" fillId="2" borderId="20" xfId="0" applyNumberFormat="1" applyFont="1" applyFill="1" applyBorder="1"/>
    <xf numFmtId="0" fontId="7" fillId="2" borderId="25" xfId="3" applyFont="1" applyFill="1" applyBorder="1" applyAlignment="1">
      <alignment horizontal="left" vertical="center"/>
    </xf>
    <xf numFmtId="49" fontId="3" fillId="2" borderId="20" xfId="3" applyNumberFormat="1" applyFont="1" applyFill="1" applyBorder="1"/>
    <xf numFmtId="0" fontId="0" fillId="2" borderId="0" xfId="0" applyFill="1" applyBorder="1" applyAlignment="1"/>
    <xf numFmtId="0" fontId="9" fillId="2" borderId="0" xfId="0" applyFont="1" applyFill="1" applyAlignment="1">
      <alignment horizontal="right"/>
    </xf>
    <xf numFmtId="4" fontId="4" fillId="2" borderId="48" xfId="0" applyNumberFormat="1" applyFont="1" applyFill="1" applyBorder="1"/>
    <xf numFmtId="4" fontId="4" fillId="2" borderId="53" xfId="0" applyNumberFormat="1" applyFont="1" applyFill="1" applyBorder="1"/>
    <xf numFmtId="49" fontId="12" fillId="2" borderId="61" xfId="3" applyNumberFormat="1" applyFont="1" applyFill="1" applyBorder="1" applyAlignment="1">
      <alignment horizontal="center"/>
    </xf>
    <xf numFmtId="0" fontId="12" fillId="2" borderId="25" xfId="3" applyFont="1" applyFill="1" applyBorder="1" applyAlignment="1">
      <alignment horizontal="left"/>
    </xf>
    <xf numFmtId="0" fontId="6" fillId="2" borderId="17" xfId="3" applyFont="1" applyFill="1" applyBorder="1" applyAlignment="1">
      <alignment horizontal="left"/>
    </xf>
    <xf numFmtId="4" fontId="3" fillId="2" borderId="21" xfId="0" applyNumberFormat="1" applyFont="1" applyFill="1" applyBorder="1"/>
    <xf numFmtId="4" fontId="3" fillId="2" borderId="54" xfId="0" applyNumberFormat="1" applyFont="1" applyFill="1" applyBorder="1"/>
    <xf numFmtId="49" fontId="6" fillId="2" borderId="14" xfId="3" applyNumberFormat="1" applyFont="1" applyFill="1" applyBorder="1" applyAlignment="1">
      <alignment horizontal="center"/>
    </xf>
    <xf numFmtId="0" fontId="6" fillId="2" borderId="27" xfId="3" applyFont="1" applyFill="1" applyBorder="1"/>
    <xf numFmtId="0" fontId="6" fillId="2" borderId="25" xfId="3" applyFont="1" applyFill="1" applyBorder="1"/>
    <xf numFmtId="49" fontId="6" fillId="2" borderId="25" xfId="3" applyNumberFormat="1" applyFont="1" applyFill="1" applyBorder="1" applyAlignment="1">
      <alignment horizontal="center"/>
    </xf>
    <xf numFmtId="0" fontId="3" fillId="2" borderId="25" xfId="3" applyFill="1" applyBorder="1"/>
    <xf numFmtId="0" fontId="6" fillId="2" borderId="0" xfId="3" applyFont="1" applyFill="1" applyBorder="1"/>
    <xf numFmtId="49" fontId="6" fillId="2" borderId="17" xfId="3" applyNumberFormat="1" applyFont="1" applyFill="1" applyBorder="1" applyAlignment="1">
      <alignment horizontal="center"/>
    </xf>
    <xf numFmtId="4" fontId="3" fillId="2" borderId="17" xfId="0" applyNumberFormat="1" applyFont="1" applyFill="1" applyBorder="1"/>
    <xf numFmtId="3" fontId="7" fillId="2" borderId="32" xfId="3" applyNumberFormat="1" applyFont="1" applyFill="1" applyBorder="1"/>
    <xf numFmtId="164" fontId="7" fillId="2" borderId="32" xfId="3" applyNumberFormat="1" applyFont="1" applyFill="1" applyBorder="1"/>
    <xf numFmtId="49" fontId="11" fillId="2" borderId="14" xfId="3" applyNumberFormat="1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/>
    </xf>
    <xf numFmtId="0" fontId="11" fillId="2" borderId="55" xfId="3" applyFont="1" applyFill="1" applyBorder="1" applyAlignment="1">
      <alignment horizontal="center"/>
    </xf>
    <xf numFmtId="0" fontId="11" fillId="2" borderId="2" xfId="3" applyFont="1" applyFill="1" applyBorder="1"/>
    <xf numFmtId="0" fontId="24" fillId="2" borderId="2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11" fillId="2" borderId="4" xfId="3" applyFont="1" applyFill="1" applyBorder="1" applyAlignment="1">
      <alignment horizontal="center"/>
    </xf>
    <xf numFmtId="0" fontId="11" fillId="2" borderId="22" xfId="3" applyFont="1" applyFill="1" applyBorder="1" applyAlignment="1">
      <alignment horizontal="center"/>
    </xf>
    <xf numFmtId="49" fontId="11" fillId="2" borderId="5" xfId="3" applyNumberFormat="1" applyFont="1" applyFill="1" applyBorder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24" fillId="2" borderId="18" xfId="0" applyFont="1" applyFill="1" applyBorder="1" applyAlignment="1">
      <alignment horizontal="center"/>
    </xf>
    <xf numFmtId="0" fontId="11" fillId="2" borderId="7" xfId="3" applyFont="1" applyFill="1" applyBorder="1" applyAlignment="1">
      <alignment horizontal="center"/>
    </xf>
    <xf numFmtId="0" fontId="11" fillId="2" borderId="49" xfId="3" applyFont="1" applyFill="1" applyBorder="1" applyAlignment="1">
      <alignment horizontal="center"/>
    </xf>
    <xf numFmtId="49" fontId="11" fillId="2" borderId="8" xfId="3" applyNumberFormat="1" applyFont="1" applyFill="1" applyBorder="1" applyAlignment="1">
      <alignment horizontal="center"/>
    </xf>
    <xf numFmtId="0" fontId="21" fillId="2" borderId="8" xfId="0" applyFont="1" applyFill="1" applyBorder="1"/>
    <xf numFmtId="0" fontId="21" fillId="2" borderId="33" xfId="0" applyFont="1" applyFill="1" applyBorder="1"/>
    <xf numFmtId="49" fontId="11" fillId="2" borderId="10" xfId="3" applyNumberFormat="1" applyFont="1" applyFill="1" applyBorder="1" applyAlignment="1">
      <alignment horizontal="center"/>
    </xf>
    <xf numFmtId="0" fontId="11" fillId="2" borderId="22" xfId="3" applyFont="1" applyFill="1" applyBorder="1" applyAlignment="1">
      <alignment horizontal="left"/>
    </xf>
    <xf numFmtId="0" fontId="6" fillId="2" borderId="19" xfId="3" applyFont="1" applyFill="1" applyBorder="1" applyAlignment="1"/>
    <xf numFmtId="0" fontId="6" fillId="2" borderId="17" xfId="3" applyFont="1" applyFill="1" applyBorder="1"/>
    <xf numFmtId="0" fontId="6" fillId="2" borderId="14" xfId="3" applyFont="1" applyFill="1" applyBorder="1"/>
    <xf numFmtId="0" fontId="6" fillId="2" borderId="14" xfId="3" applyFont="1" applyFill="1" applyBorder="1" applyAlignment="1"/>
    <xf numFmtId="0" fontId="3" fillId="2" borderId="43" xfId="3" applyFill="1" applyBorder="1"/>
    <xf numFmtId="0" fontId="0" fillId="2" borderId="43" xfId="0" applyFill="1" applyBorder="1"/>
    <xf numFmtId="0" fontId="25" fillId="2" borderId="43" xfId="0" applyFont="1" applyFill="1" applyBorder="1"/>
    <xf numFmtId="0" fontId="0" fillId="2" borderId="13" xfId="0" applyFill="1" applyBorder="1"/>
    <xf numFmtId="0" fontId="18" fillId="2" borderId="46" xfId="3" applyFont="1" applyFill="1" applyBorder="1"/>
    <xf numFmtId="3" fontId="4" fillId="2" borderId="32" xfId="3" applyNumberFormat="1" applyFont="1" applyFill="1" applyBorder="1"/>
    <xf numFmtId="164" fontId="4" fillId="2" borderId="32" xfId="3" applyNumberFormat="1" applyFont="1" applyFill="1" applyBorder="1"/>
    <xf numFmtId="0" fontId="25" fillId="2" borderId="0" xfId="0" applyFont="1" applyFill="1" applyBorder="1"/>
    <xf numFmtId="0" fontId="3" fillId="2" borderId="0" xfId="3" applyFill="1" applyBorder="1"/>
    <xf numFmtId="0" fontId="0" fillId="2" borderId="0" xfId="0" applyFill="1" applyBorder="1"/>
    <xf numFmtId="164" fontId="3" fillId="2" borderId="0" xfId="3" applyNumberFormat="1" applyFill="1" applyBorder="1"/>
    <xf numFmtId="4" fontId="3" fillId="2" borderId="6" xfId="0" applyNumberFormat="1" applyFont="1" applyFill="1" applyBorder="1"/>
    <xf numFmtId="4" fontId="12" fillId="2" borderId="21" xfId="0" applyNumberFormat="1" applyFont="1" applyFill="1" applyBorder="1"/>
    <xf numFmtId="4" fontId="12" fillId="2" borderId="54" xfId="0" applyNumberFormat="1" applyFont="1" applyFill="1" applyBorder="1"/>
    <xf numFmtId="4" fontId="3" fillId="2" borderId="26" xfId="0" applyNumberFormat="1" applyFont="1" applyFill="1" applyBorder="1"/>
    <xf numFmtId="4" fontId="3" fillId="2" borderId="25" xfId="0" applyNumberFormat="1" applyFont="1" applyFill="1" applyBorder="1"/>
    <xf numFmtId="49" fontId="11" fillId="2" borderId="42" xfId="3" applyNumberFormat="1" applyFont="1" applyFill="1" applyBorder="1"/>
    <xf numFmtId="0" fontId="11" fillId="2" borderId="21" xfId="3" applyFont="1" applyFill="1" applyBorder="1" applyAlignment="1">
      <alignment horizontal="right"/>
    </xf>
    <xf numFmtId="0" fontId="11" fillId="2" borderId="24" xfId="3" applyFont="1" applyFill="1" applyBorder="1" applyAlignment="1">
      <alignment horizontal="right"/>
    </xf>
    <xf numFmtId="0" fontId="7" fillId="2" borderId="47" xfId="3" applyFont="1" applyFill="1" applyBorder="1"/>
    <xf numFmtId="0" fontId="18" fillId="2" borderId="47" xfId="3" applyFont="1" applyFill="1" applyBorder="1"/>
    <xf numFmtId="4" fontId="12" fillId="2" borderId="26" xfId="0" applyNumberFormat="1" applyFont="1" applyFill="1" applyBorder="1"/>
    <xf numFmtId="4" fontId="12" fillId="2" borderId="25" xfId="0" applyNumberFormat="1" applyFont="1" applyFill="1" applyBorder="1"/>
    <xf numFmtId="0" fontId="11" fillId="2" borderId="25" xfId="3" applyFont="1" applyFill="1" applyBorder="1" applyAlignment="1">
      <alignment horizontal="left"/>
    </xf>
    <xf numFmtId="0" fontId="3" fillId="2" borderId="21" xfId="3" applyFont="1" applyFill="1" applyBorder="1" applyAlignment="1"/>
    <xf numFmtId="0" fontId="18" fillId="2" borderId="30" xfId="3" applyFont="1" applyFill="1" applyBorder="1"/>
    <xf numFmtId="0" fontId="4" fillId="2" borderId="64" xfId="3" applyFont="1" applyFill="1" applyBorder="1"/>
    <xf numFmtId="164" fontId="0" fillId="2" borderId="43" xfId="0" applyNumberFormat="1" applyFill="1" applyBorder="1"/>
    <xf numFmtId="49" fontId="7" fillId="2" borderId="62" xfId="3" applyNumberFormat="1" applyFont="1" applyFill="1" applyBorder="1" applyAlignment="1">
      <alignment horizontal="left"/>
    </xf>
    <xf numFmtId="0" fontId="7" fillId="2" borderId="50" xfId="3" applyFont="1" applyFill="1" applyBorder="1" applyAlignment="1">
      <alignment horizontal="center"/>
    </xf>
    <xf numFmtId="164" fontId="11" fillId="2" borderId="12" xfId="3" applyNumberFormat="1" applyFont="1" applyFill="1" applyBorder="1"/>
    <xf numFmtId="0" fontId="30" fillId="2" borderId="25" xfId="0" applyFont="1" applyFill="1" applyBorder="1" applyAlignment="1">
      <alignment horizontal="left" vertical="center" wrapText="1"/>
    </xf>
    <xf numFmtId="3" fontId="14" fillId="2" borderId="25" xfId="3" applyNumberFormat="1" applyFont="1" applyFill="1" applyBorder="1"/>
    <xf numFmtId="0" fontId="10" fillId="2" borderId="0" xfId="0" applyFont="1" applyFill="1" applyAlignment="1">
      <alignment horizontal="right"/>
    </xf>
    <xf numFmtId="164" fontId="6" fillId="2" borderId="21" xfId="3" applyNumberFormat="1" applyFont="1" applyFill="1" applyBorder="1"/>
    <xf numFmtId="3" fontId="6" fillId="2" borderId="21" xfId="3" applyNumberFormat="1" applyFont="1" applyFill="1" applyBorder="1"/>
    <xf numFmtId="0" fontId="7" fillId="2" borderId="27" xfId="3" applyFont="1" applyFill="1" applyBorder="1" applyAlignment="1">
      <alignment horizontal="left" vertical="center"/>
    </xf>
    <xf numFmtId="49" fontId="11" fillId="2" borderId="27" xfId="3" applyNumberFormat="1" applyFont="1" applyFill="1" applyBorder="1" applyAlignment="1">
      <alignment horizontal="left"/>
    </xf>
    <xf numFmtId="49" fontId="11" fillId="2" borderId="23" xfId="3" applyNumberFormat="1" applyFont="1" applyFill="1" applyBorder="1" applyAlignment="1">
      <alignment horizontal="left"/>
    </xf>
    <xf numFmtId="3" fontId="11" fillId="2" borderId="25" xfId="3" applyNumberFormat="1" applyFont="1" applyFill="1" applyBorder="1" applyAlignment="1">
      <alignment horizontal="right"/>
    </xf>
    <xf numFmtId="164" fontId="11" fillId="2" borderId="25" xfId="3" applyNumberFormat="1" applyFont="1" applyFill="1" applyBorder="1" applyAlignment="1">
      <alignment horizontal="right"/>
    </xf>
    <xf numFmtId="0" fontId="3" fillId="2" borderId="27" xfId="0" applyFont="1" applyFill="1" applyBorder="1" applyAlignment="1"/>
    <xf numFmtId="3" fontId="3" fillId="2" borderId="23" xfId="3" applyNumberFormat="1" applyFill="1" applyBorder="1"/>
    <xf numFmtId="0" fontId="29" fillId="2" borderId="15" xfId="0" applyFont="1" applyFill="1" applyBorder="1"/>
    <xf numFmtId="3" fontId="3" fillId="2" borderId="11" xfId="3" applyNumberFormat="1" applyFill="1" applyBorder="1"/>
    <xf numFmtId="49" fontId="6" fillId="2" borderId="37" xfId="3" applyNumberFormat="1" applyFont="1" applyFill="1" applyBorder="1" applyAlignment="1">
      <alignment horizontal="center"/>
    </xf>
    <xf numFmtId="0" fontId="14" fillId="2" borderId="17" xfId="0" applyFont="1" applyFill="1" applyBorder="1" applyAlignment="1">
      <alignment wrapText="1"/>
    </xf>
    <xf numFmtId="0" fontId="25" fillId="2" borderId="25" xfId="0" applyFont="1" applyFill="1" applyBorder="1"/>
    <xf numFmtId="4" fontId="3" fillId="2" borderId="27" xfId="0" applyNumberFormat="1" applyFont="1" applyFill="1" applyBorder="1"/>
    <xf numFmtId="3" fontId="12" fillId="2" borderId="25" xfId="3" applyNumberFormat="1" applyFont="1" applyFill="1" applyBorder="1"/>
    <xf numFmtId="164" fontId="12" fillId="2" borderId="25" xfId="3" applyNumberFormat="1" applyFont="1" applyFill="1" applyBorder="1"/>
    <xf numFmtId="0" fontId="28" fillId="2" borderId="25" xfId="0" applyFont="1" applyFill="1" applyBorder="1"/>
    <xf numFmtId="49" fontId="6" fillId="2" borderId="25" xfId="3" applyNumberFormat="1" applyFont="1" applyFill="1" applyBorder="1" applyAlignment="1">
      <alignment horizontal="left"/>
    </xf>
    <xf numFmtId="0" fontId="6" fillId="2" borderId="10" xfId="3" applyFont="1" applyFill="1" applyBorder="1" applyAlignment="1"/>
    <xf numFmtId="49" fontId="6" fillId="2" borderId="5" xfId="3" applyNumberFormat="1" applyFont="1" applyFill="1" applyBorder="1" applyAlignment="1">
      <alignment horizontal="center"/>
    </xf>
    <xf numFmtId="0" fontId="6" fillId="2" borderId="5" xfId="3" applyFont="1" applyFill="1" applyBorder="1"/>
    <xf numFmtId="0" fontId="3" fillId="2" borderId="20" xfId="3" applyFill="1" applyBorder="1"/>
    <xf numFmtId="164" fontId="3" fillId="2" borderId="20" xfId="3" applyNumberFormat="1" applyFill="1" applyBorder="1"/>
    <xf numFmtId="0" fontId="3" fillId="2" borderId="46" xfId="3" applyFill="1" applyBorder="1"/>
    <xf numFmtId="0" fontId="6" fillId="2" borderId="17" xfId="3" applyFont="1" applyFill="1" applyBorder="1" applyAlignment="1">
      <alignment wrapText="1"/>
    </xf>
    <xf numFmtId="0" fontId="14" fillId="2" borderId="0" xfId="0" applyFont="1" applyFill="1"/>
    <xf numFmtId="164" fontId="14" fillId="2" borderId="0" xfId="0" applyNumberFormat="1" applyFont="1" applyFill="1"/>
    <xf numFmtId="0" fontId="11" fillId="2" borderId="34" xfId="0" applyFont="1" applyFill="1" applyBorder="1" applyAlignment="1">
      <alignment horizontal="center"/>
    </xf>
    <xf numFmtId="0" fontId="6" fillId="2" borderId="2" xfId="0" applyFont="1" applyFill="1" applyBorder="1"/>
    <xf numFmtId="164" fontId="11" fillId="2" borderId="2" xfId="0" applyNumberFormat="1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37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49" fontId="11" fillId="2" borderId="5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1" fillId="2" borderId="38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164" fontId="24" fillId="2" borderId="8" xfId="0" applyNumberFormat="1" applyFont="1" applyFill="1" applyBorder="1" applyAlignment="1">
      <alignment horizontal="center"/>
    </xf>
    <xf numFmtId="0" fontId="14" fillId="2" borderId="8" xfId="0" applyFont="1" applyFill="1" applyBorder="1"/>
    <xf numFmtId="0" fontId="14" fillId="2" borderId="33" xfId="0" applyFont="1" applyFill="1" applyBorder="1"/>
    <xf numFmtId="0" fontId="31" fillId="2" borderId="0" xfId="0" applyFont="1" applyFill="1"/>
    <xf numFmtId="0" fontId="14" fillId="2" borderId="25" xfId="0" applyFont="1" applyFill="1" applyBorder="1"/>
    <xf numFmtId="0" fontId="17" fillId="2" borderId="25" xfId="0" applyFont="1" applyFill="1" applyBorder="1"/>
    <xf numFmtId="0" fontId="26" fillId="2" borderId="20" xfId="0" applyFont="1" applyFill="1" applyBorder="1"/>
    <xf numFmtId="4" fontId="26" fillId="2" borderId="25" xfId="0" applyNumberFormat="1" applyFont="1" applyFill="1" applyBorder="1"/>
    <xf numFmtId="3" fontId="17" fillId="2" borderId="25" xfId="0" applyNumberFormat="1" applyFont="1" applyFill="1" applyBorder="1" applyAlignment="1">
      <alignment horizontal="right"/>
    </xf>
    <xf numFmtId="0" fontId="17" fillId="2" borderId="21" xfId="0" applyFont="1" applyFill="1" applyBorder="1"/>
    <xf numFmtId="164" fontId="0" fillId="2" borderId="0" xfId="0" applyNumberFormat="1" applyFill="1"/>
    <xf numFmtId="4" fontId="26" fillId="2" borderId="26" xfId="0" applyNumberFormat="1" applyFont="1" applyFill="1" applyBorder="1"/>
    <xf numFmtId="0" fontId="7" fillId="2" borderId="0" xfId="0" applyFont="1" applyFill="1"/>
    <xf numFmtId="0" fontId="8" fillId="2" borderId="0" xfId="0" applyFont="1" applyFill="1"/>
    <xf numFmtId="165" fontId="0" fillId="2" borderId="0" xfId="0" applyNumberFormat="1" applyFill="1"/>
    <xf numFmtId="4" fontId="0" fillId="2" borderId="0" xfId="0" applyNumberFormat="1" applyFill="1"/>
    <xf numFmtId="4" fontId="12" fillId="2" borderId="2" xfId="0" applyNumberFormat="1" applyFont="1" applyFill="1" applyBorder="1" applyAlignment="1">
      <alignment horizontal="center"/>
    </xf>
    <xf numFmtId="4" fontId="12" fillId="2" borderId="5" xfId="0" applyNumberFormat="1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4" fontId="0" fillId="2" borderId="8" xfId="0" applyNumberFormat="1" applyFill="1" applyBorder="1"/>
    <xf numFmtId="0" fontId="7" fillId="2" borderId="20" xfId="0" applyFont="1" applyFill="1" applyBorder="1" applyAlignment="1">
      <alignment horizontal="center"/>
    </xf>
    <xf numFmtId="165" fontId="0" fillId="2" borderId="43" xfId="0" applyNumberFormat="1" applyFill="1" applyBorder="1"/>
    <xf numFmtId="3" fontId="25" fillId="2" borderId="43" xfId="0" applyNumberFormat="1" applyFont="1" applyFill="1" applyBorder="1"/>
    <xf numFmtId="4" fontId="0" fillId="2" borderId="43" xfId="0" applyNumberFormat="1" applyFill="1" applyBorder="1"/>
    <xf numFmtId="4" fontId="0" fillId="2" borderId="13" xfId="0" applyNumberFormat="1" applyFill="1" applyBorder="1"/>
    <xf numFmtId="49" fontId="24" fillId="2" borderId="10" xfId="3" applyNumberFormat="1" applyFont="1" applyFill="1" applyBorder="1" applyAlignment="1">
      <alignment horizontal="center"/>
    </xf>
    <xf numFmtId="3" fontId="24" fillId="2" borderId="25" xfId="3" applyNumberFormat="1" applyFont="1" applyFill="1" applyBorder="1"/>
    <xf numFmtId="164" fontId="24" fillId="2" borderId="25" xfId="3" applyNumberFormat="1" applyFont="1" applyFill="1" applyBorder="1"/>
    <xf numFmtId="4" fontId="24" fillId="2" borderId="26" xfId="3" applyNumberFormat="1" applyFont="1" applyFill="1" applyBorder="1"/>
    <xf numFmtId="0" fontId="24" fillId="2" borderId="24" xfId="0" applyFont="1" applyFill="1" applyBorder="1"/>
    <xf numFmtId="4" fontId="17" fillId="2" borderId="25" xfId="3" applyNumberFormat="1" applyFont="1" applyFill="1" applyBorder="1"/>
    <xf numFmtId="4" fontId="17" fillId="2" borderId="26" xfId="3" applyNumberFormat="1" applyFont="1" applyFill="1" applyBorder="1"/>
    <xf numFmtId="0" fontId="3" fillId="2" borderId="47" xfId="3" applyFill="1" applyBorder="1"/>
    <xf numFmtId="3" fontId="4" fillId="2" borderId="46" xfId="3" applyNumberFormat="1" applyFont="1" applyFill="1" applyBorder="1"/>
    <xf numFmtId="164" fontId="4" fillId="2" borderId="48" xfId="3" applyNumberFormat="1" applyFont="1" applyFill="1" applyBorder="1"/>
    <xf numFmtId="0" fontId="0" fillId="2" borderId="33" xfId="0" applyFill="1" applyBorder="1"/>
    <xf numFmtId="0" fontId="7" fillId="2" borderId="10" xfId="0" applyFont="1" applyFill="1" applyBorder="1"/>
    <xf numFmtId="0" fontId="7" fillId="2" borderId="21" xfId="0" applyFont="1" applyFill="1" applyBorder="1" applyAlignment="1">
      <alignment horizontal="center"/>
    </xf>
    <xf numFmtId="49" fontId="7" fillId="2" borderId="42" xfId="0" applyNumberFormat="1" applyFont="1" applyFill="1" applyBorder="1"/>
    <xf numFmtId="165" fontId="0" fillId="2" borderId="20" xfId="0" applyNumberFormat="1" applyFill="1" applyBorder="1"/>
    <xf numFmtId="0" fontId="3" fillId="2" borderId="12" xfId="3" applyFont="1" applyFill="1" applyBorder="1" applyAlignment="1">
      <alignment horizontal="left" vertical="center"/>
    </xf>
    <xf numFmtId="0" fontId="7" fillId="2" borderId="39" xfId="3" applyFont="1" applyFill="1" applyBorder="1"/>
    <xf numFmtId="164" fontId="7" fillId="2" borderId="47" xfId="3" applyNumberFormat="1" applyFont="1" applyFill="1" applyBorder="1"/>
    <xf numFmtId="4" fontId="4" fillId="2" borderId="46" xfId="0" applyNumberFormat="1" applyFont="1" applyFill="1" applyBorder="1"/>
    <xf numFmtId="165" fontId="3" fillId="2" borderId="0" xfId="3" applyNumberFormat="1" applyFill="1"/>
    <xf numFmtId="3" fontId="4" fillId="2" borderId="32" xfId="3" applyNumberFormat="1" applyFont="1" applyFill="1" applyBorder="1" applyAlignment="1">
      <alignment horizontal="right" vertical="center"/>
    </xf>
    <xf numFmtId="0" fontId="7" fillId="2" borderId="40" xfId="0" applyFont="1" applyFill="1" applyBorder="1"/>
    <xf numFmtId="0" fontId="7" fillId="2" borderId="60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49" fontId="7" fillId="2" borderId="43" xfId="0" applyNumberFormat="1" applyFont="1" applyFill="1" applyBorder="1"/>
    <xf numFmtId="0" fontId="32" fillId="2" borderId="43" xfId="0" applyFont="1" applyFill="1" applyBorder="1"/>
    <xf numFmtId="0" fontId="7" fillId="2" borderId="12" xfId="0" applyFont="1" applyFill="1" applyBorder="1" applyAlignment="1">
      <alignment horizontal="center"/>
    </xf>
    <xf numFmtId="0" fontId="12" fillId="2" borderId="20" xfId="0" applyFont="1" applyFill="1" applyBorder="1"/>
    <xf numFmtId="165" fontId="31" fillId="2" borderId="20" xfId="0" applyNumberFormat="1" applyFont="1" applyFill="1" applyBorder="1"/>
    <xf numFmtId="3" fontId="28" fillId="2" borderId="20" xfId="0" applyNumberFormat="1" applyFont="1" applyFill="1" applyBorder="1"/>
    <xf numFmtId="4" fontId="31" fillId="2" borderId="20" xfId="0" applyNumberFormat="1" applyFont="1" applyFill="1" applyBorder="1"/>
    <xf numFmtId="0" fontId="14" fillId="2" borderId="20" xfId="0" applyFont="1" applyFill="1" applyBorder="1"/>
    <xf numFmtId="4" fontId="14" fillId="2" borderId="25" xfId="3" applyNumberFormat="1" applyFont="1" applyFill="1" applyBorder="1"/>
    <xf numFmtId="49" fontId="3" fillId="2" borderId="0" xfId="3" applyNumberFormat="1" applyFont="1" applyFill="1" applyBorder="1"/>
    <xf numFmtId="3" fontId="6" fillId="2" borderId="27" xfId="3" applyNumberFormat="1" applyFont="1" applyFill="1" applyBorder="1"/>
    <xf numFmtId="164" fontId="6" fillId="2" borderId="27" xfId="3" applyNumberFormat="1" applyFont="1" applyFill="1" applyBorder="1"/>
    <xf numFmtId="0" fontId="7" fillId="2" borderId="61" xfId="3" applyFont="1" applyFill="1" applyBorder="1" applyAlignment="1">
      <alignment horizontal="left" vertical="center"/>
    </xf>
    <xf numFmtId="0" fontId="7" fillId="2" borderId="17" xfId="3" applyFont="1" applyFill="1" applyBorder="1" applyAlignment="1">
      <alignment horizontal="left" vertical="center"/>
    </xf>
    <xf numFmtId="4" fontId="3" fillId="2" borderId="44" xfId="0" applyNumberFormat="1" applyFont="1" applyFill="1" applyBorder="1"/>
    <xf numFmtId="0" fontId="7" fillId="2" borderId="20" xfId="3" applyFont="1" applyFill="1" applyBorder="1" applyAlignment="1">
      <alignment horizontal="left" vertical="center"/>
    </xf>
    <xf numFmtId="0" fontId="7" fillId="2" borderId="19" xfId="3" applyFont="1" applyFill="1" applyBorder="1" applyAlignment="1">
      <alignment horizontal="left" vertical="center"/>
    </xf>
    <xf numFmtId="0" fontId="7" fillId="2" borderId="46" xfId="3" applyFont="1" applyFill="1" applyBorder="1"/>
    <xf numFmtId="3" fontId="7" fillId="2" borderId="48" xfId="3" applyNumberFormat="1" applyFont="1" applyFill="1" applyBorder="1"/>
    <xf numFmtId="164" fontId="7" fillId="2" borderId="48" xfId="3" applyNumberFormat="1" applyFont="1" applyFill="1" applyBorder="1"/>
    <xf numFmtId="0" fontId="11" fillId="2" borderId="2" xfId="0" applyFont="1" applyFill="1" applyBorder="1"/>
    <xf numFmtId="0" fontId="0" fillId="2" borderId="8" xfId="0" applyFill="1" applyBorder="1"/>
    <xf numFmtId="0" fontId="7" fillId="2" borderId="47" xfId="0" applyFont="1" applyFill="1" applyBorder="1"/>
    <xf numFmtId="3" fontId="7" fillId="2" borderId="32" xfId="0" applyNumberFormat="1" applyFont="1" applyFill="1" applyBorder="1"/>
    <xf numFmtId="164" fontId="7" fillId="2" borderId="32" xfId="0" applyNumberFormat="1" applyFont="1" applyFill="1" applyBorder="1"/>
    <xf numFmtId="4" fontId="19" fillId="2" borderId="53" xfId="0" applyNumberFormat="1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/>
    <xf numFmtId="164" fontId="7" fillId="2" borderId="0" xfId="0" applyNumberFormat="1" applyFont="1" applyFill="1" applyBorder="1"/>
    <xf numFmtId="3" fontId="19" fillId="2" borderId="0" xfId="0" applyNumberFormat="1" applyFont="1" applyFill="1" applyBorder="1"/>
    <xf numFmtId="0" fontId="11" fillId="2" borderId="55" xfId="3" applyFont="1" applyFill="1" applyBorder="1"/>
    <xf numFmtId="49" fontId="11" fillId="2" borderId="22" xfId="3" applyNumberFormat="1" applyFont="1" applyFill="1" applyBorder="1" applyAlignment="1">
      <alignment horizontal="center"/>
    </xf>
    <xf numFmtId="49" fontId="11" fillId="2" borderId="49" xfId="3" applyNumberFormat="1" applyFont="1" applyFill="1" applyBorder="1" applyAlignment="1">
      <alignment horizontal="center"/>
    </xf>
    <xf numFmtId="3" fontId="4" fillId="2" borderId="48" xfId="3" applyNumberFormat="1" applyFont="1" applyFill="1" applyBorder="1"/>
    <xf numFmtId="3" fontId="19" fillId="2" borderId="48" xfId="3" applyNumberFormat="1" applyFont="1" applyFill="1" applyBorder="1"/>
    <xf numFmtId="3" fontId="4" fillId="2" borderId="32" xfId="3" applyNumberFormat="1" applyFont="1" applyFill="1" applyBorder="1" applyAlignment="1">
      <alignment vertical="center"/>
    </xf>
    <xf numFmtId="164" fontId="4" fillId="2" borderId="32" xfId="3" applyNumberFormat="1" applyFont="1" applyFill="1" applyBorder="1" applyAlignment="1">
      <alignment vertical="center"/>
    </xf>
    <xf numFmtId="4" fontId="19" fillId="2" borderId="32" xfId="0" applyNumberFormat="1" applyFont="1" applyFill="1" applyBorder="1" applyAlignment="1">
      <alignment vertical="center"/>
    </xf>
    <xf numFmtId="4" fontId="4" fillId="2" borderId="53" xfId="0" applyNumberFormat="1" applyFont="1" applyFill="1" applyBorder="1" applyAlignment="1">
      <alignment vertical="center"/>
    </xf>
    <xf numFmtId="0" fontId="39" fillId="2" borderId="0" xfId="0" applyFont="1" applyFill="1" applyAlignment="1">
      <alignment horizontal="right"/>
    </xf>
    <xf numFmtId="3" fontId="7" fillId="2" borderId="32" xfId="3" applyNumberFormat="1" applyFont="1" applyFill="1" applyBorder="1" applyAlignment="1">
      <alignment vertical="center"/>
    </xf>
    <xf numFmtId="164" fontId="7" fillId="2" borderId="32" xfId="3" applyNumberFormat="1" applyFont="1" applyFill="1" applyBorder="1" applyAlignment="1">
      <alignment vertical="center"/>
    </xf>
    <xf numFmtId="4" fontId="4" fillId="2" borderId="48" xfId="0" applyNumberFormat="1" applyFont="1" applyFill="1" applyBorder="1" applyAlignment="1">
      <alignment vertical="center"/>
    </xf>
    <xf numFmtId="4" fontId="14" fillId="2" borderId="20" xfId="3" applyNumberFormat="1" applyFont="1" applyFill="1" applyBorder="1"/>
    <xf numFmtId="165" fontId="27" fillId="2" borderId="20" xfId="0" applyNumberFormat="1" applyFont="1" applyFill="1" applyBorder="1"/>
    <xf numFmtId="3" fontId="36" fillId="2" borderId="20" xfId="0" applyNumberFormat="1" applyFont="1" applyFill="1" applyBorder="1"/>
    <xf numFmtId="49" fontId="12" fillId="2" borderId="19" xfId="3" applyNumberFormat="1" applyFont="1" applyFill="1" applyBorder="1" applyAlignment="1">
      <alignment horizontal="center"/>
    </xf>
    <xf numFmtId="0" fontId="11" fillId="2" borderId="25" xfId="3" applyFont="1" applyFill="1" applyBorder="1" applyAlignment="1">
      <alignment horizontal="right"/>
    </xf>
    <xf numFmtId="0" fontId="11" fillId="2" borderId="24" xfId="3" applyFont="1" applyFill="1" applyBorder="1" applyAlignment="1">
      <alignment horizontal="left"/>
    </xf>
    <xf numFmtId="3" fontId="25" fillId="2" borderId="50" xfId="0" applyNumberFormat="1" applyFont="1" applyFill="1" applyBorder="1"/>
    <xf numFmtId="4" fontId="3" fillId="2" borderId="50" xfId="0" applyNumberFormat="1" applyFont="1" applyFill="1" applyBorder="1"/>
    <xf numFmtId="4" fontId="3" fillId="2" borderId="52" xfId="0" applyNumberFormat="1" applyFont="1" applyFill="1" applyBorder="1"/>
    <xf numFmtId="3" fontId="14" fillId="2" borderId="25" xfId="0" applyNumberFormat="1" applyFont="1" applyFill="1" applyBorder="1"/>
    <xf numFmtId="3" fontId="14" fillId="2" borderId="12" xfId="0" applyNumberFormat="1" applyFont="1" applyFill="1" applyBorder="1"/>
    <xf numFmtId="0" fontId="14" fillId="2" borderId="17" xfId="0" applyFont="1" applyFill="1" applyBorder="1"/>
    <xf numFmtId="49" fontId="11" fillId="2" borderId="59" xfId="3" applyNumberFormat="1" applyFont="1" applyFill="1" applyBorder="1" applyAlignment="1">
      <alignment horizontal="center" vertical="center"/>
    </xf>
    <xf numFmtId="3" fontId="12" fillId="2" borderId="21" xfId="3" applyNumberFormat="1" applyFont="1" applyFill="1" applyBorder="1"/>
    <xf numFmtId="164" fontId="12" fillId="2" borderId="21" xfId="3" applyNumberFormat="1" applyFont="1" applyFill="1" applyBorder="1"/>
    <xf numFmtId="3" fontId="3" fillId="2" borderId="25" xfId="3" applyNumberFormat="1" applyFont="1" applyFill="1" applyBorder="1"/>
    <xf numFmtId="164" fontId="3" fillId="2" borderId="25" xfId="3" applyNumberFormat="1" applyFont="1" applyFill="1" applyBorder="1"/>
    <xf numFmtId="3" fontId="12" fillId="2" borderId="27" xfId="3" applyNumberFormat="1" applyFont="1" applyFill="1" applyBorder="1"/>
    <xf numFmtId="0" fontId="3" fillId="2" borderId="25" xfId="0" applyFont="1" applyFill="1" applyBorder="1" applyAlignment="1">
      <alignment horizontal="justify" wrapText="1"/>
    </xf>
    <xf numFmtId="4" fontId="24" fillId="2" borderId="21" xfId="0" applyNumberFormat="1" applyFont="1" applyFill="1" applyBorder="1"/>
    <xf numFmtId="4" fontId="24" fillId="2" borderId="54" xfId="0" applyNumberFormat="1" applyFont="1" applyFill="1" applyBorder="1"/>
    <xf numFmtId="0" fontId="6" fillId="2" borderId="20" xfId="3" applyFont="1" applyFill="1" applyBorder="1"/>
    <xf numFmtId="164" fontId="17" fillId="2" borderId="25" xfId="0" applyNumberFormat="1" applyFont="1" applyFill="1" applyBorder="1" applyAlignment="1">
      <alignment horizontal="right"/>
    </xf>
    <xf numFmtId="0" fontId="24" fillId="2" borderId="17" xfId="3" applyFont="1" applyFill="1" applyBorder="1"/>
    <xf numFmtId="0" fontId="14" fillId="2" borderId="54" xfId="0" applyFont="1" applyFill="1" applyBorder="1"/>
    <xf numFmtId="0" fontId="14" fillId="2" borderId="21" xfId="0" applyFont="1" applyFill="1" applyBorder="1"/>
    <xf numFmtId="0" fontId="14" fillId="2" borderId="25" xfId="3" applyFont="1" applyFill="1" applyBorder="1"/>
    <xf numFmtId="49" fontId="12" fillId="2" borderId="14" xfId="3" applyNumberFormat="1" applyFont="1" applyFill="1" applyBorder="1" applyAlignment="1">
      <alignment horizontal="center"/>
    </xf>
    <xf numFmtId="49" fontId="3" fillId="2" borderId="25" xfId="0" applyNumberFormat="1" applyFont="1" applyFill="1" applyBorder="1" applyAlignment="1">
      <alignment horizontal="center"/>
    </xf>
    <xf numFmtId="0" fontId="14" fillId="2" borderId="21" xfId="3" applyFont="1" applyFill="1" applyBorder="1"/>
    <xf numFmtId="4" fontId="24" fillId="2" borderId="25" xfId="3" applyNumberFormat="1" applyFont="1" applyFill="1" applyBorder="1"/>
    <xf numFmtId="0" fontId="14" fillId="2" borderId="14" xfId="0" applyFont="1" applyFill="1" applyBorder="1"/>
    <xf numFmtId="49" fontId="14" fillId="2" borderId="25" xfId="0" applyNumberFormat="1" applyFont="1" applyFill="1" applyBorder="1" applyAlignment="1">
      <alignment horizontal="center"/>
    </xf>
    <xf numFmtId="0" fontId="14" fillId="2" borderId="22" xfId="0" applyFont="1" applyFill="1" applyBorder="1"/>
    <xf numFmtId="3" fontId="24" fillId="2" borderId="24" xfId="0" applyNumberFormat="1" applyFont="1" applyFill="1" applyBorder="1"/>
    <xf numFmtId="164" fontId="24" fillId="2" borderId="24" xfId="0" applyNumberFormat="1" applyFont="1" applyFill="1" applyBorder="1"/>
    <xf numFmtId="165" fontId="17" fillId="2" borderId="25" xfId="0" applyNumberFormat="1" applyFont="1" applyFill="1" applyBorder="1"/>
    <xf numFmtId="3" fontId="17" fillId="2" borderId="25" xfId="0" applyNumberFormat="1" applyFont="1" applyFill="1" applyBorder="1"/>
    <xf numFmtId="0" fontId="14" fillId="2" borderId="25" xfId="0" applyFont="1" applyFill="1" applyBorder="1" applyAlignment="1">
      <alignment horizontal="center"/>
    </xf>
    <xf numFmtId="0" fontId="24" fillId="2" borderId="25" xfId="0" applyFont="1" applyFill="1" applyBorder="1"/>
    <xf numFmtId="3" fontId="24" fillId="2" borderId="25" xfId="0" applyNumberFormat="1" applyFont="1" applyFill="1" applyBorder="1"/>
    <xf numFmtId="164" fontId="24" fillId="2" borderId="25" xfId="0" applyNumberFormat="1" applyFont="1" applyFill="1" applyBorder="1"/>
    <xf numFmtId="4" fontId="24" fillId="2" borderId="25" xfId="0" applyNumberFormat="1" applyFont="1" applyFill="1" applyBorder="1"/>
    <xf numFmtId="4" fontId="37" fillId="2" borderId="26" xfId="3" applyNumberFormat="1" applyFont="1" applyFill="1" applyBorder="1"/>
    <xf numFmtId="0" fontId="17" fillId="2" borderId="25" xfId="0" applyFont="1" applyFill="1" applyBorder="1" applyAlignment="1">
      <alignment horizontal="center"/>
    </xf>
    <xf numFmtId="49" fontId="17" fillId="2" borderId="25" xfId="0" applyNumberFormat="1" applyFont="1" applyFill="1" applyBorder="1"/>
    <xf numFmtId="164" fontId="17" fillId="2" borderId="25" xfId="0" applyNumberFormat="1" applyFont="1" applyFill="1" applyBorder="1"/>
    <xf numFmtId="49" fontId="24" fillId="2" borderId="14" xfId="3" applyNumberFormat="1" applyFont="1" applyFill="1" applyBorder="1" applyAlignment="1">
      <alignment horizontal="center"/>
    </xf>
    <xf numFmtId="49" fontId="24" fillId="2" borderId="25" xfId="3" applyNumberFormat="1" applyFont="1" applyFill="1" applyBorder="1" applyAlignment="1">
      <alignment horizontal="left"/>
    </xf>
    <xf numFmtId="0" fontId="24" fillId="2" borderId="25" xfId="3" applyFont="1" applyFill="1" applyBorder="1" applyAlignment="1">
      <alignment horizontal="left"/>
    </xf>
    <xf numFmtId="165" fontId="24" fillId="2" borderId="25" xfId="3" applyNumberFormat="1" applyFont="1" applyFill="1" applyBorder="1"/>
    <xf numFmtId="49" fontId="14" fillId="2" borderId="14" xfId="3" applyNumberFormat="1" applyFont="1" applyFill="1" applyBorder="1" applyAlignment="1">
      <alignment horizontal="center"/>
    </xf>
    <xf numFmtId="49" fontId="14" fillId="2" borderId="24" xfId="3" applyNumberFormat="1" applyFont="1" applyFill="1" applyBorder="1" applyAlignment="1">
      <alignment horizontal="center"/>
    </xf>
    <xf numFmtId="0" fontId="24" fillId="2" borderId="27" xfId="3" applyFont="1" applyFill="1" applyBorder="1"/>
    <xf numFmtId="165" fontId="24" fillId="2" borderId="25" xfId="0" applyNumberFormat="1" applyFont="1" applyFill="1" applyBorder="1"/>
    <xf numFmtId="4" fontId="24" fillId="2" borderId="26" xfId="0" applyNumberFormat="1" applyFont="1" applyFill="1" applyBorder="1"/>
    <xf numFmtId="165" fontId="17" fillId="2" borderId="24" xfId="0" applyNumberFormat="1" applyFont="1" applyFill="1" applyBorder="1"/>
    <xf numFmtId="3" fontId="17" fillId="2" borderId="24" xfId="0" applyNumberFormat="1" applyFont="1" applyFill="1" applyBorder="1"/>
    <xf numFmtId="4" fontId="17" fillId="2" borderId="26" xfId="0" applyNumberFormat="1" applyFont="1" applyFill="1" applyBorder="1"/>
    <xf numFmtId="0" fontId="24" fillId="2" borderId="24" xfId="0" applyFont="1" applyFill="1" applyBorder="1" applyAlignment="1">
      <alignment horizontal="left"/>
    </xf>
    <xf numFmtId="4" fontId="24" fillId="2" borderId="24" xfId="0" applyNumberFormat="1" applyFont="1" applyFill="1" applyBorder="1"/>
    <xf numFmtId="0" fontId="17" fillId="2" borderId="14" xfId="0" applyFont="1" applyFill="1" applyBorder="1"/>
    <xf numFmtId="0" fontId="17" fillId="2" borderId="24" xfId="0" applyFont="1" applyFill="1" applyBorder="1"/>
    <xf numFmtId="0" fontId="11" fillId="2" borderId="0" xfId="0" applyFont="1" applyFill="1" applyBorder="1" applyAlignment="1">
      <alignment horizontal="center"/>
    </xf>
    <xf numFmtId="0" fontId="14" fillId="2" borderId="25" xfId="0" applyFont="1" applyFill="1" applyBorder="1" applyAlignment="1">
      <alignment wrapText="1"/>
    </xf>
    <xf numFmtId="0" fontId="17" fillId="2" borderId="24" xfId="0" applyFont="1" applyFill="1" applyBorder="1" applyAlignment="1">
      <alignment horizontal="center"/>
    </xf>
    <xf numFmtId="164" fontId="17" fillId="2" borderId="24" xfId="0" applyNumberFormat="1" applyFont="1" applyFill="1" applyBorder="1"/>
    <xf numFmtId="49" fontId="14" fillId="2" borderId="20" xfId="0" applyNumberFormat="1" applyFont="1" applyFill="1" applyBorder="1"/>
    <xf numFmtId="49" fontId="17" fillId="2" borderId="20" xfId="0" applyNumberFormat="1" applyFont="1" applyFill="1" applyBorder="1"/>
    <xf numFmtId="0" fontId="24" fillId="2" borderId="20" xfId="0" applyFont="1" applyFill="1" applyBorder="1"/>
    <xf numFmtId="0" fontId="11" fillId="2" borderId="27" xfId="3" applyFont="1" applyFill="1" applyBorder="1" applyAlignment="1">
      <alignment horizontal="left" vertical="center"/>
    </xf>
    <xf numFmtId="0" fontId="30" fillId="2" borderId="27" xfId="0" applyFont="1" applyFill="1" applyBorder="1" applyAlignment="1">
      <alignment horizontal="left" vertical="center" wrapText="1"/>
    </xf>
    <xf numFmtId="49" fontId="3" fillId="2" borderId="24" xfId="3" applyNumberFormat="1" applyFont="1" applyFill="1" applyBorder="1"/>
    <xf numFmtId="3" fontId="11" fillId="2" borderId="21" xfId="3" applyNumberFormat="1" applyFont="1" applyFill="1" applyBorder="1"/>
    <xf numFmtId="164" fontId="11" fillId="2" borderId="21" xfId="3" applyNumberFormat="1" applyFont="1" applyFill="1" applyBorder="1"/>
    <xf numFmtId="0" fontId="3" fillId="2" borderId="25" xfId="3" applyFont="1" applyFill="1" applyBorder="1" applyAlignment="1">
      <alignment horizontal="center"/>
    </xf>
    <xf numFmtId="164" fontId="3" fillId="2" borderId="11" xfId="3" applyNumberFormat="1" applyFont="1" applyFill="1" applyBorder="1"/>
    <xf numFmtId="0" fontId="6" fillId="2" borderId="24" xfId="3" applyFont="1" applyFill="1" applyBorder="1" applyAlignment="1">
      <alignment horizontal="right"/>
    </xf>
    <xf numFmtId="0" fontId="3" fillId="2" borderId="27" xfId="3" applyFont="1" applyFill="1" applyBorder="1" applyAlignment="1">
      <alignment horizontal="center"/>
    </xf>
    <xf numFmtId="0" fontId="21" fillId="2" borderId="25" xfId="0" applyFont="1" applyFill="1" applyBorder="1" applyAlignment="1"/>
    <xf numFmtId="49" fontId="14" fillId="2" borderId="25" xfId="3" applyNumberFormat="1" applyFont="1" applyFill="1" applyBorder="1" applyAlignment="1">
      <alignment horizontal="center"/>
    </xf>
    <xf numFmtId="0" fontId="14" fillId="2" borderId="17" xfId="3" applyFont="1" applyFill="1" applyBorder="1"/>
    <xf numFmtId="0" fontId="17" fillId="2" borderId="15" xfId="3" applyFont="1" applyFill="1" applyBorder="1"/>
    <xf numFmtId="3" fontId="26" fillId="2" borderId="25" xfId="6" applyNumberFormat="1" applyFont="1" applyFill="1" applyBorder="1" applyAlignment="1">
      <alignment horizontal="right" wrapText="1"/>
    </xf>
    <xf numFmtId="164" fontId="26" fillId="2" borderId="23" xfId="3" applyNumberFormat="1" applyFont="1" applyFill="1" applyBorder="1"/>
    <xf numFmtId="3" fontId="36" fillId="2" borderId="25" xfId="0" applyNumberFormat="1" applyFont="1" applyFill="1" applyBorder="1"/>
    <xf numFmtId="4" fontId="26" fillId="2" borderId="21" xfId="0" applyNumberFormat="1" applyFont="1" applyFill="1" applyBorder="1"/>
    <xf numFmtId="4" fontId="26" fillId="2" borderId="54" xfId="0" applyNumberFormat="1" applyFont="1" applyFill="1" applyBorder="1"/>
    <xf numFmtId="0" fontId="14" fillId="2" borderId="27" xfId="3" applyFont="1" applyFill="1" applyBorder="1" applyAlignment="1">
      <alignment horizontal="center"/>
    </xf>
    <xf numFmtId="49" fontId="11" fillId="2" borderId="62" xfId="3" applyNumberFormat="1" applyFont="1" applyFill="1" applyBorder="1" applyAlignment="1">
      <alignment horizontal="center"/>
    </xf>
    <xf numFmtId="49" fontId="14" fillId="2" borderId="50" xfId="3" applyNumberFormat="1" applyFont="1" applyFill="1" applyBorder="1" applyAlignment="1">
      <alignment horizontal="center"/>
    </xf>
    <xf numFmtId="0" fontId="3" fillId="2" borderId="50" xfId="4" applyFont="1" applyFill="1" applyBorder="1" applyAlignment="1">
      <alignment horizontal="justify" vertical="center" wrapText="1"/>
    </xf>
    <xf numFmtId="0" fontId="17" fillId="2" borderId="50" xfId="3" applyFont="1" applyFill="1" applyBorder="1"/>
    <xf numFmtId="3" fontId="26" fillId="2" borderId="25" xfId="7" applyNumberFormat="1" applyFont="1" applyFill="1" applyBorder="1" applyAlignment="1">
      <alignment horizontal="right" vertical="center" wrapText="1"/>
    </xf>
    <xf numFmtId="3" fontId="12" fillId="2" borderId="20" xfId="1" applyNumberFormat="1" applyFont="1" applyFill="1" applyBorder="1" applyAlignment="1"/>
    <xf numFmtId="164" fontId="12" fillId="2" borderId="20" xfId="1" applyNumberFormat="1" applyFont="1" applyFill="1" applyBorder="1" applyAlignment="1"/>
    <xf numFmtId="0" fontId="17" fillId="2" borderId="27" xfId="0" applyFont="1" applyFill="1" applyBorder="1"/>
    <xf numFmtId="0" fontId="20" fillId="2" borderId="54" xfId="0" applyFont="1" applyFill="1" applyBorder="1"/>
    <xf numFmtId="49" fontId="11" fillId="2" borderId="25" xfId="3" applyNumberFormat="1" applyFont="1" applyFill="1" applyBorder="1" applyAlignment="1">
      <alignment horizontal="left"/>
    </xf>
    <xf numFmtId="49" fontId="3" fillId="2" borderId="17" xfId="3" applyNumberFormat="1" applyFont="1" applyFill="1" applyBorder="1" applyAlignment="1">
      <alignment horizontal="center"/>
    </xf>
    <xf numFmtId="0" fontId="3" fillId="2" borderId="12" xfId="3" applyFont="1" applyFill="1" applyBorder="1" applyAlignment="1">
      <alignment horizontal="left"/>
    </xf>
    <xf numFmtId="4" fontId="26" fillId="2" borderId="17" xfId="0" applyNumberFormat="1" applyFont="1" applyFill="1" applyBorder="1"/>
    <xf numFmtId="0" fontId="3" fillId="2" borderId="25" xfId="3" applyFont="1" applyFill="1" applyBorder="1" applyAlignment="1">
      <alignment horizontal="left"/>
    </xf>
    <xf numFmtId="49" fontId="3" fillId="2" borderId="25" xfId="3" applyNumberFormat="1" applyFont="1" applyFill="1" applyBorder="1" applyAlignment="1">
      <alignment horizontal="center"/>
    </xf>
    <xf numFmtId="49" fontId="12" fillId="2" borderId="25" xfId="3" applyNumberFormat="1" applyFont="1" applyFill="1" applyBorder="1" applyAlignment="1">
      <alignment horizontal="left"/>
    </xf>
    <xf numFmtId="0" fontId="20" fillId="2" borderId="14" xfId="0" applyFont="1" applyFill="1" applyBorder="1"/>
    <xf numFmtId="0" fontId="3" fillId="2" borderId="21" xfId="3" applyFont="1" applyFill="1" applyBorder="1"/>
    <xf numFmtId="0" fontId="20" fillId="2" borderId="20" xfId="0" applyFont="1" applyFill="1" applyBorder="1"/>
    <xf numFmtId="49" fontId="12" fillId="2" borderId="59" xfId="3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justify"/>
    </xf>
    <xf numFmtId="0" fontId="3" fillId="2" borderId="20" xfId="0" applyFont="1" applyFill="1" applyBorder="1" applyAlignment="1">
      <alignment horizontal="justify"/>
    </xf>
    <xf numFmtId="0" fontId="14" fillId="2" borderId="28" xfId="0" applyFont="1" applyFill="1" applyBorder="1" applyAlignment="1"/>
    <xf numFmtId="0" fontId="14" fillId="2" borderId="0" xfId="0" applyFont="1" applyFill="1" applyBorder="1" applyAlignment="1"/>
    <xf numFmtId="0" fontId="7" fillId="2" borderId="40" xfId="0" applyFont="1" applyFill="1" applyBorder="1" applyAlignment="1">
      <alignment horizontal="left"/>
    </xf>
    <xf numFmtId="0" fontId="7" fillId="2" borderId="63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25" fillId="2" borderId="42" xfId="0" applyFont="1" applyFill="1" applyBorder="1"/>
    <xf numFmtId="49" fontId="24" fillId="2" borderId="10" xfId="0" applyNumberFormat="1" applyFont="1" applyFill="1" applyBorder="1" applyAlignment="1">
      <alignment horizontal="center"/>
    </xf>
    <xf numFmtId="0" fontId="24" fillId="2" borderId="28" xfId="0" applyFont="1" applyFill="1" applyBorder="1"/>
    <xf numFmtId="0" fontId="24" fillId="2" borderId="15" xfId="0" applyFont="1" applyFill="1" applyBorder="1" applyAlignment="1"/>
    <xf numFmtId="0" fontId="24" fillId="2" borderId="25" xfId="0" applyFont="1" applyFill="1" applyBorder="1" applyAlignment="1"/>
    <xf numFmtId="0" fontId="24" fillId="2" borderId="28" xfId="0" applyFont="1" applyFill="1" applyBorder="1" applyAlignment="1">
      <alignment horizontal="left"/>
    </xf>
    <xf numFmtId="49" fontId="24" fillId="2" borderId="19" xfId="0" applyNumberFormat="1" applyFont="1" applyFill="1" applyBorder="1" applyAlignment="1">
      <alignment horizontal="center"/>
    </xf>
    <xf numFmtId="49" fontId="24" fillId="2" borderId="17" xfId="0" applyNumberFormat="1" applyFont="1" applyFill="1" applyBorder="1" applyAlignment="1">
      <alignment horizontal="left"/>
    </xf>
    <xf numFmtId="0" fontId="14" fillId="2" borderId="17" xfId="0" applyFont="1" applyFill="1" applyBorder="1" applyAlignment="1">
      <alignment horizontal="left"/>
    </xf>
    <xf numFmtId="3" fontId="17" fillId="2" borderId="11" xfId="0" applyNumberFormat="1" applyFont="1" applyFill="1" applyBorder="1"/>
    <xf numFmtId="165" fontId="26" fillId="2" borderId="25" xfId="0" applyNumberFormat="1" applyFont="1" applyFill="1" applyBorder="1"/>
    <xf numFmtId="0" fontId="17" fillId="2" borderId="20" xfId="0" applyFont="1" applyFill="1" applyBorder="1"/>
    <xf numFmtId="49" fontId="24" fillId="2" borderId="14" xfId="0" applyNumberFormat="1" applyFont="1" applyFill="1" applyBorder="1" applyAlignment="1">
      <alignment horizontal="center"/>
    </xf>
    <xf numFmtId="49" fontId="24" fillId="2" borderId="25" xfId="0" applyNumberFormat="1" applyFont="1" applyFill="1" applyBorder="1" applyAlignment="1">
      <alignment horizontal="left"/>
    </xf>
    <xf numFmtId="0" fontId="14" fillId="2" borderId="25" xfId="0" applyFont="1" applyFill="1" applyBorder="1" applyAlignment="1">
      <alignment horizontal="left"/>
    </xf>
    <xf numFmtId="49" fontId="24" fillId="2" borderId="28" xfId="0" applyNumberFormat="1" applyFont="1" applyFill="1" applyBorder="1"/>
    <xf numFmtId="3" fontId="24" fillId="2" borderId="20" xfId="0" applyNumberFormat="1" applyFont="1" applyFill="1" applyBorder="1"/>
    <xf numFmtId="164" fontId="24" fillId="2" borderId="20" xfId="0" applyNumberFormat="1" applyFont="1" applyFill="1" applyBorder="1"/>
    <xf numFmtId="0" fontId="14" fillId="2" borderId="19" xfId="0" applyFont="1" applyFill="1" applyBorder="1"/>
    <xf numFmtId="0" fontId="17" fillId="2" borderId="25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36" fillId="2" borderId="24" xfId="0" applyFont="1" applyFill="1" applyBorder="1"/>
    <xf numFmtId="0" fontId="24" fillId="2" borderId="25" xfId="0" applyFont="1" applyFill="1" applyBorder="1" applyAlignment="1">
      <alignment vertical="center"/>
    </xf>
    <xf numFmtId="165" fontId="26" fillId="2" borderId="17" xfId="0" applyNumberFormat="1" applyFont="1" applyFill="1" applyBorder="1"/>
    <xf numFmtId="0" fontId="36" fillId="2" borderId="28" xfId="0" applyFont="1" applyFill="1" applyBorder="1"/>
    <xf numFmtId="164" fontId="26" fillId="2" borderId="25" xfId="0" applyNumberFormat="1" applyFont="1" applyFill="1" applyBorder="1"/>
    <xf numFmtId="0" fontId="36" fillId="2" borderId="25" xfId="0" applyFont="1" applyFill="1" applyBorder="1"/>
    <xf numFmtId="3" fontId="26" fillId="2" borderId="23" xfId="0" applyNumberFormat="1" applyFont="1" applyFill="1" applyBorder="1"/>
    <xf numFmtId="0" fontId="14" fillId="2" borderId="24" xfId="0" applyFont="1" applyFill="1" applyBorder="1"/>
    <xf numFmtId="164" fontId="26" fillId="2" borderId="17" xfId="0" applyNumberFormat="1" applyFont="1" applyFill="1" applyBorder="1"/>
    <xf numFmtId="0" fontId="14" fillId="2" borderId="10" xfId="0" applyFont="1" applyFill="1" applyBorder="1"/>
    <xf numFmtId="3" fontId="17" fillId="2" borderId="20" xfId="0" applyNumberFormat="1" applyFont="1" applyFill="1" applyBorder="1"/>
    <xf numFmtId="49" fontId="17" fillId="2" borderId="17" xfId="0" applyNumberFormat="1" applyFont="1" applyFill="1" applyBorder="1"/>
    <xf numFmtId="3" fontId="17" fillId="2" borderId="17" xfId="0" applyNumberFormat="1" applyFont="1" applyFill="1" applyBorder="1"/>
    <xf numFmtId="4" fontId="26" fillId="2" borderId="44" xfId="0" applyNumberFormat="1" applyFont="1" applyFill="1" applyBorder="1"/>
    <xf numFmtId="3" fontId="19" fillId="2" borderId="46" xfId="0" applyNumberFormat="1" applyFont="1" applyFill="1" applyBorder="1"/>
    <xf numFmtId="4" fontId="19" fillId="2" borderId="48" xfId="0" applyNumberFormat="1" applyFont="1" applyFill="1" applyBorder="1"/>
    <xf numFmtId="0" fontId="7" fillId="2" borderId="59" xfId="3" applyFont="1" applyFill="1" applyBorder="1" applyAlignment="1">
      <alignment horizontal="left"/>
    </xf>
    <xf numFmtId="0" fontId="7" fillId="2" borderId="21" xfId="3" applyFont="1" applyFill="1" applyBorder="1" applyAlignment="1">
      <alignment horizontal="center"/>
    </xf>
    <xf numFmtId="0" fontId="7" fillId="2" borderId="11" xfId="3" applyFont="1" applyFill="1" applyBorder="1" applyAlignment="1">
      <alignment horizontal="center"/>
    </xf>
    <xf numFmtId="0" fontId="3" fillId="2" borderId="5" xfId="3" applyFill="1" applyBorder="1"/>
    <xf numFmtId="0" fontId="0" fillId="2" borderId="12" xfId="0" applyFill="1" applyBorder="1"/>
    <xf numFmtId="0" fontId="24" fillId="2" borderId="27" xfId="0" applyFont="1" applyFill="1" applyBorder="1"/>
    <xf numFmtId="0" fontId="14" fillId="2" borderId="15" xfId="0" applyFont="1" applyFill="1" applyBorder="1" applyAlignment="1">
      <alignment horizontal="center"/>
    </xf>
    <xf numFmtId="0" fontId="14" fillId="2" borderId="25" xfId="0" applyFont="1" applyFill="1" applyBorder="1" applyAlignment="1"/>
    <xf numFmtId="164" fontId="17" fillId="2" borderId="23" xfId="0" applyNumberFormat="1" applyFont="1" applyFill="1" applyBorder="1"/>
    <xf numFmtId="4" fontId="17" fillId="2" borderId="21" xfId="0" applyNumberFormat="1" applyFont="1" applyFill="1" applyBorder="1"/>
    <xf numFmtId="4" fontId="17" fillId="2" borderId="54" xfId="0" applyNumberFormat="1" applyFont="1" applyFill="1" applyBorder="1"/>
    <xf numFmtId="0" fontId="25" fillId="2" borderId="0" xfId="0" applyFont="1" applyFill="1" applyBorder="1" applyAlignment="1"/>
    <xf numFmtId="0" fontId="17" fillId="2" borderId="15" xfId="0" applyFont="1" applyFill="1" applyBorder="1" applyAlignment="1"/>
    <xf numFmtId="3" fontId="17" fillId="2" borderId="17" xfId="0" applyNumberFormat="1" applyFont="1" applyFill="1" applyBorder="1" applyAlignment="1"/>
    <xf numFmtId="164" fontId="17" fillId="2" borderId="16" xfId="0" applyNumberFormat="1" applyFont="1" applyFill="1" applyBorder="1" applyAlignment="1"/>
    <xf numFmtId="4" fontId="17" fillId="2" borderId="29" xfId="0" applyNumberFormat="1" applyFont="1" applyFill="1" applyBorder="1" applyAlignment="1"/>
    <xf numFmtId="4" fontId="17" fillId="2" borderId="6" xfId="0" applyNumberFormat="1" applyFont="1" applyFill="1" applyBorder="1" applyAlignment="1"/>
    <xf numFmtId="0" fontId="7" fillId="2" borderId="60" xfId="0" applyFont="1" applyFill="1" applyBorder="1"/>
    <xf numFmtId="49" fontId="15" fillId="2" borderId="42" xfId="0" applyNumberFormat="1" applyFont="1" applyFill="1" applyBorder="1"/>
    <xf numFmtId="0" fontId="14" fillId="2" borderId="63" xfId="0" applyFont="1" applyFill="1" applyBorder="1"/>
    <xf numFmtId="164" fontId="14" fillId="2" borderId="43" xfId="0" applyNumberFormat="1" applyFont="1" applyFill="1" applyBorder="1"/>
    <xf numFmtId="0" fontId="14" fillId="2" borderId="43" xfId="0" applyFont="1" applyFill="1" applyBorder="1"/>
    <xf numFmtId="0" fontId="14" fillId="2" borderId="13" xfId="0" applyFont="1" applyFill="1" applyBorder="1"/>
    <xf numFmtId="49" fontId="12" fillId="2" borderId="14" xfId="0" applyNumberFormat="1" applyFont="1" applyFill="1" applyBorder="1" applyAlignment="1">
      <alignment horizontal="center"/>
    </xf>
    <xf numFmtId="0" fontId="12" fillId="2" borderId="27" xfId="0" applyFont="1" applyFill="1" applyBorder="1"/>
    <xf numFmtId="3" fontId="12" fillId="2" borderId="25" xfId="0" applyNumberFormat="1" applyFont="1" applyFill="1" applyBorder="1"/>
    <xf numFmtId="164" fontId="12" fillId="2" borderId="25" xfId="0" applyNumberFormat="1" applyFont="1" applyFill="1" applyBorder="1"/>
    <xf numFmtId="4" fontId="14" fillId="2" borderId="26" xfId="0" applyNumberFormat="1" applyFont="1" applyFill="1" applyBorder="1"/>
    <xf numFmtId="49" fontId="14" fillId="2" borderId="12" xfId="0" applyNumberFormat="1" applyFont="1" applyFill="1" applyBorder="1" applyAlignment="1">
      <alignment horizontal="center"/>
    </xf>
    <xf numFmtId="0" fontId="26" fillId="2" borderId="25" xfId="0" applyFont="1" applyFill="1" applyBorder="1"/>
    <xf numFmtId="0" fontId="12" fillId="2" borderId="24" xfId="0" applyFont="1" applyFill="1" applyBorder="1"/>
    <xf numFmtId="0" fontId="12" fillId="2" borderId="25" xfId="0" applyFont="1" applyFill="1" applyBorder="1"/>
    <xf numFmtId="0" fontId="14" fillId="2" borderId="12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49" fontId="7" fillId="2" borderId="0" xfId="0" applyNumberFormat="1" applyFont="1" applyFill="1" applyBorder="1"/>
    <xf numFmtId="3" fontId="14" fillId="2" borderId="29" xfId="0" applyNumberFormat="1" applyFont="1" applyFill="1" applyBorder="1"/>
    <xf numFmtId="164" fontId="14" fillId="2" borderId="20" xfId="0" applyNumberFormat="1" applyFont="1" applyFill="1" applyBorder="1"/>
    <xf numFmtId="0" fontId="3" fillId="2" borderId="24" xfId="0" applyFont="1" applyFill="1" applyBorder="1" applyAlignment="1">
      <alignment horizontal="center"/>
    </xf>
    <xf numFmtId="0" fontId="3" fillId="2" borderId="25" xfId="0" applyFont="1" applyFill="1" applyBorder="1" applyAlignment="1">
      <alignment vertical="center" wrapText="1"/>
    </xf>
    <xf numFmtId="3" fontId="3" fillId="2" borderId="25" xfId="0" applyNumberFormat="1" applyFont="1" applyFill="1" applyBorder="1"/>
    <xf numFmtId="164" fontId="3" fillId="2" borderId="23" xfId="0" applyNumberFormat="1" applyFont="1" applyFill="1" applyBorder="1"/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wrapText="1"/>
    </xf>
    <xf numFmtId="0" fontId="3" fillId="2" borderId="25" xfId="0" applyFont="1" applyFill="1" applyBorder="1" applyAlignment="1">
      <alignment horizontal="left"/>
    </xf>
    <xf numFmtId="49" fontId="3" fillId="2" borderId="24" xfId="0" applyNumberFormat="1" applyFont="1" applyFill="1" applyBorder="1" applyAlignment="1">
      <alignment horizontal="center"/>
    </xf>
    <xf numFmtId="0" fontId="3" fillId="2" borderId="25" xfId="0" applyFont="1" applyFill="1" applyBorder="1" applyAlignment="1">
      <alignment vertical="center"/>
    </xf>
    <xf numFmtId="0" fontId="4" fillId="2" borderId="32" xfId="3" applyFont="1" applyFill="1" applyBorder="1"/>
    <xf numFmtId="3" fontId="28" fillId="2" borderId="25" xfId="0" applyNumberFormat="1" applyFont="1" applyFill="1" applyBorder="1"/>
    <xf numFmtId="0" fontId="7" fillId="2" borderId="35" xfId="3" applyFont="1" applyFill="1" applyBorder="1" applyAlignment="1"/>
    <xf numFmtId="3" fontId="4" fillId="2" borderId="35" xfId="3" applyNumberFormat="1" applyFont="1" applyFill="1" applyBorder="1"/>
    <xf numFmtId="4" fontId="4" fillId="2" borderId="35" xfId="0" applyNumberFormat="1" applyFont="1" applyFill="1" applyBorder="1"/>
    <xf numFmtId="0" fontId="14" fillId="2" borderId="20" xfId="0" applyFont="1" applyFill="1" applyBorder="1" applyAlignment="1">
      <alignment wrapText="1"/>
    </xf>
    <xf numFmtId="0" fontId="24" fillId="2" borderId="12" xfId="0" applyFont="1" applyFill="1" applyBorder="1" applyAlignment="1">
      <alignment horizontal="left" wrapText="1"/>
    </xf>
    <xf numFmtId="3" fontId="24" fillId="2" borderId="12" xfId="0" applyNumberFormat="1" applyFont="1" applyFill="1" applyBorder="1"/>
    <xf numFmtId="164" fontId="24" fillId="2" borderId="12" xfId="0" applyNumberFormat="1" applyFont="1" applyFill="1" applyBorder="1"/>
    <xf numFmtId="4" fontId="24" fillId="2" borderId="20" xfId="3" applyNumberFormat="1" applyFont="1" applyFill="1" applyBorder="1"/>
    <xf numFmtId="4" fontId="24" fillId="2" borderId="54" xfId="3" applyNumberFormat="1" applyFont="1" applyFill="1" applyBorder="1"/>
    <xf numFmtId="164" fontId="4" fillId="2" borderId="32" xfId="3" applyNumberFormat="1" applyFont="1" applyFill="1" applyBorder="1" applyAlignment="1">
      <alignment horizontal="right" vertical="center"/>
    </xf>
    <xf numFmtId="164" fontId="3" fillId="2" borderId="25" xfId="0" applyNumberFormat="1" applyFont="1" applyFill="1" applyBorder="1"/>
    <xf numFmtId="49" fontId="12" fillId="2" borderId="62" xfId="0" applyNumberFormat="1" applyFont="1" applyFill="1" applyBorder="1" applyAlignment="1">
      <alignment horizontal="center"/>
    </xf>
    <xf numFmtId="49" fontId="3" fillId="2" borderId="50" xfId="0" applyNumberFormat="1" applyFont="1" applyFill="1" applyBorder="1" applyAlignment="1">
      <alignment horizontal="center"/>
    </xf>
    <xf numFmtId="0" fontId="3" fillId="2" borderId="50" xfId="0" applyFont="1" applyFill="1" applyBorder="1" applyAlignment="1">
      <alignment wrapText="1"/>
    </xf>
    <xf numFmtId="0" fontId="26" fillId="2" borderId="50" xfId="0" applyFont="1" applyFill="1" applyBorder="1"/>
    <xf numFmtId="164" fontId="3" fillId="2" borderId="50" xfId="0" applyNumberFormat="1" applyFont="1" applyFill="1" applyBorder="1"/>
    <xf numFmtId="3" fontId="14" fillId="2" borderId="50" xfId="0" applyNumberFormat="1" applyFont="1" applyFill="1" applyBorder="1"/>
    <xf numFmtId="49" fontId="4" fillId="2" borderId="38" xfId="0" applyNumberFormat="1" applyFont="1" applyFill="1" applyBorder="1" applyAlignment="1">
      <alignment horizontal="left"/>
    </xf>
    <xf numFmtId="49" fontId="4" fillId="2" borderId="39" xfId="0" applyNumberFormat="1" applyFont="1" applyFill="1" applyBorder="1" applyAlignment="1">
      <alignment horizontal="left"/>
    </xf>
    <xf numFmtId="0" fontId="4" fillId="2" borderId="49" xfId="0" applyFont="1" applyFill="1" applyBorder="1" applyAlignment="1">
      <alignment horizontal="left"/>
    </xf>
    <xf numFmtId="0" fontId="4" fillId="2" borderId="45" xfId="0" applyFont="1" applyFill="1" applyBorder="1"/>
    <xf numFmtId="3" fontId="4" fillId="2" borderId="8" xfId="0" applyNumberFormat="1" applyFont="1" applyFill="1" applyBorder="1"/>
    <xf numFmtId="164" fontId="4" fillId="2" borderId="8" xfId="0" applyNumberFormat="1" applyFont="1" applyFill="1" applyBorder="1"/>
    <xf numFmtId="3" fontId="36" fillId="2" borderId="28" xfId="0" applyNumberFormat="1" applyFont="1" applyFill="1" applyBorder="1"/>
    <xf numFmtId="3" fontId="36" fillId="2" borderId="17" xfId="0" applyNumberFormat="1" applyFont="1" applyFill="1" applyBorder="1"/>
    <xf numFmtId="49" fontId="12" fillId="2" borderId="10" xfId="1" applyNumberFormat="1" applyFont="1" applyFill="1" applyBorder="1" applyAlignment="1">
      <alignment horizontal="center"/>
    </xf>
    <xf numFmtId="0" fontId="3" fillId="2" borderId="20" xfId="1" applyFont="1" applyFill="1" applyBorder="1" applyAlignment="1"/>
    <xf numFmtId="0" fontId="4" fillId="2" borderId="10" xfId="1" applyFont="1" applyFill="1" applyBorder="1" applyAlignment="1">
      <alignment horizontal="left"/>
    </xf>
    <xf numFmtId="3" fontId="3" fillId="2" borderId="25" xfId="1" applyNumberFormat="1" applyFont="1" applyFill="1" applyBorder="1" applyAlignment="1"/>
    <xf numFmtId="164" fontId="3" fillId="2" borderId="25" xfId="1" applyNumberFormat="1" applyFont="1" applyFill="1" applyBorder="1" applyAlignment="1"/>
    <xf numFmtId="49" fontId="3" fillId="2" borderId="14" xfId="3" applyNumberFormat="1" applyFont="1" applyFill="1" applyBorder="1" applyAlignment="1">
      <alignment horizontal="center"/>
    </xf>
    <xf numFmtId="49" fontId="12" fillId="2" borderId="17" xfId="3" applyNumberFormat="1" applyFont="1" applyFill="1" applyBorder="1" applyAlignment="1">
      <alignment horizontal="left"/>
    </xf>
    <xf numFmtId="164" fontId="3" fillId="2" borderId="17" xfId="3" applyNumberFormat="1" applyFont="1" applyFill="1" applyBorder="1"/>
    <xf numFmtId="3" fontId="3" fillId="2" borderId="17" xfId="3" applyNumberFormat="1" applyFont="1" applyFill="1" applyBorder="1"/>
    <xf numFmtId="0" fontId="7" fillId="2" borderId="7" xfId="3" applyFont="1" applyFill="1" applyBorder="1" applyAlignment="1">
      <alignment horizontal="left" vertical="center"/>
    </xf>
    <xf numFmtId="0" fontId="7" fillId="2" borderId="8" xfId="3" applyFont="1" applyFill="1" applyBorder="1" applyAlignment="1">
      <alignment horizontal="left" vertical="center"/>
    </xf>
    <xf numFmtId="0" fontId="6" fillId="2" borderId="8" xfId="3" applyFont="1" applyFill="1" applyBorder="1"/>
    <xf numFmtId="0" fontId="14" fillId="2" borderId="24" xfId="0" applyFont="1" applyFill="1" applyBorder="1" applyAlignment="1">
      <alignment horizontal="left"/>
    </xf>
    <xf numFmtId="164" fontId="14" fillId="2" borderId="12" xfId="0" applyNumberFormat="1" applyFont="1" applyFill="1" applyBorder="1"/>
    <xf numFmtId="4" fontId="14" fillId="2" borderId="54" xfId="3" applyNumberFormat="1" applyFont="1" applyFill="1" applyBorder="1"/>
    <xf numFmtId="4" fontId="0" fillId="2" borderId="5" xfId="0" applyNumberFormat="1" applyFill="1" applyBorder="1"/>
    <xf numFmtId="4" fontId="12" fillId="2" borderId="24" xfId="0" applyNumberFormat="1" applyFont="1" applyFill="1" applyBorder="1"/>
    <xf numFmtId="4" fontId="3" fillId="2" borderId="24" xfId="0" applyNumberFormat="1" applyFont="1" applyFill="1" applyBorder="1"/>
    <xf numFmtId="4" fontId="3" fillId="2" borderId="39" xfId="0" applyNumberFormat="1" applyFont="1" applyFill="1" applyBorder="1"/>
    <xf numFmtId="164" fontId="12" fillId="2" borderId="27" xfId="3" applyNumberFormat="1" applyFont="1" applyFill="1" applyBorder="1"/>
    <xf numFmtId="164" fontId="14" fillId="2" borderId="24" xfId="0" applyNumberFormat="1" applyFont="1" applyFill="1" applyBorder="1"/>
    <xf numFmtId="165" fontId="14" fillId="2" borderId="24" xfId="0" applyNumberFormat="1" applyFont="1" applyFill="1" applyBorder="1"/>
    <xf numFmtId="164" fontId="6" fillId="2" borderId="0" xfId="3" applyNumberFormat="1" applyFont="1" applyFill="1" applyBorder="1"/>
    <xf numFmtId="164" fontId="6" fillId="2" borderId="45" xfId="3" applyNumberFormat="1" applyFont="1" applyFill="1" applyBorder="1"/>
    <xf numFmtId="164" fontId="6" fillId="2" borderId="39" xfId="3" applyNumberFormat="1" applyFont="1" applyFill="1" applyBorder="1"/>
    <xf numFmtId="4" fontId="3" fillId="2" borderId="5" xfId="0" applyNumberFormat="1" applyFont="1" applyFill="1" applyBorder="1"/>
    <xf numFmtId="49" fontId="7" fillId="2" borderId="4" xfId="3" applyNumberFormat="1" applyFont="1" applyFill="1" applyBorder="1" applyAlignment="1">
      <alignment horizontal="left"/>
    </xf>
    <xf numFmtId="3" fontId="25" fillId="2" borderId="17" xfId="0" applyNumberFormat="1" applyFont="1" applyFill="1" applyBorder="1"/>
    <xf numFmtId="0" fontId="11" fillId="2" borderId="25" xfId="3" applyFont="1" applyFill="1" applyBorder="1" applyAlignment="1">
      <alignment horizontal="left" vertical="center"/>
    </xf>
    <xf numFmtId="0" fontId="7" fillId="2" borderId="11" xfId="3" applyFont="1" applyFill="1" applyBorder="1" applyAlignment="1">
      <alignment horizontal="left"/>
    </xf>
    <xf numFmtId="49" fontId="11" fillId="2" borderId="24" xfId="3" applyNumberFormat="1" applyFont="1" applyFill="1" applyBorder="1"/>
    <xf numFmtId="3" fontId="24" fillId="2" borderId="21" xfId="3" applyNumberFormat="1" applyFont="1" applyFill="1" applyBorder="1"/>
    <xf numFmtId="49" fontId="11" fillId="2" borderId="20" xfId="3" applyNumberFormat="1" applyFont="1" applyFill="1" applyBorder="1"/>
    <xf numFmtId="49" fontId="12" fillId="2" borderId="19" xfId="0" applyNumberFormat="1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left"/>
    </xf>
    <xf numFmtId="0" fontId="26" fillId="2" borderId="17" xfId="0" applyFont="1" applyFill="1" applyBorder="1"/>
    <xf numFmtId="3" fontId="29" fillId="2" borderId="17" xfId="0" applyNumberFormat="1" applyFont="1" applyFill="1" applyBorder="1" applyAlignment="1">
      <alignment horizontal="right" wrapText="1"/>
    </xf>
    <xf numFmtId="164" fontId="3" fillId="2" borderId="16" xfId="0" applyNumberFormat="1" applyFont="1" applyFill="1" applyBorder="1"/>
    <xf numFmtId="3" fontId="14" fillId="2" borderId="17" xfId="0" applyNumberFormat="1" applyFont="1" applyFill="1" applyBorder="1"/>
    <xf numFmtId="49" fontId="4" fillId="2" borderId="30" xfId="0" applyNumberFormat="1" applyFont="1" applyFill="1" applyBorder="1" applyAlignment="1">
      <alignment horizontal="left"/>
    </xf>
    <xf numFmtId="49" fontId="4" fillId="2" borderId="46" xfId="0" applyNumberFormat="1" applyFont="1" applyFill="1" applyBorder="1" applyAlignment="1">
      <alignment horizontal="left"/>
    </xf>
    <xf numFmtId="0" fontId="4" fillId="2" borderId="47" xfId="0" applyFont="1" applyFill="1" applyBorder="1" applyAlignment="1">
      <alignment horizontal="left"/>
    </xf>
    <xf numFmtId="0" fontId="4" fillId="2" borderId="48" xfId="0" applyFont="1" applyFill="1" applyBorder="1"/>
    <xf numFmtId="3" fontId="4" fillId="2" borderId="32" xfId="0" applyNumberFormat="1" applyFont="1" applyFill="1" applyBorder="1"/>
    <xf numFmtId="164" fontId="4" fillId="2" borderId="32" xfId="0" applyNumberFormat="1" applyFont="1" applyFill="1" applyBorder="1"/>
    <xf numFmtId="0" fontId="26" fillId="2" borderId="27" xfId="3" applyNumberFormat="1" applyFont="1" applyFill="1" applyBorder="1" applyAlignment="1">
      <alignment horizontal="left"/>
    </xf>
    <xf numFmtId="3" fontId="17" fillId="2" borderId="25" xfId="3" applyNumberFormat="1" applyFont="1" applyFill="1" applyBorder="1"/>
    <xf numFmtId="164" fontId="17" fillId="2" borderId="25" xfId="3" applyNumberFormat="1" applyFont="1" applyFill="1" applyBorder="1"/>
    <xf numFmtId="0" fontId="26" fillId="2" borderId="51" xfId="3" applyNumberFormat="1" applyFont="1" applyFill="1" applyBorder="1" applyAlignment="1">
      <alignment horizontal="left"/>
    </xf>
    <xf numFmtId="0" fontId="6" fillId="2" borderId="50" xfId="3" applyFont="1" applyFill="1" applyBorder="1"/>
    <xf numFmtId="3" fontId="17" fillId="2" borderId="50" xfId="3" applyNumberFormat="1" applyFont="1" applyFill="1" applyBorder="1"/>
    <xf numFmtId="164" fontId="17" fillId="2" borderId="50" xfId="3" applyNumberFormat="1" applyFont="1" applyFill="1" applyBorder="1"/>
    <xf numFmtId="4" fontId="17" fillId="2" borderId="50" xfId="3" applyNumberFormat="1" applyFont="1" applyFill="1" applyBorder="1"/>
    <xf numFmtId="4" fontId="17" fillId="2" borderId="52" xfId="3" applyNumberFormat="1" applyFont="1" applyFill="1" applyBorder="1"/>
    <xf numFmtId="3" fontId="16" fillId="2" borderId="25" xfId="3" applyNumberFormat="1" applyFont="1" applyFill="1" applyBorder="1"/>
    <xf numFmtId="164" fontId="16" fillId="2" borderId="25" xfId="3" applyNumberFormat="1" applyFont="1" applyFill="1" applyBorder="1"/>
    <xf numFmtId="4" fontId="16" fillId="2" borderId="25" xfId="3" applyNumberFormat="1" applyFont="1" applyFill="1" applyBorder="1"/>
    <xf numFmtId="4" fontId="16" fillId="2" borderId="26" xfId="3" applyNumberFormat="1" applyFont="1" applyFill="1" applyBorder="1"/>
    <xf numFmtId="0" fontId="26" fillId="2" borderId="25" xfId="3" applyNumberFormat="1" applyFont="1" applyFill="1" applyBorder="1" applyAlignment="1">
      <alignment horizontal="left"/>
    </xf>
    <xf numFmtId="3" fontId="6" fillId="2" borderId="25" xfId="3" applyNumberFormat="1" applyFont="1" applyFill="1" applyBorder="1"/>
    <xf numFmtId="164" fontId="6" fillId="2" borderId="25" xfId="3" applyNumberFormat="1" applyFont="1" applyFill="1" applyBorder="1"/>
    <xf numFmtId="4" fontId="6" fillId="2" borderId="25" xfId="3" applyNumberFormat="1" applyFont="1" applyFill="1" applyBorder="1"/>
    <xf numFmtId="4" fontId="6" fillId="2" borderId="26" xfId="3" applyNumberFormat="1" applyFont="1" applyFill="1" applyBorder="1"/>
    <xf numFmtId="3" fontId="26" fillId="2" borderId="25" xfId="3" applyNumberFormat="1" applyFont="1" applyFill="1" applyBorder="1"/>
    <xf numFmtId="164" fontId="26" fillId="2" borderId="25" xfId="3" applyNumberFormat="1" applyFont="1" applyFill="1" applyBorder="1"/>
    <xf numFmtId="4" fontId="26" fillId="2" borderId="25" xfId="3" applyNumberFormat="1" applyFont="1" applyFill="1" applyBorder="1"/>
    <xf numFmtId="4" fontId="26" fillId="2" borderId="26" xfId="3" applyNumberFormat="1" applyFont="1" applyFill="1" applyBorder="1"/>
    <xf numFmtId="0" fontId="26" fillId="2" borderId="29" xfId="3" applyNumberFormat="1" applyFont="1" applyFill="1" applyBorder="1" applyAlignment="1">
      <alignment horizontal="left"/>
    </xf>
    <xf numFmtId="0" fontId="26" fillId="2" borderId="23" xfId="3" applyFont="1" applyFill="1" applyBorder="1"/>
    <xf numFmtId="3" fontId="26" fillId="2" borderId="25" xfId="0" applyNumberFormat="1" applyFont="1" applyFill="1" applyBorder="1" applyAlignment="1">
      <alignment horizontal="right"/>
    </xf>
    <xf numFmtId="164" fontId="26" fillId="2" borderId="25" xfId="0" applyNumberFormat="1" applyFont="1" applyFill="1" applyBorder="1" applyAlignment="1">
      <alignment horizontal="right"/>
    </xf>
    <xf numFmtId="4" fontId="26" fillId="2" borderId="25" xfId="0" applyNumberFormat="1" applyFont="1" applyFill="1" applyBorder="1" applyAlignment="1">
      <alignment horizontal="right"/>
    </xf>
    <xf numFmtId="4" fontId="26" fillId="2" borderId="26" xfId="0" applyNumberFormat="1" applyFont="1" applyFill="1" applyBorder="1" applyAlignment="1">
      <alignment horizontal="right"/>
    </xf>
    <xf numFmtId="0" fontId="26" fillId="2" borderId="25" xfId="3" applyFont="1" applyFill="1" applyBorder="1"/>
    <xf numFmtId="0" fontId="3" fillId="2" borderId="23" xfId="3" applyFont="1" applyFill="1" applyBorder="1"/>
    <xf numFmtId="0" fontId="3" fillId="2" borderId="50" xfId="3" applyFont="1" applyFill="1" applyBorder="1"/>
    <xf numFmtId="3" fontId="26" fillId="2" borderId="50" xfId="0" applyNumberFormat="1" applyFont="1" applyFill="1" applyBorder="1" applyAlignment="1">
      <alignment horizontal="right"/>
    </xf>
    <xf numFmtId="164" fontId="26" fillId="2" borderId="50" xfId="0" applyNumberFormat="1" applyFont="1" applyFill="1" applyBorder="1" applyAlignment="1">
      <alignment horizontal="right"/>
    </xf>
    <xf numFmtId="4" fontId="26" fillId="2" borderId="50" xfId="0" applyNumberFormat="1" applyFont="1" applyFill="1" applyBorder="1" applyAlignment="1">
      <alignment horizontal="right"/>
    </xf>
    <xf numFmtId="4" fontId="26" fillId="2" borderId="52" xfId="0" applyNumberFormat="1" applyFont="1" applyFill="1" applyBorder="1" applyAlignment="1">
      <alignment horizontal="right"/>
    </xf>
    <xf numFmtId="0" fontId="16" fillId="2" borderId="25" xfId="3" applyNumberFormat="1" applyFont="1" applyFill="1" applyBorder="1" applyAlignment="1">
      <alignment horizontal="left"/>
    </xf>
    <xf numFmtId="0" fontId="6" fillId="2" borderId="23" xfId="3" applyFont="1" applyFill="1" applyBorder="1"/>
    <xf numFmtId="4" fontId="17" fillId="2" borderId="25" xfId="0" applyNumberFormat="1" applyFont="1" applyFill="1" applyBorder="1" applyAlignment="1">
      <alignment horizontal="right"/>
    </xf>
    <xf numFmtId="4" fontId="17" fillId="2" borderId="26" xfId="0" applyNumberFormat="1" applyFont="1" applyFill="1" applyBorder="1" applyAlignment="1">
      <alignment horizontal="right"/>
    </xf>
    <xf numFmtId="0" fontId="20" fillId="2" borderId="25" xfId="0" applyFont="1" applyFill="1" applyBorder="1"/>
    <xf numFmtId="49" fontId="11" fillId="2" borderId="12" xfId="3" applyNumberFormat="1" applyFont="1" applyFill="1" applyBorder="1"/>
    <xf numFmtId="0" fontId="20" fillId="2" borderId="21" xfId="0" applyFont="1" applyFill="1" applyBorder="1"/>
    <xf numFmtId="3" fontId="14" fillId="2" borderId="21" xfId="0" applyNumberFormat="1" applyFont="1" applyFill="1" applyBorder="1"/>
    <xf numFmtId="49" fontId="3" fillId="2" borderId="25" xfId="3" applyNumberFormat="1" applyFont="1" applyFill="1" applyBorder="1"/>
    <xf numFmtId="3" fontId="14" fillId="2" borderId="21" xfId="3" applyNumberFormat="1" applyFont="1" applyFill="1" applyBorder="1"/>
    <xf numFmtId="0" fontId="3" fillId="2" borderId="25" xfId="0" applyFont="1" applyFill="1" applyBorder="1" applyAlignment="1">
      <alignment horizontal="left" vertical="center" wrapText="1"/>
    </xf>
    <xf numFmtId="0" fontId="12" fillId="2" borderId="27" xfId="3" applyFont="1" applyFill="1" applyBorder="1" applyAlignment="1">
      <alignment horizontal="left"/>
    </xf>
    <xf numFmtId="3" fontId="11" fillId="2" borderId="27" xfId="3" applyNumberFormat="1" applyFont="1" applyFill="1" applyBorder="1" applyAlignment="1">
      <alignment horizontal="right"/>
    </xf>
    <xf numFmtId="164" fontId="11" fillId="2" borderId="27" xfId="3" applyNumberFormat="1" applyFont="1" applyFill="1" applyBorder="1" applyAlignment="1">
      <alignment horizontal="right"/>
    </xf>
    <xf numFmtId="0" fontId="6" fillId="2" borderId="37" xfId="3" applyFont="1" applyFill="1" applyBorder="1"/>
    <xf numFmtId="0" fontId="3" fillId="2" borderId="50" xfId="0" applyFont="1" applyFill="1" applyBorder="1" applyAlignment="1">
      <alignment horizontal="left" vertical="center" wrapText="1"/>
    </xf>
    <xf numFmtId="49" fontId="3" fillId="2" borderId="8" xfId="3" applyNumberFormat="1" applyFont="1" applyFill="1" applyBorder="1"/>
    <xf numFmtId="3" fontId="6" fillId="2" borderId="45" xfId="3" applyNumberFormat="1" applyFont="1" applyFill="1" applyBorder="1"/>
    <xf numFmtId="3" fontId="14" fillId="2" borderId="45" xfId="3" applyNumberFormat="1" applyFont="1" applyFill="1" applyBorder="1"/>
    <xf numFmtId="4" fontId="3" fillId="2" borderId="45" xfId="0" applyNumberFormat="1" applyFont="1" applyFill="1" applyBorder="1"/>
    <xf numFmtId="4" fontId="3" fillId="2" borderId="9" xfId="0" applyNumberFormat="1" applyFont="1" applyFill="1" applyBorder="1"/>
    <xf numFmtId="49" fontId="12" fillId="2" borderId="69" xfId="3" applyNumberFormat="1" applyFont="1" applyFill="1" applyBorder="1" applyAlignment="1">
      <alignment horizontal="center"/>
    </xf>
    <xf numFmtId="0" fontId="12" fillId="2" borderId="50" xfId="3" applyFont="1" applyFill="1" applyBorder="1" applyAlignment="1">
      <alignment horizontal="left"/>
    </xf>
    <xf numFmtId="0" fontId="6" fillId="2" borderId="50" xfId="3" applyFont="1" applyFill="1" applyBorder="1" applyAlignment="1">
      <alignment horizontal="left"/>
    </xf>
    <xf numFmtId="4" fontId="3" fillId="2" borderId="51" xfId="0" applyNumberFormat="1" applyFont="1" applyFill="1" applyBorder="1"/>
    <xf numFmtId="49" fontId="12" fillId="2" borderId="0" xfId="3" applyNumberFormat="1" applyFont="1" applyFill="1" applyBorder="1" applyAlignment="1">
      <alignment horizontal="center"/>
    </xf>
    <xf numFmtId="0" fontId="12" fillId="2" borderId="0" xfId="3" applyFont="1" applyFill="1" applyBorder="1" applyAlignment="1">
      <alignment horizontal="left"/>
    </xf>
    <xf numFmtId="0" fontId="6" fillId="2" borderId="0" xfId="3" applyFont="1" applyFill="1" applyBorder="1" applyAlignment="1">
      <alignment horizontal="left"/>
    </xf>
    <xf numFmtId="49" fontId="12" fillId="2" borderId="58" xfId="3" applyNumberFormat="1" applyFont="1" applyFill="1" applyBorder="1" applyAlignment="1">
      <alignment horizontal="center"/>
    </xf>
    <xf numFmtId="0" fontId="6" fillId="2" borderId="62" xfId="3" applyFont="1" applyFill="1" applyBorder="1"/>
    <xf numFmtId="0" fontId="3" fillId="2" borderId="35" xfId="3" applyFill="1" applyBorder="1"/>
    <xf numFmtId="164" fontId="4" fillId="2" borderId="46" xfId="3" applyNumberFormat="1" applyFont="1" applyFill="1" applyBorder="1"/>
    <xf numFmtId="4" fontId="3" fillId="2" borderId="20" xfId="0" applyNumberFormat="1" applyFont="1" applyFill="1" applyBorder="1"/>
    <xf numFmtId="0" fontId="11" fillId="2" borderId="8" xfId="3" applyFont="1" applyFill="1" applyBorder="1" applyAlignment="1">
      <alignment horizontal="center"/>
    </xf>
    <xf numFmtId="49" fontId="7" fillId="2" borderId="0" xfId="3" applyNumberFormat="1" applyFont="1" applyFill="1" applyBorder="1" applyAlignment="1">
      <alignment horizontal="left"/>
    </xf>
    <xf numFmtId="0" fontId="7" fillId="2" borderId="0" xfId="3" applyFont="1" applyFill="1" applyBorder="1" applyAlignment="1">
      <alignment horizontal="center"/>
    </xf>
    <xf numFmtId="0" fontId="7" fillId="2" borderId="39" xfId="3" applyFont="1" applyFill="1" applyBorder="1" applyAlignment="1">
      <alignment horizontal="center"/>
    </xf>
    <xf numFmtId="3" fontId="25" fillId="2" borderId="39" xfId="0" applyNumberFormat="1" applyFont="1" applyFill="1" applyBorder="1"/>
    <xf numFmtId="49" fontId="7" fillId="2" borderId="39" xfId="3" applyNumberFormat="1" applyFont="1" applyFill="1" applyBorder="1" applyAlignment="1">
      <alignment horizontal="left"/>
    </xf>
    <xf numFmtId="4" fontId="38" fillId="2" borderId="39" xfId="0" applyNumberFormat="1" applyFont="1" applyFill="1" applyBorder="1" applyAlignment="1">
      <alignment horizontal="right"/>
    </xf>
    <xf numFmtId="4" fontId="19" fillId="2" borderId="46" xfId="0" applyNumberFormat="1" applyFont="1" applyFill="1" applyBorder="1"/>
    <xf numFmtId="0" fontId="3" fillId="2" borderId="25" xfId="3" applyFont="1" applyFill="1" applyBorder="1" applyAlignment="1">
      <alignment horizontal="left" wrapText="1"/>
    </xf>
    <xf numFmtId="3" fontId="14" fillId="2" borderId="24" xfId="0" applyNumberFormat="1" applyFont="1" applyFill="1" applyBorder="1"/>
    <xf numFmtId="49" fontId="14" fillId="2" borderId="27" xfId="3" applyNumberFormat="1" applyFont="1" applyFill="1" applyBorder="1" applyAlignment="1">
      <alignment horizontal="center"/>
    </xf>
    <xf numFmtId="49" fontId="6" fillId="2" borderId="20" xfId="3" applyNumberFormat="1" applyFont="1" applyFill="1" applyBorder="1"/>
    <xf numFmtId="3" fontId="3" fillId="2" borderId="25" xfId="0" applyNumberFormat="1" applyFont="1" applyFill="1" applyBorder="1" applyAlignment="1">
      <alignment horizontal="right" vertical="center" wrapText="1"/>
    </xf>
    <xf numFmtId="49" fontId="7" fillId="2" borderId="7" xfId="3" applyNumberFormat="1" applyFont="1" applyFill="1" applyBorder="1" applyAlignment="1">
      <alignment horizontal="left"/>
    </xf>
    <xf numFmtId="0" fontId="7" fillId="2" borderId="8" xfId="3" applyFont="1" applyFill="1" applyBorder="1" applyAlignment="1">
      <alignment horizontal="center"/>
    </xf>
    <xf numFmtId="3" fontId="25" fillId="2" borderId="8" xfId="0" applyNumberFormat="1" applyFont="1" applyFill="1" applyBorder="1"/>
    <xf numFmtId="4" fontId="3" fillId="2" borderId="8" xfId="0" applyNumberFormat="1" applyFont="1" applyFill="1" applyBorder="1"/>
    <xf numFmtId="0" fontId="30" fillId="2" borderId="20" xfId="0" applyFont="1" applyFill="1" applyBorder="1" applyAlignment="1">
      <alignment vertical="center" wrapText="1"/>
    </xf>
    <xf numFmtId="49" fontId="14" fillId="2" borderId="17" xfId="0" applyNumberFormat="1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3" fontId="3" fillId="2" borderId="17" xfId="3" applyNumberFormat="1" applyFill="1" applyBorder="1"/>
    <xf numFmtId="0" fontId="3" fillId="2" borderId="15" xfId="3" applyFont="1" applyFill="1" applyBorder="1" applyAlignment="1"/>
    <xf numFmtId="0" fontId="3" fillId="2" borderId="17" xfId="3" applyFill="1" applyBorder="1"/>
    <xf numFmtId="0" fontId="11" fillId="2" borderId="20" xfId="3" applyFont="1" applyFill="1" applyBorder="1" applyAlignment="1">
      <alignment horizontal="left"/>
    </xf>
    <xf numFmtId="0" fontId="3" fillId="2" borderId="25" xfId="3" applyFont="1" applyFill="1" applyBorder="1" applyAlignment="1"/>
    <xf numFmtId="0" fontId="3" fillId="2" borderId="37" xfId="3" applyFill="1" applyBorder="1"/>
    <xf numFmtId="0" fontId="0" fillId="2" borderId="18" xfId="0" applyFill="1" applyBorder="1"/>
    <xf numFmtId="0" fontId="17" fillId="2" borderId="28" xfId="0" applyFont="1" applyFill="1" applyBorder="1"/>
    <xf numFmtId="165" fontId="26" fillId="2" borderId="20" xfId="0" applyNumberFormat="1" applyFont="1" applyFill="1" applyBorder="1"/>
    <xf numFmtId="49" fontId="11" fillId="2" borderId="24" xfId="3" applyNumberFormat="1" applyFont="1" applyFill="1" applyBorder="1" applyAlignment="1">
      <alignment horizontal="left"/>
    </xf>
    <xf numFmtId="3" fontId="11" fillId="2" borderId="25" xfId="3" applyNumberFormat="1" applyFont="1" applyFill="1" applyBorder="1"/>
    <xf numFmtId="164" fontId="11" fillId="2" borderId="25" xfId="3" applyNumberFormat="1" applyFont="1" applyFill="1" applyBorder="1"/>
    <xf numFmtId="49" fontId="6" fillId="2" borderId="24" xfId="3" applyNumberFormat="1" applyFont="1" applyFill="1" applyBorder="1" applyAlignment="1">
      <alignment horizontal="left"/>
    </xf>
    <xf numFmtId="49" fontId="26" fillId="2" borderId="24" xfId="3" applyNumberFormat="1" applyFont="1" applyFill="1" applyBorder="1" applyAlignment="1">
      <alignment horizontal="left"/>
    </xf>
    <xf numFmtId="0" fontId="26" fillId="2" borderId="25" xfId="0" applyFont="1" applyFill="1" applyBorder="1" applyAlignment="1">
      <alignment horizontal="left"/>
    </xf>
    <xf numFmtId="3" fontId="26" fillId="2" borderId="17" xfId="3" applyNumberFormat="1" applyFont="1" applyFill="1" applyBorder="1"/>
    <xf numFmtId="0" fontId="3" fillId="2" borderId="25" xfId="3" applyFont="1" applyFill="1" applyBorder="1" applyAlignment="1">
      <alignment vertical="center"/>
    </xf>
    <xf numFmtId="49" fontId="6" fillId="2" borderId="58" xfId="3" applyNumberFormat="1" applyFont="1" applyFill="1" applyBorder="1" applyAlignment="1">
      <alignment horizontal="center"/>
    </xf>
    <xf numFmtId="3" fontId="3" fillId="2" borderId="25" xfId="3" applyNumberFormat="1" applyFont="1" applyFill="1" applyBorder="1" applyAlignment="1">
      <alignment vertical="center"/>
    </xf>
    <xf numFmtId="49" fontId="6" fillId="2" borderId="50" xfId="3" applyNumberFormat="1" applyFont="1" applyFill="1" applyBorder="1" applyAlignment="1">
      <alignment horizontal="center"/>
    </xf>
    <xf numFmtId="49" fontId="6" fillId="2" borderId="50" xfId="3" applyNumberFormat="1" applyFont="1" applyFill="1" applyBorder="1" applyAlignment="1">
      <alignment horizontal="left"/>
    </xf>
    <xf numFmtId="0" fontId="6" fillId="2" borderId="45" xfId="3" applyFont="1" applyFill="1" applyBorder="1"/>
    <xf numFmtId="3" fontId="3" fillId="2" borderId="8" xfId="3" applyNumberFormat="1" applyFill="1" applyBorder="1"/>
    <xf numFmtId="164" fontId="3" fillId="2" borderId="8" xfId="3" applyNumberFormat="1" applyFill="1" applyBorder="1"/>
    <xf numFmtId="0" fontId="25" fillId="2" borderId="8" xfId="0" applyFont="1" applyFill="1" applyBorder="1"/>
    <xf numFmtId="0" fontId="24" fillId="2" borderId="2" xfId="0" applyFont="1" applyFill="1" applyBorder="1"/>
    <xf numFmtId="49" fontId="24" fillId="2" borderId="5" xfId="0" applyNumberFormat="1" applyFont="1" applyFill="1" applyBorder="1" applyAlignment="1">
      <alignment horizontal="center"/>
    </xf>
    <xf numFmtId="49" fontId="24" fillId="2" borderId="8" xfId="0" applyNumberFormat="1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164" fontId="24" fillId="2" borderId="2" xfId="0" applyNumberFormat="1" applyFont="1" applyFill="1" applyBorder="1" applyAlignment="1">
      <alignment horizontal="center"/>
    </xf>
    <xf numFmtId="0" fontId="24" fillId="2" borderId="37" xfId="0" applyFont="1" applyFill="1" applyBorder="1" applyAlignment="1">
      <alignment horizontal="center"/>
    </xf>
    <xf numFmtId="164" fontId="24" fillId="2" borderId="5" xfId="0" applyNumberFormat="1" applyFont="1" applyFill="1" applyBorder="1" applyAlignment="1">
      <alignment horizontal="center"/>
    </xf>
    <xf numFmtId="0" fontId="24" fillId="2" borderId="38" xfId="0" applyFont="1" applyFill="1" applyBorder="1" applyAlignment="1">
      <alignment horizontal="center"/>
    </xf>
    <xf numFmtId="0" fontId="19" fillId="2" borderId="59" xfId="0" applyFont="1" applyFill="1" applyBorder="1" applyAlignment="1"/>
    <xf numFmtId="0" fontId="19" fillId="2" borderId="11" xfId="0" applyFont="1" applyFill="1" applyBorder="1" applyAlignment="1"/>
    <xf numFmtId="49" fontId="24" fillId="2" borderId="42" xfId="0" applyNumberFormat="1" applyFont="1" applyFill="1" applyBorder="1"/>
    <xf numFmtId="0" fontId="21" fillId="2" borderId="20" xfId="0" applyFont="1" applyFill="1" applyBorder="1"/>
    <xf numFmtId="164" fontId="21" fillId="2" borderId="20" xfId="0" applyNumberFormat="1" applyFont="1" applyFill="1" applyBorder="1"/>
    <xf numFmtId="0" fontId="21" fillId="2" borderId="54" xfId="0" applyFont="1" applyFill="1" applyBorder="1"/>
    <xf numFmtId="0" fontId="26" fillId="2" borderId="17" xfId="3" applyFont="1" applyFill="1" applyBorder="1" applyAlignment="1">
      <alignment horizontal="left"/>
    </xf>
    <xf numFmtId="0" fontId="16" fillId="2" borderId="17" xfId="3" applyFont="1" applyFill="1" applyBorder="1"/>
    <xf numFmtId="0" fontId="16" fillId="2" borderId="25" xfId="3" applyFont="1" applyFill="1" applyBorder="1"/>
    <xf numFmtId="0" fontId="6" fillId="2" borderId="24" xfId="3" applyFont="1" applyFill="1" applyBorder="1"/>
    <xf numFmtId="0" fontId="6" fillId="2" borderId="28" xfId="3" applyFont="1" applyFill="1" applyBorder="1"/>
    <xf numFmtId="0" fontId="12" fillId="2" borderId="4" xfId="3" applyFont="1" applyFill="1" applyBorder="1" applyAlignment="1">
      <alignment horizontal="center"/>
    </xf>
    <xf numFmtId="49" fontId="24" fillId="2" borderId="22" xfId="3" applyNumberFormat="1" applyFont="1" applyFill="1" applyBorder="1" applyAlignment="1" applyProtection="1">
      <alignment horizontal="center"/>
      <protection locked="0"/>
    </xf>
    <xf numFmtId="0" fontId="24" fillId="2" borderId="17" xfId="3" applyNumberFormat="1" applyFont="1" applyFill="1" applyBorder="1" applyAlignment="1">
      <alignment horizontal="left"/>
    </xf>
    <xf numFmtId="3" fontId="24" fillId="2" borderId="5" xfId="0" applyNumberFormat="1" applyFont="1" applyFill="1" applyBorder="1" applyAlignment="1">
      <alignment horizontal="right" vertical="center"/>
    </xf>
    <xf numFmtId="164" fontId="24" fillId="2" borderId="5" xfId="0" applyNumberFormat="1" applyFont="1" applyFill="1" applyBorder="1" applyAlignment="1">
      <alignment horizontal="right" vertical="center"/>
    </xf>
    <xf numFmtId="3" fontId="24" fillId="2" borderId="22" xfId="0" applyNumberFormat="1" applyFont="1" applyFill="1" applyBorder="1" applyAlignment="1">
      <alignment vertical="center"/>
    </xf>
    <xf numFmtId="4" fontId="24" fillId="2" borderId="5" xfId="0" applyNumberFormat="1" applyFont="1" applyFill="1" applyBorder="1" applyAlignment="1">
      <alignment vertical="center"/>
    </xf>
    <xf numFmtId="4" fontId="24" fillId="2" borderId="6" xfId="0" applyNumberFormat="1" applyFont="1" applyFill="1" applyBorder="1" applyAlignment="1">
      <alignment vertical="center"/>
    </xf>
    <xf numFmtId="0" fontId="24" fillId="2" borderId="5" xfId="3" applyNumberFormat="1" applyFont="1" applyFill="1" applyBorder="1" applyAlignment="1">
      <alignment horizontal="left"/>
    </xf>
    <xf numFmtId="0" fontId="17" fillId="2" borderId="5" xfId="3" applyFont="1" applyFill="1" applyBorder="1"/>
    <xf numFmtId="3" fontId="17" fillId="2" borderId="5" xfId="0" applyNumberFormat="1" applyFont="1" applyFill="1" applyBorder="1" applyAlignment="1">
      <alignment horizontal="right" vertical="center"/>
    </xf>
    <xf numFmtId="164" fontId="17" fillId="2" borderId="5" xfId="0" applyNumberFormat="1" applyFont="1" applyFill="1" applyBorder="1" applyAlignment="1">
      <alignment horizontal="right" vertical="center"/>
    </xf>
    <xf numFmtId="3" fontId="17" fillId="2" borderId="22" xfId="0" applyNumberFormat="1" applyFont="1" applyFill="1" applyBorder="1" applyAlignment="1">
      <alignment vertical="center"/>
    </xf>
    <xf numFmtId="4" fontId="17" fillId="2" borderId="5" xfId="0" applyNumberFormat="1" applyFont="1" applyFill="1" applyBorder="1" applyAlignment="1">
      <alignment vertical="center"/>
    </xf>
    <xf numFmtId="4" fontId="17" fillId="2" borderId="6" xfId="0" applyNumberFormat="1" applyFont="1" applyFill="1" applyBorder="1" applyAlignment="1">
      <alignment vertical="center"/>
    </xf>
    <xf numFmtId="0" fontId="6" fillId="2" borderId="10" xfId="3" applyFont="1" applyFill="1" applyBorder="1" applyAlignment="1">
      <alignment horizontal="center"/>
    </xf>
    <xf numFmtId="49" fontId="14" fillId="2" borderId="12" xfId="3" applyNumberFormat="1" applyFont="1" applyFill="1" applyBorder="1" applyAlignment="1" applyProtection="1">
      <alignment horizontal="center"/>
      <protection locked="0"/>
    </xf>
    <xf numFmtId="0" fontId="24" fillId="2" borderId="5" xfId="3" applyFont="1" applyFill="1" applyBorder="1"/>
    <xf numFmtId="0" fontId="17" fillId="2" borderId="20" xfId="3" applyFont="1" applyFill="1" applyBorder="1"/>
    <xf numFmtId="3" fontId="17" fillId="2" borderId="20" xfId="0" applyNumberFormat="1" applyFont="1" applyFill="1" applyBorder="1" applyAlignment="1">
      <alignment horizontal="right" vertical="center"/>
    </xf>
    <xf numFmtId="164" fontId="17" fillId="2" borderId="20" xfId="0" applyNumberFormat="1" applyFont="1" applyFill="1" applyBorder="1" applyAlignment="1">
      <alignment horizontal="right" vertical="center"/>
    </xf>
    <xf numFmtId="3" fontId="17" fillId="2" borderId="12" xfId="0" applyNumberFormat="1" applyFont="1" applyFill="1" applyBorder="1" applyAlignment="1">
      <alignment vertical="center"/>
    </xf>
    <xf numFmtId="0" fontId="7" fillId="2" borderId="30" xfId="3" applyFont="1" applyFill="1" applyBorder="1" applyAlignment="1"/>
    <xf numFmtId="0" fontId="7" fillId="2" borderId="46" xfId="3" applyFont="1" applyFill="1" applyBorder="1" applyAlignment="1"/>
    <xf numFmtId="0" fontId="7" fillId="2" borderId="0" xfId="3" applyFont="1" applyFill="1" applyBorder="1" applyAlignment="1"/>
    <xf numFmtId="0" fontId="7" fillId="2" borderId="59" xfId="3" applyFont="1" applyFill="1" applyBorder="1" applyAlignment="1">
      <alignment horizontal="left" vertical="center"/>
    </xf>
    <xf numFmtId="0" fontId="7" fillId="2" borderId="11" xfId="3" applyFont="1" applyFill="1" applyBorder="1" applyAlignment="1">
      <alignment horizontal="left" vertical="center"/>
    </xf>
    <xf numFmtId="0" fontId="7" fillId="2" borderId="0" xfId="0" applyFont="1" applyFill="1" applyBorder="1" applyAlignment="1"/>
    <xf numFmtId="4" fontId="32" fillId="2" borderId="21" xfId="0" applyNumberFormat="1" applyFont="1" applyFill="1" applyBorder="1"/>
    <xf numFmtId="4" fontId="32" fillId="2" borderId="54" xfId="0" applyNumberFormat="1" applyFont="1" applyFill="1" applyBorder="1"/>
    <xf numFmtId="3" fontId="14" fillId="2" borderId="57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49" fontId="14" fillId="2" borderId="24" xfId="0" applyNumberFormat="1" applyFont="1" applyFill="1" applyBorder="1" applyAlignment="1">
      <alignment horizontal="left"/>
    </xf>
    <xf numFmtId="4" fontId="14" fillId="2" borderId="25" xfId="0" applyNumberFormat="1" applyFont="1" applyFill="1" applyBorder="1"/>
    <xf numFmtId="49" fontId="14" fillId="2" borderId="24" xfId="0" applyNumberFormat="1" applyFont="1" applyFill="1" applyBorder="1" applyAlignment="1">
      <alignment horizontal="center"/>
    </xf>
    <xf numFmtId="4" fontId="17" fillId="2" borderId="25" xfId="0" applyNumberFormat="1" applyFont="1" applyFill="1" applyBorder="1"/>
    <xf numFmtId="49" fontId="3" fillId="2" borderId="19" xfId="0" applyNumberFormat="1" applyFont="1" applyFill="1" applyBorder="1" applyAlignment="1">
      <alignment horizontal="center"/>
    </xf>
    <xf numFmtId="49" fontId="14" fillId="2" borderId="28" xfId="0" applyNumberFormat="1" applyFont="1" applyFill="1" applyBorder="1" applyAlignment="1">
      <alignment horizontal="left"/>
    </xf>
    <xf numFmtId="0" fontId="17" fillId="2" borderId="15" xfId="0" applyFont="1" applyFill="1" applyBorder="1"/>
    <xf numFmtId="164" fontId="17" fillId="2" borderId="17" xfId="0" applyNumberFormat="1" applyFont="1" applyFill="1" applyBorder="1"/>
    <xf numFmtId="4" fontId="17" fillId="2" borderId="17" xfId="0" applyNumberFormat="1" applyFont="1" applyFill="1" applyBorder="1"/>
    <xf numFmtId="4" fontId="17" fillId="2" borderId="44" xfId="0" applyNumberFormat="1" applyFont="1" applyFill="1" applyBorder="1"/>
    <xf numFmtId="0" fontId="17" fillId="2" borderId="17" xfId="0" applyFont="1" applyFill="1" applyBorder="1"/>
    <xf numFmtId="49" fontId="3" fillId="2" borderId="10" xfId="0" applyNumberFormat="1" applyFont="1" applyFill="1" applyBorder="1" applyAlignment="1">
      <alignment horizontal="center"/>
    </xf>
    <xf numFmtId="49" fontId="26" fillId="2" borderId="19" xfId="0" applyNumberFormat="1" applyFont="1" applyFill="1" applyBorder="1" applyAlignment="1">
      <alignment horizontal="center"/>
    </xf>
    <xf numFmtId="49" fontId="26" fillId="2" borderId="24" xfId="0" applyNumberFormat="1" applyFont="1" applyFill="1" applyBorder="1" applyAlignment="1">
      <alignment horizontal="center"/>
    </xf>
    <xf numFmtId="49" fontId="17" fillId="2" borderId="24" xfId="0" applyNumberFormat="1" applyFont="1" applyFill="1" applyBorder="1" applyAlignment="1">
      <alignment horizontal="center"/>
    </xf>
    <xf numFmtId="0" fontId="24" fillId="2" borderId="17" xfId="3" applyFont="1" applyFill="1" applyBorder="1" applyAlignment="1">
      <alignment horizontal="left"/>
    </xf>
    <xf numFmtId="49" fontId="14" fillId="2" borderId="14" xfId="0" applyNumberFormat="1" applyFont="1" applyFill="1" applyBorder="1" applyAlignment="1">
      <alignment horizontal="center"/>
    </xf>
    <xf numFmtId="0" fontId="14" fillId="2" borderId="17" xfId="3" applyFont="1" applyFill="1" applyBorder="1" applyAlignment="1">
      <alignment horizontal="left"/>
    </xf>
    <xf numFmtId="4" fontId="37" fillId="2" borderId="25" xfId="0" applyNumberFormat="1" applyFont="1" applyFill="1" applyBorder="1"/>
    <xf numFmtId="4" fontId="37" fillId="2" borderId="26" xfId="0" applyNumberFormat="1" applyFont="1" applyFill="1" applyBorder="1"/>
    <xf numFmtId="49" fontId="17" fillId="2" borderId="25" xfId="0" applyNumberFormat="1" applyFont="1" applyFill="1" applyBorder="1" applyAlignment="1">
      <alignment horizontal="center"/>
    </xf>
    <xf numFmtId="0" fontId="17" fillId="2" borderId="27" xfId="0" applyFont="1" applyFill="1" applyBorder="1" applyAlignment="1">
      <alignment horizontal="left"/>
    </xf>
    <xf numFmtId="49" fontId="14" fillId="2" borderId="62" xfId="0" applyNumberFormat="1" applyFont="1" applyFill="1" applyBorder="1" applyAlignment="1">
      <alignment horizontal="center"/>
    </xf>
    <xf numFmtId="49" fontId="17" fillId="2" borderId="50" xfId="0" applyNumberFormat="1" applyFont="1" applyFill="1" applyBorder="1" applyAlignment="1">
      <alignment horizontal="center"/>
    </xf>
    <xf numFmtId="0" fontId="14" fillId="2" borderId="50" xfId="3" applyFont="1" applyFill="1" applyBorder="1" applyAlignment="1">
      <alignment horizontal="left"/>
    </xf>
    <xf numFmtId="0" fontId="17" fillId="2" borderId="51" xfId="0" applyFont="1" applyFill="1" applyBorder="1"/>
    <xf numFmtId="3" fontId="17" fillId="2" borderId="50" xfId="0" applyNumberFormat="1" applyFont="1" applyFill="1" applyBorder="1"/>
    <xf numFmtId="164" fontId="17" fillId="2" borderId="50" xfId="0" applyNumberFormat="1" applyFont="1" applyFill="1" applyBorder="1"/>
    <xf numFmtId="4" fontId="17" fillId="2" borderId="50" xfId="0" applyNumberFormat="1" applyFont="1" applyFill="1" applyBorder="1"/>
    <xf numFmtId="4" fontId="17" fillId="2" borderId="52" xfId="0" applyNumberFormat="1" applyFont="1" applyFill="1" applyBorder="1"/>
    <xf numFmtId="49" fontId="14" fillId="2" borderId="0" xfId="0" applyNumberFormat="1" applyFont="1" applyFill="1" applyBorder="1" applyAlignment="1">
      <alignment horizontal="center"/>
    </xf>
    <xf numFmtId="49" fontId="17" fillId="2" borderId="0" xfId="0" applyNumberFormat="1" applyFont="1" applyFill="1" applyBorder="1" applyAlignment="1">
      <alignment horizontal="center"/>
    </xf>
    <xf numFmtId="0" fontId="14" fillId="2" borderId="0" xfId="3" applyFont="1" applyFill="1" applyBorder="1" applyAlignment="1">
      <alignment horizontal="left"/>
    </xf>
    <xf numFmtId="0" fontId="17" fillId="2" borderId="0" xfId="0" applyFont="1" applyFill="1" applyBorder="1"/>
    <xf numFmtId="3" fontId="17" fillId="2" borderId="0" xfId="0" applyNumberFormat="1" applyFont="1" applyFill="1" applyBorder="1"/>
    <xf numFmtId="164" fontId="17" fillId="2" borderId="0" xfId="0" applyNumberFormat="1" applyFont="1" applyFill="1" applyBorder="1"/>
    <xf numFmtId="4" fontId="17" fillId="2" borderId="0" xfId="0" applyNumberFormat="1" applyFont="1" applyFill="1" applyBorder="1"/>
    <xf numFmtId="4" fontId="10" fillId="2" borderId="0" xfId="0" applyNumberFormat="1" applyFont="1" applyFill="1" applyBorder="1" applyAlignment="1">
      <alignment horizontal="right"/>
    </xf>
    <xf numFmtId="0" fontId="24" fillId="2" borderId="21" xfId="0" applyFont="1" applyFill="1" applyBorder="1"/>
    <xf numFmtId="4" fontId="24" fillId="2" borderId="20" xfId="0" applyNumberFormat="1" applyFont="1" applyFill="1" applyBorder="1"/>
    <xf numFmtId="49" fontId="14" fillId="2" borderId="25" xfId="0" applyNumberFormat="1" applyFont="1" applyFill="1" applyBorder="1" applyAlignment="1">
      <alignment horizontal="left"/>
    </xf>
    <xf numFmtId="49" fontId="3" fillId="2" borderId="24" xfId="0" applyNumberFormat="1" applyFont="1" applyFill="1" applyBorder="1" applyAlignment="1">
      <alignment horizontal="left"/>
    </xf>
    <xf numFmtId="0" fontId="26" fillId="2" borderId="21" xfId="0" applyFont="1" applyFill="1" applyBorder="1" applyAlignment="1">
      <alignment horizontal="left"/>
    </xf>
    <xf numFmtId="3" fontId="26" fillId="2" borderId="25" xfId="0" applyNumberFormat="1" applyFont="1" applyFill="1" applyBorder="1"/>
    <xf numFmtId="0" fontId="12" fillId="2" borderId="12" xfId="0" applyFont="1" applyFill="1" applyBorder="1"/>
    <xf numFmtId="0" fontId="14" fillId="2" borderId="24" xfId="0" applyFont="1" applyFill="1" applyBorder="1" applyAlignment="1">
      <alignment horizontal="center"/>
    </xf>
    <xf numFmtId="49" fontId="12" fillId="2" borderId="10" xfId="0" applyNumberFormat="1" applyFont="1" applyFill="1" applyBorder="1" applyAlignment="1">
      <alignment horizontal="center"/>
    </xf>
    <xf numFmtId="0" fontId="14" fillId="2" borderId="12" xfId="0" applyFont="1" applyFill="1" applyBorder="1"/>
    <xf numFmtId="49" fontId="14" fillId="2" borderId="10" xfId="0" applyNumberFormat="1" applyFont="1" applyFill="1" applyBorder="1" applyAlignment="1">
      <alignment horizontal="center"/>
    </xf>
    <xf numFmtId="49" fontId="14" fillId="2" borderId="11" xfId="0" applyNumberFormat="1" applyFont="1" applyFill="1" applyBorder="1" applyAlignment="1">
      <alignment horizontal="center"/>
    </xf>
    <xf numFmtId="0" fontId="24" fillId="2" borderId="12" xfId="0" applyFont="1" applyFill="1" applyBorder="1"/>
    <xf numFmtId="4" fontId="34" fillId="2" borderId="26" xfId="0" applyNumberFormat="1" applyFont="1" applyFill="1" applyBorder="1"/>
    <xf numFmtId="49" fontId="33" fillId="2" borderId="14" xfId="0" applyNumberFormat="1" applyFont="1" applyFill="1" applyBorder="1" applyAlignment="1">
      <alignment horizontal="center"/>
    </xf>
    <xf numFmtId="0" fontId="17" fillId="2" borderId="25" xfId="0" applyFont="1" applyFill="1" applyBorder="1" applyAlignment="1">
      <alignment horizontal="left"/>
    </xf>
    <xf numFmtId="49" fontId="17" fillId="2" borderId="14" xfId="0" applyNumberFormat="1" applyFont="1" applyFill="1" applyBorder="1" applyAlignment="1">
      <alignment horizontal="center"/>
    </xf>
    <xf numFmtId="4" fontId="26" fillId="2" borderId="52" xfId="0" applyNumberFormat="1" applyFont="1" applyFill="1" applyBorder="1"/>
    <xf numFmtId="49" fontId="17" fillId="2" borderId="39" xfId="0" applyNumberFormat="1" applyFont="1" applyFill="1" applyBorder="1" applyAlignment="1">
      <alignment horizontal="center"/>
    </xf>
    <xf numFmtId="49" fontId="14" fillId="2" borderId="39" xfId="0" applyNumberFormat="1" applyFont="1" applyFill="1" applyBorder="1" applyAlignment="1">
      <alignment horizontal="left"/>
    </xf>
    <xf numFmtId="0" fontId="17" fillId="2" borderId="39" xfId="0" applyFont="1" applyFill="1" applyBorder="1" applyAlignment="1">
      <alignment horizontal="left"/>
    </xf>
    <xf numFmtId="0" fontId="17" fillId="2" borderId="39" xfId="0" applyFont="1" applyFill="1" applyBorder="1"/>
    <xf numFmtId="3" fontId="17" fillId="2" borderId="39" xfId="0" applyNumberFormat="1" applyFont="1" applyFill="1" applyBorder="1"/>
    <xf numFmtId="164" fontId="17" fillId="2" borderId="39" xfId="0" applyNumberFormat="1" applyFont="1" applyFill="1" applyBorder="1"/>
    <xf numFmtId="4" fontId="17" fillId="2" borderId="39" xfId="0" applyNumberFormat="1" applyFont="1" applyFill="1" applyBorder="1"/>
    <xf numFmtId="0" fontId="6" fillId="2" borderId="5" xfId="0" applyFont="1" applyFill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7" fillId="2" borderId="27" xfId="0" applyFont="1" applyFill="1" applyBorder="1" applyAlignment="1"/>
    <xf numFmtId="49" fontId="17" fillId="2" borderId="19" xfId="0" applyNumberFormat="1" applyFont="1" applyFill="1" applyBorder="1" applyAlignment="1">
      <alignment horizontal="center"/>
    </xf>
    <xf numFmtId="49" fontId="14" fillId="2" borderId="17" xfId="0" applyNumberFormat="1" applyFont="1" applyFill="1" applyBorder="1" applyAlignment="1">
      <alignment horizontal="left"/>
    </xf>
    <xf numFmtId="0" fontId="17" fillId="2" borderId="19" xfId="0" applyFont="1" applyFill="1" applyBorder="1"/>
    <xf numFmtId="0" fontId="19" fillId="2" borderId="47" xfId="0" applyFont="1" applyFill="1" applyBorder="1"/>
    <xf numFmtId="3" fontId="19" fillId="2" borderId="32" xfId="0" applyNumberFormat="1" applyFont="1" applyFill="1" applyBorder="1"/>
    <xf numFmtId="164" fontId="19" fillId="2" borderId="32" xfId="0" applyNumberFormat="1" applyFont="1" applyFill="1" applyBorder="1"/>
    <xf numFmtId="0" fontId="23" fillId="2" borderId="0" xfId="0" applyFont="1" applyFill="1" applyAlignment="1">
      <alignment horizontal="right"/>
    </xf>
    <xf numFmtId="0" fontId="21" fillId="2" borderId="0" xfId="0" applyFont="1" applyFill="1"/>
    <xf numFmtId="0" fontId="19" fillId="2" borderId="0" xfId="0" applyFont="1" applyFill="1" applyBorder="1" applyAlignment="1"/>
    <xf numFmtId="0" fontId="24" fillId="2" borderId="35" xfId="0" applyFont="1" applyFill="1" applyBorder="1" applyAlignment="1">
      <alignment horizontal="center"/>
    </xf>
    <xf numFmtId="49" fontId="19" fillId="2" borderId="60" xfId="0" applyNumberFormat="1" applyFont="1" applyFill="1" applyBorder="1" applyAlignment="1">
      <alignment horizontal="left"/>
    </xf>
    <xf numFmtId="0" fontId="19" fillId="2" borderId="63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49" fontId="19" fillId="2" borderId="42" xfId="0" applyNumberFormat="1" applyFont="1" applyFill="1" applyBorder="1"/>
    <xf numFmtId="0" fontId="21" fillId="2" borderId="41" xfId="0" applyFont="1" applyFill="1" applyBorder="1"/>
    <xf numFmtId="0" fontId="21" fillId="2" borderId="43" xfId="0" applyFont="1" applyFill="1" applyBorder="1"/>
    <xf numFmtId="0" fontId="21" fillId="2" borderId="13" xfId="0" applyFont="1" applyFill="1" applyBorder="1"/>
    <xf numFmtId="0" fontId="11" fillId="2" borderId="22" xfId="3" applyFont="1" applyFill="1" applyBorder="1"/>
    <xf numFmtId="49" fontId="7" fillId="2" borderId="20" xfId="3" applyNumberFormat="1" applyFont="1" applyFill="1" applyBorder="1"/>
    <xf numFmtId="3" fontId="3" fillId="2" borderId="22" xfId="3" applyNumberFormat="1" applyFont="1" applyFill="1" applyBorder="1"/>
    <xf numFmtId="3" fontId="25" fillId="2" borderId="24" xfId="0" applyNumberFormat="1" applyFont="1" applyFill="1" applyBorder="1"/>
    <xf numFmtId="3" fontId="3" fillId="2" borderId="24" xfId="3" applyNumberFormat="1" applyFont="1" applyFill="1" applyBorder="1"/>
    <xf numFmtId="0" fontId="6" fillId="2" borderId="12" xfId="3" applyFont="1" applyFill="1" applyBorder="1"/>
    <xf numFmtId="0" fontId="11" fillId="2" borderId="25" xfId="3" applyFont="1" applyFill="1" applyBorder="1"/>
    <xf numFmtId="3" fontId="11" fillId="2" borderId="24" xfId="3" applyNumberFormat="1" applyFont="1" applyFill="1" applyBorder="1"/>
    <xf numFmtId="49" fontId="6" fillId="2" borderId="38" xfId="3" applyNumberFormat="1" applyFont="1" applyFill="1" applyBorder="1" applyAlignment="1">
      <alignment horizontal="center"/>
    </xf>
    <xf numFmtId="49" fontId="6" fillId="2" borderId="8" xfId="3" applyNumberFormat="1" applyFont="1" applyFill="1" applyBorder="1" applyAlignment="1">
      <alignment horizontal="left"/>
    </xf>
    <xf numFmtId="0" fontId="6" fillId="2" borderId="8" xfId="3" applyFont="1" applyFill="1" applyBorder="1" applyAlignment="1">
      <alignment horizontal="left"/>
    </xf>
    <xf numFmtId="3" fontId="3" fillId="2" borderId="49" xfId="3" applyNumberFormat="1" applyFont="1" applyFill="1" applyBorder="1"/>
    <xf numFmtId="0" fontId="11" fillId="2" borderId="2" xfId="3" applyFont="1" applyFill="1" applyBorder="1" applyAlignment="1">
      <alignment horizontal="center"/>
    </xf>
    <xf numFmtId="0" fontId="30" fillId="2" borderId="27" xfId="0" applyFont="1" applyFill="1" applyBorder="1" applyAlignment="1">
      <alignment wrapText="1"/>
    </xf>
    <xf numFmtId="3" fontId="3" fillId="2" borderId="27" xfId="0" applyNumberFormat="1" applyFont="1" applyFill="1" applyBorder="1" applyAlignment="1">
      <alignment wrapText="1"/>
    </xf>
    <xf numFmtId="0" fontId="30" fillId="2" borderId="21" xfId="0" applyFont="1" applyFill="1" applyBorder="1" applyAlignment="1">
      <alignment wrapText="1"/>
    </xf>
    <xf numFmtId="49" fontId="3" fillId="2" borderId="21" xfId="3" applyNumberFormat="1" applyFont="1" applyFill="1" applyBorder="1"/>
    <xf numFmtId="0" fontId="3" fillId="2" borderId="27" xfId="0" applyFont="1" applyFill="1" applyBorder="1" applyAlignment="1">
      <alignment wrapText="1"/>
    </xf>
    <xf numFmtId="0" fontId="29" fillId="2" borderId="27" xfId="0" applyFont="1" applyFill="1" applyBorder="1"/>
    <xf numFmtId="0" fontId="3" fillId="2" borderId="27" xfId="0" applyFont="1" applyFill="1" applyBorder="1"/>
    <xf numFmtId="49" fontId="6" fillId="2" borderId="21" xfId="3" applyNumberFormat="1" applyFont="1" applyFill="1" applyBorder="1"/>
    <xf numFmtId="3" fontId="3" fillId="2" borderId="21" xfId="0" applyNumberFormat="1" applyFont="1" applyFill="1" applyBorder="1" applyAlignment="1">
      <alignment wrapText="1"/>
    </xf>
    <xf numFmtId="0" fontId="30" fillId="2" borderId="25" xfId="0" applyFont="1" applyFill="1" applyBorder="1" applyAlignment="1">
      <alignment wrapText="1"/>
    </xf>
    <xf numFmtId="0" fontId="30" fillId="2" borderId="50" xfId="0" applyFont="1" applyFill="1" applyBorder="1" applyAlignment="1">
      <alignment wrapText="1"/>
    </xf>
    <xf numFmtId="49" fontId="6" fillId="2" borderId="51" xfId="3" applyNumberFormat="1" applyFont="1" applyFill="1" applyBorder="1"/>
    <xf numFmtId="3" fontId="3" fillId="2" borderId="51" xfId="0" applyNumberFormat="1" applyFont="1" applyFill="1" applyBorder="1" applyAlignment="1">
      <alignment horizontal="right" wrapText="1"/>
    </xf>
    <xf numFmtId="164" fontId="3" fillId="2" borderId="50" xfId="3" applyNumberFormat="1" applyFill="1" applyBorder="1"/>
    <xf numFmtId="0" fontId="30" fillId="2" borderId="0" xfId="0" applyFont="1" applyFill="1" applyBorder="1" applyAlignment="1">
      <alignment wrapText="1"/>
    </xf>
    <xf numFmtId="49" fontId="6" fillId="2" borderId="0" xfId="3" applyNumberFormat="1" applyFont="1" applyFill="1" applyBorder="1"/>
    <xf numFmtId="3" fontId="3" fillId="2" borderId="0" xfId="0" applyNumberFormat="1" applyFont="1" applyFill="1" applyBorder="1" applyAlignment="1">
      <alignment horizontal="right" wrapText="1"/>
    </xf>
    <xf numFmtId="0" fontId="30" fillId="2" borderId="11" xfId="0" applyFont="1" applyFill="1" applyBorder="1" applyAlignment="1">
      <alignment wrapText="1"/>
    </xf>
    <xf numFmtId="49" fontId="6" fillId="2" borderId="39" xfId="3" applyNumberFormat="1" applyFont="1" applyFill="1" applyBorder="1"/>
    <xf numFmtId="3" fontId="3" fillId="2" borderId="39" xfId="0" applyNumberFormat="1" applyFont="1" applyFill="1" applyBorder="1" applyAlignment="1">
      <alignment horizontal="right" wrapText="1"/>
    </xf>
    <xf numFmtId="164" fontId="3" fillId="2" borderId="39" xfId="3" applyNumberFormat="1" applyFill="1" applyBorder="1"/>
    <xf numFmtId="0" fontId="30" fillId="2" borderId="20" xfId="0" applyFont="1" applyFill="1" applyBorder="1" applyAlignment="1">
      <alignment wrapText="1"/>
    </xf>
    <xf numFmtId="49" fontId="6" fillId="2" borderId="27" xfId="3" applyNumberFormat="1" applyFont="1" applyFill="1" applyBorder="1"/>
    <xf numFmtId="0" fontId="30" fillId="2" borderId="5" xfId="0" applyFont="1" applyFill="1" applyBorder="1" applyAlignment="1">
      <alignment vertical="center" wrapText="1"/>
    </xf>
    <xf numFmtId="49" fontId="6" fillId="2" borderId="25" xfId="3" applyNumberFormat="1" applyFont="1" applyFill="1" applyBorder="1"/>
    <xf numFmtId="3" fontId="3" fillId="2" borderId="29" xfId="0" applyNumberFormat="1" applyFont="1" applyFill="1" applyBorder="1" applyAlignment="1">
      <alignment horizontal="right" vertical="center" wrapText="1"/>
    </xf>
    <xf numFmtId="0" fontId="30" fillId="2" borderId="25" xfId="0" applyFont="1" applyFill="1" applyBorder="1" applyAlignment="1">
      <alignment vertical="center" wrapText="1"/>
    </xf>
    <xf numFmtId="3" fontId="3" fillId="2" borderId="17" xfId="0" applyNumberFormat="1" applyFont="1" applyFill="1" applyBorder="1" applyAlignment="1">
      <alignment horizontal="right" vertical="center" wrapText="1"/>
    </xf>
    <xf numFmtId="164" fontId="3" fillId="2" borderId="17" xfId="3" applyNumberFormat="1" applyFill="1" applyBorder="1"/>
    <xf numFmtId="0" fontId="30" fillId="2" borderId="8" xfId="0" applyFont="1" applyFill="1" applyBorder="1" applyAlignment="1">
      <alignment vertical="center" wrapText="1"/>
    </xf>
    <xf numFmtId="3" fontId="3" fillId="2" borderId="8" xfId="0" applyNumberFormat="1" applyFont="1" applyFill="1" applyBorder="1" applyAlignment="1">
      <alignment horizontal="right" vertical="center" wrapText="1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/>
    <xf numFmtId="0" fontId="8" fillId="2" borderId="0" xfId="1" applyFont="1" applyFill="1"/>
    <xf numFmtId="164" fontId="3" fillId="2" borderId="0" xfId="1" applyNumberFormat="1" applyFont="1" applyFill="1"/>
    <xf numFmtId="3" fontId="14" fillId="2" borderId="0" xfId="1" applyNumberFormat="1" applyFont="1" applyFill="1"/>
    <xf numFmtId="0" fontId="9" fillId="2" borderId="0" xfId="1" applyFont="1" applyFill="1" applyAlignment="1">
      <alignment horizontal="right"/>
    </xf>
    <xf numFmtId="0" fontId="11" fillId="2" borderId="1" xfId="1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165" fontId="24" fillId="2" borderId="2" xfId="0" applyNumberFormat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/>
    </xf>
    <xf numFmtId="0" fontId="11" fillId="2" borderId="5" xfId="1" applyFont="1" applyFill="1" applyBorder="1" applyAlignment="1">
      <alignment horizontal="center"/>
    </xf>
    <xf numFmtId="49" fontId="11" fillId="2" borderId="5" xfId="1" applyNumberFormat="1" applyFont="1" applyFill="1" applyBorder="1" applyAlignment="1">
      <alignment horizontal="center"/>
    </xf>
    <xf numFmtId="165" fontId="24" fillId="2" borderId="5" xfId="0" applyNumberFormat="1" applyFont="1" applyFill="1" applyBorder="1" applyAlignment="1">
      <alignment horizontal="center"/>
    </xf>
    <xf numFmtId="0" fontId="11" fillId="2" borderId="6" xfId="1" applyFont="1" applyFill="1" applyBorder="1" applyAlignment="1">
      <alignment horizontal="center"/>
    </xf>
    <xf numFmtId="0" fontId="11" fillId="2" borderId="38" xfId="1" applyFont="1" applyFill="1" applyBorder="1" applyAlignment="1">
      <alignment horizontal="center"/>
    </xf>
    <xf numFmtId="0" fontId="11" fillId="2" borderId="8" xfId="1" applyFont="1" applyFill="1" applyBorder="1" applyAlignment="1">
      <alignment horizontal="center"/>
    </xf>
    <xf numFmtId="49" fontId="11" fillId="2" borderId="8" xfId="1" applyNumberFormat="1" applyFont="1" applyFill="1" applyBorder="1" applyAlignment="1">
      <alignment horizontal="center"/>
    </xf>
    <xf numFmtId="165" fontId="24" fillId="2" borderId="8" xfId="0" applyNumberFormat="1" applyFont="1" applyFill="1" applyBorder="1" applyAlignment="1">
      <alignment horizontal="center"/>
    </xf>
    <xf numFmtId="0" fontId="11" fillId="2" borderId="9" xfId="1" applyFont="1" applyFill="1" applyBorder="1" applyAlignment="1">
      <alignment horizontal="center"/>
    </xf>
    <xf numFmtId="0" fontId="7" fillId="2" borderId="60" xfId="1" applyFont="1" applyFill="1" applyBorder="1" applyAlignment="1">
      <alignment horizontal="left"/>
    </xf>
    <xf numFmtId="0" fontId="6" fillId="2" borderId="63" xfId="1" applyFont="1" applyFill="1" applyBorder="1" applyAlignment="1"/>
    <xf numFmtId="0" fontId="6" fillId="2" borderId="41" xfId="1" applyFont="1" applyFill="1" applyBorder="1" applyAlignment="1"/>
    <xf numFmtId="0" fontId="6" fillId="2" borderId="42" xfId="1" applyFont="1" applyFill="1" applyBorder="1" applyAlignment="1"/>
    <xf numFmtId="0" fontId="6" fillId="2" borderId="43" xfId="1" applyFont="1" applyFill="1" applyBorder="1" applyAlignment="1"/>
    <xf numFmtId="0" fontId="14" fillId="2" borderId="43" xfId="1" applyFont="1" applyFill="1" applyBorder="1" applyAlignment="1"/>
    <xf numFmtId="0" fontId="6" fillId="2" borderId="13" xfId="1" applyFont="1" applyFill="1" applyBorder="1" applyAlignment="1"/>
    <xf numFmtId="0" fontId="12" fillId="2" borderId="25" xfId="3" applyFont="1" applyFill="1" applyBorder="1"/>
    <xf numFmtId="49" fontId="3" fillId="2" borderId="25" xfId="3" applyNumberFormat="1" applyFont="1" applyFill="1" applyBorder="1" applyAlignment="1">
      <alignment horizontal="left"/>
    </xf>
    <xf numFmtId="0" fontId="6" fillId="2" borderId="25" xfId="3" applyFont="1" applyFill="1" applyBorder="1" applyAlignment="1">
      <alignment horizontal="left"/>
    </xf>
    <xf numFmtId="4" fontId="38" fillId="2" borderId="0" xfId="0" applyNumberFormat="1" applyFont="1" applyFill="1" applyBorder="1" applyAlignment="1">
      <alignment horizontal="right"/>
    </xf>
    <xf numFmtId="0" fontId="40" fillId="2" borderId="8" xfId="0" applyFont="1" applyFill="1" applyBorder="1"/>
    <xf numFmtId="0" fontId="3" fillId="2" borderId="0" xfId="3" applyFont="1" applyFill="1"/>
    <xf numFmtId="0" fontId="3" fillId="2" borderId="23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/>
    <xf numFmtId="0" fontId="14" fillId="2" borderId="0" xfId="0" applyFont="1" applyFill="1" applyBorder="1"/>
    <xf numFmtId="0" fontId="19" fillId="2" borderId="0" xfId="0" applyFont="1" applyFill="1" applyBorder="1"/>
    <xf numFmtId="0" fontId="19" fillId="2" borderId="0" xfId="0" applyFont="1" applyFill="1"/>
    <xf numFmtId="0" fontId="22" fillId="2" borderId="0" xfId="0" applyFont="1" applyFill="1"/>
    <xf numFmtId="0" fontId="24" fillId="2" borderId="1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6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1" fillId="2" borderId="9" xfId="0" applyFont="1" applyFill="1" applyBorder="1"/>
    <xf numFmtId="0" fontId="19" fillId="2" borderId="60" xfId="0" applyFont="1" applyFill="1" applyBorder="1" applyAlignment="1">
      <alignment horizontal="left"/>
    </xf>
    <xf numFmtId="0" fontId="19" fillId="2" borderId="41" xfId="0" applyFont="1" applyFill="1" applyBorder="1"/>
    <xf numFmtId="3" fontId="21" fillId="2" borderId="2" xfId="0" applyNumberFormat="1" applyFont="1" applyFill="1" applyBorder="1"/>
    <xf numFmtId="0" fontId="21" fillId="2" borderId="2" xfId="0" applyFont="1" applyFill="1" applyBorder="1"/>
    <xf numFmtId="0" fontId="25" fillId="2" borderId="2" xfId="0" applyFont="1" applyFill="1" applyBorder="1"/>
    <xf numFmtId="0" fontId="12" fillId="2" borderId="17" xfId="3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4" fillId="2" borderId="10" xfId="3" applyFont="1" applyFill="1" applyBorder="1" applyAlignment="1">
      <alignment horizontal="left"/>
    </xf>
    <xf numFmtId="0" fontId="4" fillId="2" borderId="11" xfId="3" applyFont="1" applyFill="1" applyBorder="1" applyAlignment="1">
      <alignment horizontal="center"/>
    </xf>
    <xf numFmtId="164" fontId="3" fillId="2" borderId="27" xfId="3" applyNumberFormat="1" applyFill="1" applyBorder="1"/>
    <xf numFmtId="0" fontId="3" fillId="2" borderId="22" xfId="3" applyFont="1" applyFill="1" applyBorder="1"/>
    <xf numFmtId="3" fontId="3" fillId="2" borderId="27" xfId="3" applyNumberFormat="1" applyFill="1" applyBorder="1"/>
    <xf numFmtId="49" fontId="12" fillId="2" borderId="10" xfId="3" applyNumberFormat="1" applyFont="1" applyFill="1" applyBorder="1" applyAlignment="1">
      <alignment horizontal="center"/>
    </xf>
    <xf numFmtId="3" fontId="12" fillId="2" borderId="25" xfId="3" applyNumberFormat="1" applyFont="1" applyFill="1" applyBorder="1" applyAlignment="1">
      <alignment horizontal="right"/>
    </xf>
    <xf numFmtId="164" fontId="12" fillId="2" borderId="27" xfId="3" applyNumberFormat="1" applyFont="1" applyFill="1" applyBorder="1" applyAlignment="1">
      <alignment horizontal="right"/>
    </xf>
    <xf numFmtId="3" fontId="24" fillId="2" borderId="27" xfId="3" applyNumberFormat="1" applyFont="1" applyFill="1" applyBorder="1" applyAlignment="1">
      <alignment horizontal="right"/>
    </xf>
    <xf numFmtId="0" fontId="3" fillId="2" borderId="14" xfId="3" applyFont="1" applyFill="1" applyBorder="1"/>
    <xf numFmtId="0" fontId="3" fillId="2" borderId="24" xfId="3" applyFont="1" applyFill="1" applyBorder="1"/>
    <xf numFmtId="164" fontId="32" fillId="2" borderId="27" xfId="3" applyNumberFormat="1" applyFont="1" applyFill="1" applyBorder="1"/>
    <xf numFmtId="0" fontId="33" fillId="2" borderId="25" xfId="0" applyFont="1" applyFill="1" applyBorder="1"/>
    <xf numFmtId="0" fontId="3" fillId="2" borderId="24" xfId="3" applyFont="1" applyFill="1" applyBorder="1" applyAlignment="1">
      <alignment horizontal="center"/>
    </xf>
    <xf numFmtId="49" fontId="3" fillId="2" borderId="58" xfId="3" applyNumberFormat="1" applyFont="1" applyFill="1" applyBorder="1" applyAlignment="1">
      <alignment horizontal="center"/>
    </xf>
    <xf numFmtId="3" fontId="3" fillId="2" borderId="27" xfId="3" applyNumberFormat="1" applyFont="1" applyFill="1" applyBorder="1"/>
    <xf numFmtId="49" fontId="3" fillId="2" borderId="37" xfId="3" applyNumberFormat="1" applyFont="1" applyFill="1" applyBorder="1" applyAlignment="1">
      <alignment horizontal="center"/>
    </xf>
    <xf numFmtId="3" fontId="12" fillId="2" borderId="15" xfId="3" applyNumberFormat="1" applyFont="1" applyFill="1" applyBorder="1"/>
    <xf numFmtId="164" fontId="12" fillId="2" borderId="15" xfId="3" applyNumberFormat="1" applyFont="1" applyFill="1" applyBorder="1"/>
    <xf numFmtId="49" fontId="12" fillId="2" borderId="14" xfId="3" applyNumberFormat="1" applyFont="1" applyFill="1" applyBorder="1" applyAlignment="1">
      <alignment horizontal="center" vertical="center"/>
    </xf>
    <xf numFmtId="49" fontId="11" fillId="2" borderId="24" xfId="3" applyNumberFormat="1" applyFont="1" applyFill="1" applyBorder="1" applyAlignment="1">
      <alignment horizontal="left" vertical="center"/>
    </xf>
    <xf numFmtId="0" fontId="12" fillId="2" borderId="25" xfId="3" applyFont="1" applyFill="1" applyBorder="1" applyAlignment="1">
      <alignment vertical="center"/>
    </xf>
    <xf numFmtId="3" fontId="3" fillId="2" borderId="23" xfId="3" applyNumberFormat="1" applyFont="1" applyFill="1" applyBorder="1" applyAlignment="1">
      <alignment vertical="center"/>
    </xf>
    <xf numFmtId="164" fontId="3" fillId="2" borderId="25" xfId="3" applyNumberFormat="1" applyFont="1" applyFill="1" applyBorder="1" applyAlignment="1">
      <alignment vertical="center"/>
    </xf>
    <xf numFmtId="49" fontId="4" fillId="2" borderId="30" xfId="3" applyNumberFormat="1" applyFont="1" applyFill="1" applyBorder="1" applyAlignment="1">
      <alignment horizontal="left"/>
    </xf>
    <xf numFmtId="0" fontId="4" fillId="2" borderId="31" xfId="3" applyFont="1" applyFill="1" applyBorder="1"/>
    <xf numFmtId="0" fontId="4" fillId="2" borderId="48" xfId="3" applyFont="1" applyFill="1" applyBorder="1"/>
    <xf numFmtId="0" fontId="4" fillId="2" borderId="47" xfId="3" applyFont="1" applyFill="1" applyBorder="1"/>
    <xf numFmtId="0" fontId="12" fillId="2" borderId="28" xfId="3" applyFont="1" applyFill="1" applyBorder="1" applyAlignment="1">
      <alignment horizontal="left"/>
    </xf>
    <xf numFmtId="3" fontId="3" fillId="2" borderId="25" xfId="3" applyNumberFormat="1" applyFont="1" applyFill="1" applyBorder="1" applyAlignment="1">
      <alignment horizontal="right"/>
    </xf>
    <xf numFmtId="4" fontId="4" fillId="2" borderId="32" xfId="0" applyNumberFormat="1" applyFont="1" applyFill="1" applyBorder="1"/>
    <xf numFmtId="4" fontId="4" fillId="2" borderId="70" xfId="0" applyNumberFormat="1" applyFont="1" applyFill="1" applyBorder="1"/>
    <xf numFmtId="0" fontId="3" fillId="2" borderId="0" xfId="1" applyFill="1"/>
    <xf numFmtId="4" fontId="3" fillId="2" borderId="0" xfId="1" applyNumberFormat="1" applyFill="1"/>
    <xf numFmtId="0" fontId="11" fillId="2" borderId="35" xfId="1" applyFont="1" applyFill="1" applyBorder="1" applyAlignment="1">
      <alignment horizontal="center"/>
    </xf>
    <xf numFmtId="0" fontId="11" fillId="2" borderId="65" xfId="1" applyFont="1" applyFill="1" applyBorder="1" applyAlignment="1">
      <alignment horizontal="center"/>
    </xf>
    <xf numFmtId="4" fontId="12" fillId="2" borderId="2" xfId="1" applyNumberFormat="1" applyFont="1" applyFill="1" applyBorder="1" applyAlignment="1">
      <alignment horizontal="center"/>
    </xf>
    <xf numFmtId="4" fontId="12" fillId="2" borderId="3" xfId="1" applyNumberFormat="1" applyFont="1" applyFill="1" applyBorder="1" applyAlignment="1">
      <alignment horizontal="center"/>
    </xf>
    <xf numFmtId="0" fontId="11" fillId="2" borderId="0" xfId="1" applyFont="1" applyFill="1" applyBorder="1" applyAlignment="1">
      <alignment horizontal="center"/>
    </xf>
    <xf numFmtId="0" fontId="11" fillId="2" borderId="29" xfId="1" applyFont="1" applyFill="1" applyBorder="1" applyAlignment="1">
      <alignment horizontal="center"/>
    </xf>
    <xf numFmtId="4" fontId="12" fillId="2" borderId="5" xfId="1" applyNumberFormat="1" applyFont="1" applyFill="1" applyBorder="1" applyAlignment="1">
      <alignment horizontal="center"/>
    </xf>
    <xf numFmtId="4" fontId="12" fillId="2" borderId="6" xfId="1" applyNumberFormat="1" applyFont="1" applyFill="1" applyBorder="1" applyAlignment="1">
      <alignment horizontal="center"/>
    </xf>
    <xf numFmtId="0" fontId="11" fillId="2" borderId="7" xfId="1" applyFont="1" applyFill="1" applyBorder="1" applyAlignment="1">
      <alignment horizontal="center"/>
    </xf>
    <xf numFmtId="0" fontId="11" fillId="2" borderId="39" xfId="1" applyFont="1" applyFill="1" applyBorder="1" applyAlignment="1">
      <alignment horizontal="center"/>
    </xf>
    <xf numFmtId="0" fontId="7" fillId="2" borderId="40" xfId="1" applyFont="1" applyFill="1" applyBorder="1" applyAlignment="1"/>
    <xf numFmtId="0" fontId="3" fillId="2" borderId="42" xfId="1" applyFill="1" applyBorder="1" applyAlignment="1"/>
    <xf numFmtId="0" fontId="3" fillId="2" borderId="41" xfId="1" applyFill="1" applyBorder="1" applyAlignment="1"/>
    <xf numFmtId="0" fontId="3" fillId="2" borderId="43" xfId="1" applyFill="1" applyBorder="1" applyAlignment="1"/>
    <xf numFmtId="0" fontId="3" fillId="2" borderId="56" xfId="1" applyFill="1" applyBorder="1" applyAlignment="1"/>
    <xf numFmtId="0" fontId="12" fillId="2" borderId="24" xfId="3" applyFont="1" applyFill="1" applyBorder="1"/>
    <xf numFmtId="165" fontId="3" fillId="2" borderId="25" xfId="3" applyNumberFormat="1" applyFont="1" applyFill="1" applyBorder="1"/>
    <xf numFmtId="49" fontId="6" fillId="2" borderId="10" xfId="3" applyNumberFormat="1" applyFont="1" applyFill="1" applyBorder="1" applyAlignment="1">
      <alignment horizontal="center"/>
    </xf>
    <xf numFmtId="49" fontId="6" fillId="2" borderId="20" xfId="3" applyNumberFormat="1" applyFont="1" applyFill="1" applyBorder="1" applyAlignment="1">
      <alignment horizontal="left"/>
    </xf>
    <xf numFmtId="0" fontId="6" fillId="2" borderId="12" xfId="3" applyFont="1" applyFill="1" applyBorder="1" applyAlignment="1">
      <alignment horizontal="left"/>
    </xf>
    <xf numFmtId="0" fontId="16" fillId="2" borderId="21" xfId="3" applyFont="1" applyFill="1" applyBorder="1"/>
    <xf numFmtId="1" fontId="14" fillId="2" borderId="24" xfId="0" applyNumberFormat="1" applyFont="1" applyFill="1" applyBorder="1"/>
    <xf numFmtId="49" fontId="6" fillId="2" borderId="19" xfId="3" applyNumberFormat="1" applyFont="1" applyFill="1" applyBorder="1" applyAlignment="1">
      <alignment horizontal="center"/>
    </xf>
    <xf numFmtId="49" fontId="6" fillId="2" borderId="17" xfId="3" applyNumberFormat="1" applyFont="1" applyFill="1" applyBorder="1" applyAlignment="1">
      <alignment horizontal="left"/>
    </xf>
    <xf numFmtId="0" fontId="26" fillId="2" borderId="15" xfId="3" applyFont="1" applyFill="1" applyBorder="1"/>
    <xf numFmtId="0" fontId="3" fillId="2" borderId="17" xfId="3" applyFont="1" applyFill="1" applyBorder="1"/>
    <xf numFmtId="1" fontId="14" fillId="2" borderId="28" xfId="0" applyNumberFormat="1" applyFont="1" applyFill="1" applyBorder="1"/>
    <xf numFmtId="0" fontId="20" fillId="2" borderId="17" xfId="0" applyFont="1" applyFill="1" applyBorder="1"/>
    <xf numFmtId="0" fontId="20" fillId="2" borderId="44" xfId="0" applyFont="1" applyFill="1" applyBorder="1"/>
    <xf numFmtId="0" fontId="26" fillId="2" borderId="21" xfId="3" applyFont="1" applyFill="1" applyBorder="1"/>
    <xf numFmtId="0" fontId="3" fillId="2" borderId="20" xfId="3" applyFont="1" applyFill="1" applyBorder="1"/>
    <xf numFmtId="164" fontId="3" fillId="2" borderId="20" xfId="3" applyNumberFormat="1" applyFont="1" applyFill="1" applyBorder="1"/>
    <xf numFmtId="1" fontId="14" fillId="2" borderId="12" xfId="0" applyNumberFormat="1" applyFont="1" applyFill="1" applyBorder="1"/>
    <xf numFmtId="2" fontId="14" fillId="2" borderId="12" xfId="0" applyNumberFormat="1" applyFont="1" applyFill="1" applyBorder="1"/>
    <xf numFmtId="2" fontId="14" fillId="2" borderId="68" xfId="0" applyNumberFormat="1" applyFont="1" applyFill="1" applyBorder="1"/>
    <xf numFmtId="2" fontId="14" fillId="2" borderId="24" xfId="0" applyNumberFormat="1" applyFont="1" applyFill="1" applyBorder="1"/>
    <xf numFmtId="2" fontId="14" fillId="2" borderId="66" xfId="0" applyNumberFormat="1" applyFont="1" applyFill="1" applyBorder="1"/>
    <xf numFmtId="0" fontId="26" fillId="2" borderId="11" xfId="3" applyFont="1" applyFill="1" applyBorder="1"/>
    <xf numFmtId="2" fontId="17" fillId="2" borderId="24" xfId="0" applyNumberFormat="1" applyFont="1" applyFill="1" applyBorder="1"/>
    <xf numFmtId="2" fontId="17" fillId="2" borderId="66" xfId="0" applyNumberFormat="1" applyFont="1" applyFill="1" applyBorder="1"/>
    <xf numFmtId="0" fontId="16" fillId="2" borderId="25" xfId="3" applyFont="1" applyFill="1" applyBorder="1" applyAlignment="1">
      <alignment horizontal="left"/>
    </xf>
    <xf numFmtId="49" fontId="6" fillId="2" borderId="21" xfId="3" applyNumberFormat="1" applyFont="1" applyFill="1" applyBorder="1" applyAlignment="1">
      <alignment horizontal="left"/>
    </xf>
    <xf numFmtId="0" fontId="6" fillId="2" borderId="11" xfId="3" applyFont="1" applyFill="1" applyBorder="1" applyAlignment="1">
      <alignment horizontal="left"/>
    </xf>
    <xf numFmtId="0" fontId="16" fillId="2" borderId="24" xfId="3" applyFont="1" applyFill="1" applyBorder="1" applyAlignment="1">
      <alignment horizontal="left"/>
    </xf>
    <xf numFmtId="2" fontId="42" fillId="2" borderId="21" xfId="0" applyNumberFormat="1" applyFont="1" applyFill="1" applyBorder="1"/>
    <xf numFmtId="0" fontId="42" fillId="2" borderId="54" xfId="0" applyFont="1" applyFill="1" applyBorder="1"/>
    <xf numFmtId="0" fontId="11" fillId="2" borderId="21" xfId="3" applyFont="1" applyFill="1" applyBorder="1"/>
    <xf numFmtId="0" fontId="11" fillId="2" borderId="24" xfId="3" applyFont="1" applyFill="1" applyBorder="1"/>
    <xf numFmtId="1" fontId="12" fillId="2" borderId="25" xfId="3" applyNumberFormat="1" applyFont="1" applyFill="1" applyBorder="1"/>
    <xf numFmtId="0" fontId="3" fillId="2" borderId="0" xfId="3" applyFont="1" applyFill="1" applyBorder="1"/>
    <xf numFmtId="0" fontId="11" fillId="2" borderId="27" xfId="3" applyFont="1" applyFill="1" applyBorder="1"/>
    <xf numFmtId="0" fontId="40" fillId="2" borderId="24" xfId="0" applyFont="1" applyFill="1" applyBorder="1"/>
    <xf numFmtId="0" fontId="20" fillId="2" borderId="26" xfId="0" applyFont="1" applyFill="1" applyBorder="1"/>
    <xf numFmtId="49" fontId="6" fillId="2" borderId="62" xfId="3" applyNumberFormat="1" applyFont="1" applyFill="1" applyBorder="1" applyAlignment="1">
      <alignment horizontal="center"/>
    </xf>
    <xf numFmtId="0" fontId="6" fillId="2" borderId="51" xfId="3" applyFont="1" applyFill="1" applyBorder="1"/>
    <xf numFmtId="164" fontId="3" fillId="2" borderId="67" xfId="3" applyNumberFormat="1" applyFont="1" applyFill="1" applyBorder="1"/>
    <xf numFmtId="0" fontId="14" fillId="2" borderId="50" xfId="0" applyFont="1" applyFill="1" applyBorder="1"/>
    <xf numFmtId="0" fontId="7" fillId="2" borderId="0" xfId="1" applyFont="1" applyFill="1"/>
    <xf numFmtId="0" fontId="6" fillId="2" borderId="0" xfId="1" applyFont="1" applyFill="1"/>
    <xf numFmtId="3" fontId="3" fillId="2" borderId="0" xfId="1" applyNumberFormat="1" applyFont="1" applyFill="1" applyAlignment="1">
      <alignment horizontal="right" vertical="center"/>
    </xf>
    <xf numFmtId="4" fontId="3" fillId="2" borderId="0" xfId="1" applyNumberFormat="1" applyFont="1" applyFill="1"/>
    <xf numFmtId="164" fontId="3" fillId="2" borderId="0" xfId="1" applyNumberFormat="1" applyFont="1" applyFill="1" applyAlignment="1">
      <alignment horizontal="right" vertical="center"/>
    </xf>
    <xf numFmtId="0" fontId="10" fillId="2" borderId="0" xfId="2" applyFont="1" applyFill="1" applyAlignment="1">
      <alignment horizontal="right"/>
    </xf>
    <xf numFmtId="4" fontId="12" fillId="2" borderId="8" xfId="1" applyNumberFormat="1" applyFont="1" applyFill="1" applyBorder="1" applyAlignment="1">
      <alignment horizontal="center"/>
    </xf>
    <xf numFmtId="4" fontId="12" fillId="2" borderId="9" xfId="1" applyNumberFormat="1" applyFont="1" applyFill="1" applyBorder="1" applyAlignment="1">
      <alignment horizontal="center"/>
    </xf>
    <xf numFmtId="0" fontId="7" fillId="2" borderId="40" xfId="1" applyFont="1" applyFill="1" applyBorder="1" applyAlignment="1">
      <alignment horizontal="left"/>
    </xf>
    <xf numFmtId="0" fontId="3" fillId="2" borderId="41" xfId="1" applyFont="1" applyFill="1" applyBorder="1" applyAlignment="1"/>
    <xf numFmtId="0" fontId="3" fillId="2" borderId="43" xfId="1" applyFont="1" applyFill="1" applyBorder="1" applyAlignment="1"/>
    <xf numFmtId="0" fontId="3" fillId="2" borderId="63" xfId="1" applyFont="1" applyFill="1" applyBorder="1" applyAlignment="1"/>
    <xf numFmtId="3" fontId="14" fillId="2" borderId="63" xfId="1" applyNumberFormat="1" applyFont="1" applyFill="1" applyBorder="1" applyAlignment="1"/>
    <xf numFmtId="0" fontId="3" fillId="2" borderId="13" xfId="1" applyFont="1" applyFill="1" applyBorder="1" applyAlignment="1"/>
    <xf numFmtId="49" fontId="11" fillId="2" borderId="20" xfId="3" applyNumberFormat="1" applyFont="1" applyFill="1" applyBorder="1" applyAlignment="1">
      <alignment horizontal="left"/>
    </xf>
    <xf numFmtId="49" fontId="7" fillId="2" borderId="25" xfId="3" applyNumberFormat="1" applyFont="1" applyFill="1" applyBorder="1"/>
    <xf numFmtId="3" fontId="24" fillId="2" borderId="25" xfId="3" applyNumberFormat="1" applyFont="1" applyFill="1" applyBorder="1" applyAlignment="1">
      <alignment horizontal="right"/>
    </xf>
    <xf numFmtId="164" fontId="24" fillId="2" borderId="25" xfId="3" applyNumberFormat="1" applyFont="1" applyFill="1" applyBorder="1" applyAlignment="1">
      <alignment horizontal="right"/>
    </xf>
    <xf numFmtId="49" fontId="6" fillId="2" borderId="28" xfId="3" applyNumberFormat="1" applyFont="1" applyFill="1" applyBorder="1" applyAlignment="1">
      <alignment horizontal="center"/>
    </xf>
    <xf numFmtId="0" fontId="11" fillId="2" borderId="15" xfId="3" applyFont="1" applyFill="1" applyBorder="1" applyAlignment="1">
      <alignment horizontal="left"/>
    </xf>
    <xf numFmtId="0" fontId="6" fillId="2" borderId="27" xfId="3" applyNumberFormat="1" applyFont="1" applyFill="1" applyBorder="1" applyAlignment="1">
      <alignment horizontal="left" shrinkToFit="1"/>
    </xf>
    <xf numFmtId="3" fontId="14" fillId="2" borderId="20" xfId="3" applyNumberFormat="1" applyFont="1" applyFill="1" applyBorder="1"/>
    <xf numFmtId="164" fontId="14" fillId="2" borderId="20" xfId="3" applyNumberFormat="1" applyFont="1" applyFill="1" applyBorder="1"/>
    <xf numFmtId="4" fontId="14" fillId="2" borderId="26" xfId="3" applyNumberFormat="1" applyFont="1" applyFill="1" applyBorder="1"/>
    <xf numFmtId="0" fontId="6" fillId="2" borderId="27" xfId="3" applyNumberFormat="1" applyFont="1" applyFill="1" applyBorder="1" applyAlignment="1">
      <alignment horizontal="left"/>
    </xf>
    <xf numFmtId="164" fontId="14" fillId="2" borderId="25" xfId="3" applyNumberFormat="1" applyFont="1" applyFill="1" applyBorder="1"/>
    <xf numFmtId="49" fontId="6" fillId="2" borderId="27" xfId="3" applyNumberFormat="1" applyFont="1" applyFill="1" applyBorder="1" applyAlignment="1">
      <alignment horizontal="left"/>
    </xf>
    <xf numFmtId="0" fontId="26" fillId="2" borderId="0" xfId="3" applyNumberFormat="1" applyFont="1" applyFill="1" applyBorder="1" applyAlignment="1">
      <alignment horizontal="left" shrinkToFit="1"/>
    </xf>
    <xf numFmtId="49" fontId="6" fillId="2" borderId="57" xfId="3" applyNumberFormat="1" applyFont="1" applyFill="1" applyBorder="1" applyAlignment="1">
      <alignment horizontal="center"/>
    </xf>
    <xf numFmtId="0" fontId="26" fillId="2" borderId="0" xfId="3" applyNumberFormat="1" applyFont="1" applyFill="1" applyBorder="1" applyAlignment="1">
      <alignment horizontal="left"/>
    </xf>
    <xf numFmtId="164" fontId="20" fillId="2" borderId="0" xfId="0" applyNumberFormat="1" applyFont="1" applyFill="1"/>
    <xf numFmtId="3" fontId="14" fillId="2" borderId="0" xfId="0" applyNumberFormat="1" applyFont="1" applyFill="1"/>
    <xf numFmtId="0" fontId="11" fillId="2" borderId="49" xfId="1" applyFont="1" applyFill="1" applyBorder="1" applyAlignment="1">
      <alignment horizontal="center"/>
    </xf>
    <xf numFmtId="0" fontId="11" fillId="2" borderId="60" xfId="1" applyFont="1" applyFill="1" applyBorder="1" applyAlignment="1">
      <alignment horizontal="center"/>
    </xf>
    <xf numFmtId="0" fontId="11" fillId="2" borderId="42" xfId="1" applyFont="1" applyFill="1" applyBorder="1" applyAlignment="1">
      <alignment horizontal="center"/>
    </xf>
    <xf numFmtId="0" fontId="11" fillId="2" borderId="63" xfId="3" applyFont="1" applyFill="1" applyBorder="1" applyAlignment="1">
      <alignment horizontal="left"/>
    </xf>
    <xf numFmtId="49" fontId="11" fillId="2" borderId="43" xfId="1" applyNumberFormat="1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3" fontId="40" fillId="2" borderId="43" xfId="0" applyNumberFormat="1" applyFont="1" applyFill="1" applyBorder="1"/>
    <xf numFmtId="4" fontId="12" fillId="2" borderId="43" xfId="1" applyNumberFormat="1" applyFont="1" applyFill="1" applyBorder="1" applyAlignment="1">
      <alignment horizontal="center"/>
    </xf>
    <xf numFmtId="4" fontId="12" fillId="2" borderId="13" xfId="1" applyNumberFormat="1" applyFont="1" applyFill="1" applyBorder="1" applyAlignment="1">
      <alignment horizontal="center"/>
    </xf>
    <xf numFmtId="164" fontId="26" fillId="2" borderId="0" xfId="0" applyNumberFormat="1" applyFont="1" applyFill="1" applyBorder="1" applyAlignment="1">
      <alignment horizontal="right"/>
    </xf>
    <xf numFmtId="0" fontId="27" fillId="2" borderId="0" xfId="0" applyFont="1" applyFill="1"/>
    <xf numFmtId="49" fontId="6" fillId="2" borderId="4" xfId="3" applyNumberFormat="1" applyFont="1" applyFill="1" applyBorder="1" applyAlignment="1">
      <alignment horizontal="center"/>
    </xf>
    <xf numFmtId="49" fontId="6" fillId="2" borderId="22" xfId="3" applyNumberFormat="1" applyFont="1" applyFill="1" applyBorder="1" applyAlignment="1">
      <alignment horizontal="center"/>
    </xf>
    <xf numFmtId="0" fontId="3" fillId="2" borderId="12" xfId="3" applyFont="1" applyFill="1" applyBorder="1" applyAlignment="1" applyProtection="1">
      <alignment horizontal="center"/>
      <protection locked="0"/>
    </xf>
    <xf numFmtId="0" fontId="12" fillId="2" borderId="20" xfId="3" applyFont="1" applyFill="1" applyBorder="1" applyAlignment="1">
      <alignment horizontal="left"/>
    </xf>
    <xf numFmtId="0" fontId="34" fillId="2" borderId="12" xfId="3" applyFont="1" applyFill="1" applyBorder="1"/>
    <xf numFmtId="3" fontId="12" fillId="2" borderId="20" xfId="3" applyNumberFormat="1" applyFont="1" applyFill="1" applyBorder="1"/>
    <xf numFmtId="4" fontId="12" fillId="2" borderId="21" xfId="3" applyNumberFormat="1" applyFont="1" applyFill="1" applyBorder="1"/>
    <xf numFmtId="4" fontId="12" fillId="2" borderId="54" xfId="3" applyNumberFormat="1" applyFont="1" applyFill="1" applyBorder="1"/>
    <xf numFmtId="0" fontId="3" fillId="2" borderId="14" xfId="3" applyFont="1" applyFill="1" applyBorder="1" applyAlignment="1">
      <alignment horizontal="center"/>
    </xf>
    <xf numFmtId="49" fontId="3" fillId="2" borderId="24" xfId="3" applyNumberFormat="1" applyFont="1" applyFill="1" applyBorder="1" applyAlignment="1" applyProtection="1">
      <alignment horizontal="center"/>
      <protection locked="0"/>
    </xf>
    <xf numFmtId="0" fontId="3" fillId="2" borderId="25" xfId="3" applyNumberFormat="1" applyFont="1" applyFill="1" applyBorder="1" applyAlignment="1">
      <alignment horizontal="left"/>
    </xf>
    <xf numFmtId="3" fontId="3" fillId="2" borderId="25" xfId="0" applyNumberFormat="1" applyFont="1" applyFill="1" applyBorder="1" applyAlignment="1">
      <alignment horizontal="right"/>
    </xf>
    <xf numFmtId="164" fontId="3" fillId="2" borderId="25" xfId="0" applyNumberFormat="1" applyFont="1" applyFill="1" applyBorder="1" applyAlignment="1">
      <alignment horizontal="right"/>
    </xf>
    <xf numFmtId="4" fontId="3" fillId="2" borderId="25" xfId="0" applyNumberFormat="1" applyFont="1" applyFill="1" applyBorder="1" applyAlignment="1">
      <alignment horizontal="right"/>
    </xf>
    <xf numFmtId="4" fontId="3" fillId="2" borderId="26" xfId="0" applyNumberFormat="1" applyFont="1" applyFill="1" applyBorder="1" applyAlignment="1">
      <alignment horizontal="right"/>
    </xf>
    <xf numFmtId="0" fontId="3" fillId="2" borderId="62" xfId="3" applyFont="1" applyFill="1" applyBorder="1" applyAlignment="1">
      <alignment horizontal="center"/>
    </xf>
    <xf numFmtId="49" fontId="3" fillId="2" borderId="57" xfId="3" applyNumberFormat="1" applyFont="1" applyFill="1" applyBorder="1" applyAlignment="1" applyProtection="1">
      <alignment horizontal="center"/>
      <protection locked="0"/>
    </xf>
    <xf numFmtId="0" fontId="6" fillId="2" borderId="0" xfId="3" applyFont="1" applyFill="1" applyBorder="1" applyAlignment="1">
      <alignment horizontal="center"/>
    </xf>
    <xf numFmtId="49" fontId="6" fillId="2" borderId="0" xfId="3" applyNumberFormat="1" applyFont="1" applyFill="1" applyBorder="1" applyAlignment="1" applyProtection="1">
      <alignment horizontal="center"/>
      <protection locked="0"/>
    </xf>
    <xf numFmtId="3" fontId="26" fillId="2" borderId="0" xfId="0" applyNumberFormat="1" applyFont="1" applyFill="1" applyBorder="1" applyAlignment="1">
      <alignment horizontal="right"/>
    </xf>
    <xf numFmtId="4" fontId="26" fillId="2" borderId="0" xfId="0" applyNumberFormat="1" applyFont="1" applyFill="1" applyBorder="1" applyAlignment="1">
      <alignment horizontal="right"/>
    </xf>
    <xf numFmtId="4" fontId="12" fillId="2" borderId="22" xfId="1" applyNumberFormat="1" applyFont="1" applyFill="1" applyBorder="1" applyAlignment="1">
      <alignment horizontal="center"/>
    </xf>
    <xf numFmtId="3" fontId="20" fillId="2" borderId="43" xfId="0" applyNumberFormat="1" applyFont="1" applyFill="1" applyBorder="1"/>
    <xf numFmtId="3" fontId="3" fillId="2" borderId="20" xfId="0" applyNumberFormat="1" applyFont="1" applyFill="1" applyBorder="1" applyAlignment="1">
      <alignment horizontal="right"/>
    </xf>
    <xf numFmtId="4" fontId="3" fillId="2" borderId="20" xfId="0" applyNumberFormat="1" applyFont="1" applyFill="1" applyBorder="1" applyAlignment="1">
      <alignment horizontal="right"/>
    </xf>
    <xf numFmtId="4" fontId="3" fillId="2" borderId="54" xfId="0" applyNumberFormat="1" applyFont="1" applyFill="1" applyBorder="1" applyAlignment="1">
      <alignment horizontal="right"/>
    </xf>
    <xf numFmtId="0" fontId="3" fillId="2" borderId="10" xfId="3" applyFont="1" applyFill="1" applyBorder="1" applyAlignment="1">
      <alignment horizontal="center"/>
    </xf>
    <xf numFmtId="49" fontId="3" fillId="2" borderId="12" xfId="3" applyNumberFormat="1" applyFont="1" applyFill="1" applyBorder="1" applyAlignment="1" applyProtection="1">
      <alignment horizontal="center"/>
      <protection locked="0"/>
    </xf>
    <xf numFmtId="0" fontId="3" fillId="2" borderId="20" xfId="3" applyNumberFormat="1" applyFont="1" applyFill="1" applyBorder="1" applyAlignment="1">
      <alignment horizontal="left"/>
    </xf>
    <xf numFmtId="0" fontId="3" fillId="2" borderId="11" xfId="3" applyFont="1" applyFill="1" applyBorder="1"/>
    <xf numFmtId="164" fontId="3" fillId="2" borderId="20" xfId="0" applyNumberFormat="1" applyFont="1" applyFill="1" applyBorder="1" applyAlignment="1">
      <alignment horizontal="right"/>
    </xf>
    <xf numFmtId="0" fontId="0" fillId="2" borderId="0" xfId="0" applyFont="1" applyFill="1"/>
    <xf numFmtId="0" fontId="11" fillId="2" borderId="22" xfId="1" applyFont="1" applyFill="1" applyBorder="1" applyAlignment="1">
      <alignment horizontal="center"/>
    </xf>
    <xf numFmtId="3" fontId="20" fillId="2" borderId="5" xfId="0" applyNumberFormat="1" applyFont="1" applyFill="1" applyBorder="1"/>
    <xf numFmtId="0" fontId="6" fillId="2" borderId="14" xfId="3" applyFont="1" applyFill="1" applyBorder="1" applyAlignment="1">
      <alignment horizontal="center"/>
    </xf>
    <xf numFmtId="49" fontId="6" fillId="2" borderId="24" xfId="3" applyNumberFormat="1" applyFont="1" applyFill="1" applyBorder="1" applyAlignment="1" applyProtection="1">
      <alignment horizontal="center"/>
      <protection locked="0"/>
    </xf>
    <xf numFmtId="0" fontId="6" fillId="2" borderId="25" xfId="3" applyNumberFormat="1" applyFont="1" applyFill="1" applyBorder="1" applyAlignment="1">
      <alignment horizontal="left"/>
    </xf>
    <xf numFmtId="3" fontId="14" fillId="2" borderId="20" xfId="0" applyNumberFormat="1" applyFont="1" applyFill="1" applyBorder="1" applyAlignment="1">
      <alignment horizontal="right"/>
    </xf>
    <xf numFmtId="164" fontId="14" fillId="2" borderId="25" xfId="0" applyNumberFormat="1" applyFont="1" applyFill="1" applyBorder="1" applyAlignment="1">
      <alignment horizontal="right"/>
    </xf>
    <xf numFmtId="3" fontId="14" fillId="2" borderId="25" xfId="0" applyNumberFormat="1" applyFont="1" applyFill="1" applyBorder="1" applyAlignment="1">
      <alignment horizontal="right"/>
    </xf>
    <xf numFmtId="4" fontId="14" fillId="2" borderId="25" xfId="0" applyNumberFormat="1" applyFont="1" applyFill="1" applyBorder="1" applyAlignment="1">
      <alignment horizontal="right"/>
    </xf>
    <xf numFmtId="4" fontId="14" fillId="2" borderId="26" xfId="0" applyNumberFormat="1" applyFont="1" applyFill="1" applyBorder="1" applyAlignment="1">
      <alignment horizontal="right"/>
    </xf>
    <xf numFmtId="0" fontId="26" fillId="2" borderId="14" xfId="3" applyFont="1" applyFill="1" applyBorder="1" applyAlignment="1">
      <alignment horizontal="center"/>
    </xf>
    <xf numFmtId="49" fontId="6" fillId="2" borderId="25" xfId="3" applyNumberFormat="1" applyFont="1" applyFill="1" applyBorder="1" applyAlignment="1" applyProtection="1">
      <alignment horizontal="center"/>
      <protection locked="0"/>
    </xf>
    <xf numFmtId="0" fontId="12" fillId="2" borderId="19" xfId="3" applyFont="1" applyFill="1" applyBorder="1" applyAlignment="1">
      <alignment horizontal="center"/>
    </xf>
    <xf numFmtId="49" fontId="24" fillId="2" borderId="28" xfId="3" applyNumberFormat="1" applyFont="1" applyFill="1" applyBorder="1" applyAlignment="1" applyProtection="1">
      <alignment horizontal="center"/>
      <protection locked="0"/>
    </xf>
    <xf numFmtId="0" fontId="24" fillId="2" borderId="16" xfId="3" applyFont="1" applyFill="1" applyBorder="1"/>
    <xf numFmtId="0" fontId="12" fillId="2" borderId="10" xfId="3" applyFont="1" applyFill="1" applyBorder="1" applyAlignment="1">
      <alignment horizontal="center"/>
    </xf>
    <xf numFmtId="49" fontId="24" fillId="2" borderId="12" xfId="3" applyNumberFormat="1" applyFont="1" applyFill="1" applyBorder="1" applyAlignment="1" applyProtection="1">
      <alignment horizontal="center"/>
      <protection locked="0"/>
    </xf>
    <xf numFmtId="0" fontId="24" fillId="2" borderId="20" xfId="3" applyFont="1" applyFill="1" applyBorder="1"/>
    <xf numFmtId="0" fontId="17" fillId="2" borderId="11" xfId="3" applyFont="1" applyFill="1" applyBorder="1"/>
    <xf numFmtId="0" fontId="17" fillId="2" borderId="0" xfId="3" applyFont="1" applyFill="1" applyBorder="1"/>
    <xf numFmtId="3" fontId="0" fillId="2" borderId="0" xfId="0" applyNumberFormat="1" applyFill="1"/>
    <xf numFmtId="0" fontId="24" fillId="2" borderId="28" xfId="3" applyFont="1" applyFill="1" applyBorder="1"/>
    <xf numFmtId="0" fontId="26" fillId="2" borderId="21" xfId="0" applyFont="1" applyFill="1" applyBorder="1"/>
    <xf numFmtId="49" fontId="24" fillId="2" borderId="17" xfId="3" applyNumberFormat="1" applyFont="1" applyFill="1" applyBorder="1" applyAlignment="1">
      <alignment horizontal="left"/>
    </xf>
    <xf numFmtId="164" fontId="14" fillId="2" borderId="15" xfId="3" applyNumberFormat="1" applyFont="1" applyFill="1" applyBorder="1"/>
    <xf numFmtId="0" fontId="14" fillId="2" borderId="44" xfId="0" applyFont="1" applyFill="1" applyBorder="1"/>
    <xf numFmtId="49" fontId="12" fillId="2" borderId="4" xfId="3" applyNumberFormat="1" applyFont="1" applyFill="1" applyBorder="1" applyAlignment="1">
      <alignment horizontal="center"/>
    </xf>
    <xf numFmtId="0" fontId="24" fillId="2" borderId="5" xfId="3" applyFont="1" applyFill="1" applyBorder="1" applyAlignment="1">
      <alignment horizontal="left"/>
    </xf>
    <xf numFmtId="3" fontId="24" fillId="2" borderId="5" xfId="0" applyNumberFormat="1" applyFont="1" applyFill="1" applyBorder="1"/>
    <xf numFmtId="164" fontId="24" fillId="2" borderId="29" xfId="3" applyNumberFormat="1" applyFont="1" applyFill="1" applyBorder="1"/>
    <xf numFmtId="4" fontId="24" fillId="2" borderId="29" xfId="0" applyNumberFormat="1" applyFont="1" applyFill="1" applyBorder="1"/>
    <xf numFmtId="4" fontId="24" fillId="2" borderId="6" xfId="0" applyNumberFormat="1" applyFont="1" applyFill="1" applyBorder="1"/>
    <xf numFmtId="0" fontId="14" fillId="2" borderId="20" xfId="3" applyFont="1" applyFill="1" applyBorder="1" applyAlignment="1">
      <alignment horizontal="left"/>
    </xf>
    <xf numFmtId="164" fontId="14" fillId="2" borderId="21" xfId="3" applyNumberFormat="1" applyFont="1" applyFill="1" applyBorder="1"/>
    <xf numFmtId="49" fontId="14" fillId="2" borderId="11" xfId="3" applyNumberFormat="1" applyFont="1" applyFill="1" applyBorder="1" applyAlignment="1" applyProtection="1">
      <alignment horizontal="center"/>
      <protection locked="0"/>
    </xf>
    <xf numFmtId="0" fontId="14" fillId="2" borderId="25" xfId="3" applyFont="1" applyFill="1" applyBorder="1" applyAlignment="1">
      <alignment horizontal="left"/>
    </xf>
    <xf numFmtId="49" fontId="11" fillId="2" borderId="58" xfId="3" applyNumberFormat="1" applyFont="1" applyFill="1" applyBorder="1" applyAlignment="1">
      <alignment horizontal="center"/>
    </xf>
    <xf numFmtId="0" fontId="17" fillId="2" borderId="24" xfId="3" applyFont="1" applyFill="1" applyBorder="1"/>
    <xf numFmtId="164" fontId="24" fillId="2" borderId="21" xfId="3" applyNumberFormat="1" applyFont="1" applyFill="1" applyBorder="1"/>
    <xf numFmtId="49" fontId="14" fillId="2" borderId="25" xfId="3" applyNumberFormat="1" applyFont="1" applyFill="1" applyBorder="1" applyAlignment="1" applyProtection="1">
      <alignment horizontal="center"/>
      <protection locked="0"/>
    </xf>
    <xf numFmtId="0" fontId="14" fillId="2" borderId="11" xfId="3" applyFont="1" applyFill="1" applyBorder="1"/>
    <xf numFmtId="0" fontId="14" fillId="2" borderId="25" xfId="0" applyFont="1" applyFill="1" applyBorder="1" applyAlignment="1">
      <alignment horizontal="right"/>
    </xf>
    <xf numFmtId="0" fontId="3" fillId="2" borderId="63" xfId="3" applyFont="1" applyFill="1" applyBorder="1"/>
    <xf numFmtId="0" fontId="20" fillId="2" borderId="43" xfId="0" applyFont="1" applyFill="1" applyBorder="1"/>
    <xf numFmtId="3" fontId="14" fillId="2" borderId="43" xfId="0" applyNumberFormat="1" applyFont="1" applyFill="1" applyBorder="1"/>
    <xf numFmtId="0" fontId="20" fillId="2" borderId="13" xfId="0" applyFont="1" applyFill="1" applyBorder="1"/>
    <xf numFmtId="165" fontId="20" fillId="2" borderId="21" xfId="0" applyNumberFormat="1" applyFont="1" applyFill="1" applyBorder="1"/>
    <xf numFmtId="0" fontId="3" fillId="2" borderId="0" xfId="0" applyFont="1" applyFill="1" applyBorder="1" applyAlignment="1">
      <alignment horizontal="left" vertical="center" wrapText="1"/>
    </xf>
    <xf numFmtId="3" fontId="6" fillId="2" borderId="0" xfId="3" applyNumberFormat="1" applyFont="1" applyFill="1" applyBorder="1"/>
    <xf numFmtId="3" fontId="14" fillId="2" borderId="0" xfId="3" applyNumberFormat="1" applyFont="1" applyFill="1" applyBorder="1"/>
    <xf numFmtId="49" fontId="12" fillId="2" borderId="60" xfId="3" applyNumberFormat="1" applyFont="1" applyFill="1" applyBorder="1" applyAlignment="1">
      <alignment horizontal="center"/>
    </xf>
    <xf numFmtId="3" fontId="12" fillId="2" borderId="63" xfId="3" applyNumberFormat="1" applyFont="1" applyFill="1" applyBorder="1"/>
    <xf numFmtId="164" fontId="12" fillId="2" borderId="63" xfId="3" applyNumberFormat="1" applyFont="1" applyFill="1" applyBorder="1"/>
    <xf numFmtId="4" fontId="12" fillId="2" borderId="63" xfId="0" applyNumberFormat="1" applyFont="1" applyFill="1" applyBorder="1"/>
    <xf numFmtId="4" fontId="12" fillId="2" borderId="13" xfId="0" applyNumberFormat="1" applyFont="1" applyFill="1" applyBorder="1"/>
    <xf numFmtId="49" fontId="12" fillId="2" borderId="39" xfId="3" applyNumberFormat="1" applyFont="1" applyFill="1" applyBorder="1" applyAlignment="1">
      <alignment horizontal="center"/>
    </xf>
    <xf numFmtId="49" fontId="3" fillId="2" borderId="39" xfId="0" applyNumberFormat="1" applyFont="1" applyFill="1" applyBorder="1" applyAlignment="1">
      <alignment horizontal="center"/>
    </xf>
    <xf numFmtId="0" fontId="3" fillId="2" borderId="39" xfId="0" applyFont="1" applyFill="1" applyBorder="1" applyAlignment="1">
      <alignment horizontal="left" vertical="center" wrapText="1"/>
    </xf>
    <xf numFmtId="49" fontId="3" fillId="2" borderId="39" xfId="3" applyNumberFormat="1" applyFont="1" applyFill="1" applyBorder="1"/>
    <xf numFmtId="3" fontId="6" fillId="2" borderId="39" xfId="3" applyNumberFormat="1" applyFont="1" applyFill="1" applyBorder="1"/>
    <xf numFmtId="3" fontId="14" fillId="2" borderId="39" xfId="3" applyNumberFormat="1" applyFont="1" applyFill="1" applyBorder="1"/>
    <xf numFmtId="164" fontId="3" fillId="2" borderId="0" xfId="3" applyNumberFormat="1" applyFont="1" applyFill="1"/>
    <xf numFmtId="3" fontId="19" fillId="2" borderId="48" xfId="3" applyNumberFormat="1" applyFont="1" applyFill="1" applyBorder="1" applyAlignment="1">
      <alignment horizontal="right" vertical="center"/>
    </xf>
    <xf numFmtId="0" fontId="7" fillId="2" borderId="0" xfId="1" applyFont="1" applyFill="1" applyBorder="1" applyAlignment="1"/>
    <xf numFmtId="0" fontId="7" fillId="2" borderId="0" xfId="1" applyFont="1" applyFill="1" applyBorder="1"/>
    <xf numFmtId="0" fontId="19" fillId="2" borderId="1" xfId="0" applyFont="1" applyFill="1" applyBorder="1" applyAlignment="1">
      <alignment horizontal="left"/>
    </xf>
    <xf numFmtId="0" fontId="7" fillId="2" borderId="48" xfId="3" applyFont="1" applyFill="1" applyBorder="1"/>
    <xf numFmtId="164" fontId="21" fillId="2" borderId="0" xfId="0" applyNumberFormat="1" applyFont="1" applyFill="1"/>
    <xf numFmtId="3" fontId="3" fillId="2" borderId="50" xfId="3" applyNumberFormat="1" applyFont="1" applyFill="1" applyBorder="1"/>
    <xf numFmtId="3" fontId="3" fillId="2" borderId="50" xfId="3" applyNumberFormat="1" applyFill="1" applyBorder="1"/>
    <xf numFmtId="3" fontId="3" fillId="2" borderId="0" xfId="3" applyNumberFormat="1" applyFont="1" applyFill="1" applyBorder="1"/>
    <xf numFmtId="3" fontId="17" fillId="2" borderId="0" xfId="3" applyNumberFormat="1" applyFont="1" applyFill="1" applyBorder="1"/>
    <xf numFmtId="164" fontId="17" fillId="2" borderId="0" xfId="3" applyNumberFormat="1" applyFont="1" applyFill="1" applyBorder="1"/>
    <xf numFmtId="4" fontId="17" fillId="2" borderId="0" xfId="3" applyNumberFormat="1" applyFont="1" applyFill="1" applyBorder="1"/>
    <xf numFmtId="0" fontId="3" fillId="2" borderId="0" xfId="3" applyFont="1" applyFill="1" applyBorder="1" applyAlignment="1">
      <alignment horizontal="center"/>
    </xf>
    <xf numFmtId="49" fontId="3" fillId="2" borderId="0" xfId="3" applyNumberFormat="1" applyFont="1" applyFill="1" applyBorder="1" applyAlignment="1" applyProtection="1">
      <alignment horizontal="center"/>
      <protection locked="0"/>
    </xf>
    <xf numFmtId="49" fontId="14" fillId="2" borderId="7" xfId="0" applyNumberFormat="1" applyFont="1" applyFill="1" applyBorder="1" applyAlignment="1">
      <alignment horizontal="center"/>
    </xf>
    <xf numFmtId="49" fontId="14" fillId="2" borderId="39" xfId="0" applyNumberFormat="1" applyFont="1" applyFill="1" applyBorder="1" applyAlignment="1">
      <alignment horizontal="center"/>
    </xf>
    <xf numFmtId="0" fontId="24" fillId="2" borderId="8" xfId="0" applyFont="1" applyFill="1" applyBorder="1"/>
    <xf numFmtId="0" fontId="17" fillId="2" borderId="50" xfId="0" applyFont="1" applyFill="1" applyBorder="1"/>
    <xf numFmtId="164" fontId="19" fillId="2" borderId="0" xfId="0" applyNumberFormat="1" applyFont="1" applyFill="1" applyBorder="1"/>
    <xf numFmtId="3" fontId="36" fillId="2" borderId="17" xfId="0" applyNumberFormat="1" applyFont="1" applyFill="1" applyBorder="1" applyAlignment="1"/>
    <xf numFmtId="0" fontId="0" fillId="0" borderId="0" xfId="0" applyBorder="1"/>
    <xf numFmtId="49" fontId="6" fillId="2" borderId="17" xfId="3" applyNumberFormat="1" applyFont="1" applyFill="1" applyBorder="1" applyAlignment="1">
      <alignment horizontal="center"/>
    </xf>
    <xf numFmtId="3" fontId="3" fillId="2" borderId="25" xfId="0" applyNumberFormat="1" applyFont="1" applyFill="1" applyBorder="1" applyAlignment="1">
      <alignment horizontal="right" wrapText="1"/>
    </xf>
    <xf numFmtId="3" fontId="3" fillId="2" borderId="50" xfId="0" applyNumberFormat="1" applyFont="1" applyFill="1" applyBorder="1" applyAlignment="1">
      <alignment horizontal="right" wrapText="1"/>
    </xf>
    <xf numFmtId="0" fontId="3" fillId="2" borderId="46" xfId="3" applyFont="1" applyFill="1" applyBorder="1"/>
    <xf numFmtId="164" fontId="3" fillId="2" borderId="0" xfId="3" applyNumberFormat="1" applyFont="1" applyFill="1" applyBorder="1"/>
    <xf numFmtId="0" fontId="30" fillId="2" borderId="25" xfId="0" applyFont="1" applyFill="1" applyBorder="1" applyAlignment="1">
      <alignment vertical="top" wrapText="1"/>
    </xf>
    <xf numFmtId="0" fontId="3" fillId="2" borderId="29" xfId="3" applyFont="1" applyFill="1" applyBorder="1" applyAlignment="1">
      <alignment vertical="center"/>
    </xf>
    <xf numFmtId="3" fontId="3" fillId="2" borderId="5" xfId="3" applyNumberFormat="1" applyFont="1" applyFill="1" applyBorder="1" applyAlignment="1">
      <alignment vertical="center"/>
    </xf>
    <xf numFmtId="164" fontId="3" fillId="2" borderId="5" xfId="3" applyNumberFormat="1" applyFill="1" applyBorder="1"/>
    <xf numFmtId="0" fontId="25" fillId="2" borderId="5" xfId="0" applyFont="1" applyFill="1" applyBorder="1"/>
    <xf numFmtId="0" fontId="19" fillId="2" borderId="0" xfId="0" applyFont="1" applyFill="1" applyBorder="1" applyAlignment="1"/>
    <xf numFmtId="49" fontId="43" fillId="2" borderId="20" xfId="3" applyNumberFormat="1" applyFont="1" applyFill="1" applyBorder="1"/>
    <xf numFmtId="49" fontId="43" fillId="2" borderId="8" xfId="3" applyNumberFormat="1" applyFont="1" applyFill="1" applyBorder="1"/>
    <xf numFmtId="4" fontId="3" fillId="2" borderId="17" xfId="0" applyNumberFormat="1" applyFont="1" applyFill="1" applyBorder="1" applyAlignment="1"/>
    <xf numFmtId="4" fontId="3" fillId="2" borderId="44" xfId="0" applyNumberFormat="1" applyFont="1" applyFill="1" applyBorder="1" applyAlignment="1"/>
    <xf numFmtId="0" fontId="6" fillId="2" borderId="17" xfId="3" applyFont="1" applyFill="1" applyBorder="1" applyAlignment="1"/>
    <xf numFmtId="3" fontId="6" fillId="2" borderId="15" xfId="3" applyNumberFormat="1" applyFont="1" applyFill="1" applyBorder="1" applyAlignment="1"/>
    <xf numFmtId="164" fontId="6" fillId="2" borderId="17" xfId="3" applyNumberFormat="1" applyFont="1" applyFill="1" applyBorder="1" applyAlignment="1"/>
    <xf numFmtId="0" fontId="14" fillId="2" borderId="17" xfId="0" applyFont="1" applyFill="1" applyBorder="1" applyAlignment="1"/>
    <xf numFmtId="0" fontId="6" fillId="2" borderId="20" xfId="3" applyFont="1" applyFill="1" applyBorder="1" applyAlignment="1"/>
    <xf numFmtId="3" fontId="6" fillId="2" borderId="20" xfId="3" applyNumberFormat="1" applyFont="1" applyFill="1" applyBorder="1" applyAlignment="1"/>
    <xf numFmtId="164" fontId="6" fillId="2" borderId="20" xfId="3" applyNumberFormat="1" applyFont="1" applyFill="1" applyBorder="1" applyAlignment="1"/>
    <xf numFmtId="0" fontId="14" fillId="2" borderId="21" xfId="0" applyFont="1" applyFill="1" applyBorder="1" applyAlignment="1"/>
    <xf numFmtId="0" fontId="14" fillId="2" borderId="54" xfId="0" applyFont="1" applyFill="1" applyBorder="1" applyAlignment="1"/>
    <xf numFmtId="4" fontId="3" fillId="2" borderId="21" xfId="0" applyNumberFormat="1" applyFont="1" applyFill="1" applyBorder="1" applyAlignment="1"/>
    <xf numFmtId="4" fontId="3" fillId="2" borderId="54" xfId="0" applyNumberFormat="1" applyFont="1" applyFill="1" applyBorder="1" applyAlignment="1"/>
    <xf numFmtId="164" fontId="6" fillId="2" borderId="15" xfId="3" applyNumberFormat="1" applyFont="1" applyFill="1" applyBorder="1" applyAlignment="1"/>
    <xf numFmtId="0" fontId="6" fillId="2" borderId="8" xfId="3" applyFont="1" applyFill="1" applyBorder="1" applyAlignment="1"/>
    <xf numFmtId="3" fontId="6" fillId="2" borderId="29" xfId="3" applyNumberFormat="1" applyFont="1" applyFill="1" applyBorder="1" applyAlignment="1"/>
    <xf numFmtId="164" fontId="6" fillId="2" borderId="29" xfId="3" applyNumberFormat="1" applyFont="1" applyFill="1" applyBorder="1" applyAlignment="1"/>
    <xf numFmtId="0" fontId="14" fillId="2" borderId="29" xfId="0" applyFont="1" applyFill="1" applyBorder="1" applyAlignment="1"/>
    <xf numFmtId="4" fontId="3" fillId="2" borderId="29" xfId="0" applyNumberFormat="1" applyFont="1" applyFill="1" applyBorder="1" applyAlignment="1"/>
    <xf numFmtId="4" fontId="3" fillId="2" borderId="6" xfId="0" applyNumberFormat="1" applyFont="1" applyFill="1" applyBorder="1" applyAlignment="1"/>
    <xf numFmtId="49" fontId="6" fillId="2" borderId="5" xfId="3" applyNumberFormat="1" applyFont="1" applyFill="1" applyBorder="1"/>
    <xf numFmtId="164" fontId="14" fillId="2" borderId="0" xfId="1" applyNumberFormat="1" applyFont="1" applyFill="1"/>
    <xf numFmtId="0" fontId="3" fillId="0" borderId="11" xfId="3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7" fillId="2" borderId="30" xfId="3" applyFont="1" applyFill="1" applyBorder="1" applyAlignment="1"/>
    <xf numFmtId="0" fontId="7" fillId="2" borderId="46" xfId="3" applyFont="1" applyFill="1" applyBorder="1" applyAlignment="1"/>
    <xf numFmtId="0" fontId="12" fillId="2" borderId="23" xfId="3" applyFont="1" applyFill="1" applyBorder="1" applyAlignment="1">
      <alignment horizontal="left"/>
    </xf>
    <xf numFmtId="0" fontId="12" fillId="2" borderId="24" xfId="3" applyFont="1" applyFill="1" applyBorder="1" applyAlignment="1">
      <alignment horizontal="left"/>
    </xf>
    <xf numFmtId="0" fontId="12" fillId="2" borderId="27" xfId="3" applyFont="1" applyFill="1" applyBorder="1" applyAlignment="1">
      <alignment horizontal="left"/>
    </xf>
    <xf numFmtId="0" fontId="7" fillId="2" borderId="40" xfId="3" applyFont="1" applyFill="1" applyBorder="1" applyAlignment="1"/>
    <xf numFmtId="0" fontId="7" fillId="2" borderId="41" xfId="3" applyFont="1" applyFill="1" applyBorder="1" applyAlignment="1"/>
    <xf numFmtId="49" fontId="7" fillId="2" borderId="30" xfId="3" applyNumberFormat="1" applyFont="1" applyFill="1" applyBorder="1" applyAlignment="1">
      <alignment horizontal="left"/>
    </xf>
    <xf numFmtId="0" fontId="7" fillId="2" borderId="47" xfId="3" applyFont="1" applyFill="1" applyBorder="1" applyAlignment="1"/>
    <xf numFmtId="0" fontId="7" fillId="2" borderId="0" xfId="3" applyFont="1" applyFill="1" applyBorder="1" applyAlignment="1"/>
    <xf numFmtId="0" fontId="24" fillId="2" borderId="17" xfId="0" applyFont="1" applyFill="1" applyBorder="1" applyAlignment="1">
      <alignment horizontal="right" vertical="center"/>
    </xf>
    <xf numFmtId="0" fontId="14" fillId="2" borderId="20" xfId="0" applyFont="1" applyFill="1" applyBorder="1" applyAlignment="1">
      <alignment horizontal="right" vertical="center"/>
    </xf>
    <xf numFmtId="164" fontId="24" fillId="2" borderId="17" xfId="0" applyNumberFormat="1" applyFont="1" applyFill="1" applyBorder="1" applyAlignment="1">
      <alignment horizontal="right" vertical="center"/>
    </xf>
    <xf numFmtId="164" fontId="24" fillId="2" borderId="20" xfId="0" applyNumberFormat="1" applyFont="1" applyFill="1" applyBorder="1" applyAlignment="1">
      <alignment horizontal="right" vertical="center"/>
    </xf>
    <xf numFmtId="3" fontId="24" fillId="2" borderId="17" xfId="0" applyNumberFormat="1" applyFont="1" applyFill="1" applyBorder="1" applyAlignment="1">
      <alignment horizontal="right" vertical="center"/>
    </xf>
    <xf numFmtId="3" fontId="14" fillId="2" borderId="20" xfId="0" applyNumberFormat="1" applyFont="1" applyFill="1" applyBorder="1" applyAlignment="1">
      <alignment horizontal="right" vertical="center"/>
    </xf>
    <xf numFmtId="4" fontId="24" fillId="2" borderId="17" xfId="0" applyNumberFormat="1" applyFont="1" applyFill="1" applyBorder="1" applyAlignment="1">
      <alignment vertical="center"/>
    </xf>
    <xf numFmtId="0" fontId="14" fillId="2" borderId="20" xfId="0" applyFont="1" applyFill="1" applyBorder="1" applyAlignment="1">
      <alignment vertical="center"/>
    </xf>
    <xf numFmtId="4" fontId="24" fillId="2" borderId="44" xfId="0" applyNumberFormat="1" applyFont="1" applyFill="1" applyBorder="1" applyAlignment="1">
      <alignment vertical="center"/>
    </xf>
    <xf numFmtId="0" fontId="14" fillId="2" borderId="54" xfId="0" applyFont="1" applyFill="1" applyBorder="1" applyAlignment="1">
      <alignment vertical="center"/>
    </xf>
    <xf numFmtId="3" fontId="24" fillId="2" borderId="20" xfId="0" applyNumberFormat="1" applyFont="1" applyFill="1" applyBorder="1" applyAlignment="1">
      <alignment horizontal="right" vertical="center"/>
    </xf>
    <xf numFmtId="164" fontId="24" fillId="2" borderId="17" xfId="0" applyNumberFormat="1" applyFont="1" applyFill="1" applyBorder="1" applyAlignment="1">
      <alignment vertical="center"/>
    </xf>
    <xf numFmtId="3" fontId="24" fillId="2" borderId="17" xfId="0" applyNumberFormat="1" applyFont="1" applyFill="1" applyBorder="1" applyAlignment="1">
      <alignment vertical="center"/>
    </xf>
    <xf numFmtId="3" fontId="14" fillId="2" borderId="20" xfId="0" applyNumberFormat="1" applyFont="1" applyFill="1" applyBorder="1" applyAlignment="1">
      <alignment vertical="center"/>
    </xf>
    <xf numFmtId="4" fontId="24" fillId="2" borderId="17" xfId="0" applyNumberFormat="1" applyFont="1" applyFill="1" applyBorder="1" applyAlignment="1">
      <alignment horizontal="right" vertical="center"/>
    </xf>
    <xf numFmtId="4" fontId="24" fillId="2" borderId="44" xfId="0" applyNumberFormat="1" applyFont="1" applyFill="1" applyBorder="1" applyAlignment="1">
      <alignment horizontal="right" vertical="center"/>
    </xf>
    <xf numFmtId="0" fontId="14" fillId="2" borderId="54" xfId="0" applyFont="1" applyFill="1" applyBorder="1" applyAlignment="1">
      <alignment horizontal="right" vertical="center"/>
    </xf>
    <xf numFmtId="0" fontId="24" fillId="2" borderId="20" xfId="0" applyFont="1" applyFill="1" applyBorder="1" applyAlignment="1">
      <alignment horizontal="right" vertical="center"/>
    </xf>
    <xf numFmtId="49" fontId="24" fillId="2" borderId="27" xfId="3" applyNumberFormat="1" applyFont="1" applyFill="1" applyBorder="1" applyAlignment="1" applyProtection="1">
      <alignment horizontal="left"/>
      <protection locked="0"/>
    </xf>
    <xf numFmtId="0" fontId="41" fillId="2" borderId="24" xfId="0" applyFont="1" applyFill="1" applyBorder="1" applyAlignment="1">
      <alignment horizontal="left"/>
    </xf>
    <xf numFmtId="0" fontId="7" fillId="2" borderId="40" xfId="3" applyFont="1" applyFill="1" applyBorder="1" applyAlignment="1">
      <alignment horizontal="left" vertical="center"/>
    </xf>
    <xf numFmtId="0" fontId="7" fillId="2" borderId="41" xfId="3" applyFont="1" applyFill="1" applyBorder="1" applyAlignment="1">
      <alignment horizontal="left" vertical="center"/>
    </xf>
    <xf numFmtId="0" fontId="11" fillId="2" borderId="27" xfId="3" applyFont="1" applyFill="1" applyBorder="1" applyAlignment="1">
      <alignment horizontal="left"/>
    </xf>
    <xf numFmtId="0" fontId="20" fillId="2" borderId="23" xfId="0" applyFont="1" applyFill="1" applyBorder="1" applyAlignment="1"/>
    <xf numFmtId="49" fontId="12" fillId="2" borderId="63" xfId="3" applyNumberFormat="1" applyFont="1" applyFill="1" applyBorder="1" applyAlignment="1">
      <alignment horizontal="left"/>
    </xf>
    <xf numFmtId="0" fontId="20" fillId="2" borderId="41" xfId="0" applyFont="1" applyFill="1" applyBorder="1" applyAlignment="1"/>
    <xf numFmtId="0" fontId="20" fillId="2" borderId="42" xfId="0" applyFont="1" applyFill="1" applyBorder="1" applyAlignment="1"/>
    <xf numFmtId="49" fontId="24" fillId="2" borderId="12" xfId="3" applyNumberFormat="1" applyFont="1" applyFill="1" applyBorder="1" applyAlignment="1">
      <alignment horizontal="left"/>
    </xf>
    <xf numFmtId="0" fontId="24" fillId="2" borderId="20" xfId="3" applyFont="1" applyFill="1" applyBorder="1" applyAlignment="1">
      <alignment horizontal="left"/>
    </xf>
    <xf numFmtId="0" fontId="11" fillId="2" borderId="23" xfId="3" applyFont="1" applyFill="1" applyBorder="1" applyAlignment="1">
      <alignment horizontal="left"/>
    </xf>
    <xf numFmtId="164" fontId="3" fillId="2" borderId="17" xfId="3" applyNumberFormat="1" applyFont="1" applyFill="1" applyBorder="1" applyAlignment="1"/>
    <xf numFmtId="164" fontId="3" fillId="2" borderId="20" xfId="3" applyNumberFormat="1" applyFont="1" applyFill="1" applyBorder="1" applyAlignment="1"/>
    <xf numFmtId="3" fontId="14" fillId="2" borderId="17" xfId="0" applyNumberFormat="1" applyFont="1" applyFill="1" applyBorder="1" applyAlignment="1"/>
    <xf numFmtId="0" fontId="20" fillId="2" borderId="20" xfId="0" applyFont="1" applyFill="1" applyBorder="1" applyAlignment="1"/>
    <xf numFmtId="4" fontId="3" fillId="2" borderId="17" xfId="0" applyNumberFormat="1" applyFont="1" applyFill="1" applyBorder="1" applyAlignment="1"/>
    <xf numFmtId="4" fontId="3" fillId="2" borderId="44" xfId="0" applyNumberFormat="1" applyFont="1" applyFill="1" applyBorder="1" applyAlignment="1"/>
    <xf numFmtId="0" fontId="20" fillId="2" borderId="54" xfId="0" applyFont="1" applyFill="1" applyBorder="1" applyAlignment="1"/>
    <xf numFmtId="0" fontId="7" fillId="2" borderId="31" xfId="3" applyFont="1" applyFill="1" applyBorder="1" applyAlignment="1"/>
    <xf numFmtId="0" fontId="7" fillId="2" borderId="32" xfId="3" applyFont="1" applyFill="1" applyBorder="1" applyAlignment="1"/>
    <xf numFmtId="0" fontId="7" fillId="2" borderId="48" xfId="3" applyFont="1" applyFill="1" applyBorder="1" applyAlignment="1"/>
    <xf numFmtId="0" fontId="7" fillId="2" borderId="59" xfId="3" applyFont="1" applyFill="1" applyBorder="1" applyAlignment="1">
      <alignment horizontal="left" vertical="center"/>
    </xf>
    <xf numFmtId="0" fontId="7" fillId="2" borderId="11" xfId="3" applyFont="1" applyFill="1" applyBorder="1" applyAlignment="1">
      <alignment horizontal="left" vertical="center"/>
    </xf>
    <xf numFmtId="0" fontId="6" fillId="2" borderId="17" xfId="3" applyFont="1" applyFill="1" applyBorder="1" applyAlignment="1">
      <alignment horizontal="right"/>
    </xf>
    <xf numFmtId="0" fontId="6" fillId="2" borderId="20" xfId="3" applyFont="1" applyFill="1" applyBorder="1" applyAlignment="1">
      <alignment horizontal="right"/>
    </xf>
    <xf numFmtId="0" fontId="12" fillId="2" borderId="23" xfId="0" applyFont="1" applyFill="1" applyBorder="1" applyAlignment="1"/>
    <xf numFmtId="0" fontId="12" fillId="2" borderId="24" xfId="0" applyFont="1" applyFill="1" applyBorder="1" applyAlignment="1"/>
    <xf numFmtId="49" fontId="6" fillId="2" borderId="19" xfId="3" applyNumberFormat="1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49" fontId="6" fillId="2" borderId="17" xfId="3" applyNumberFormat="1" applyFont="1" applyFill="1" applyBorder="1" applyAlignment="1">
      <alignment horizontal="center"/>
    </xf>
    <xf numFmtId="0" fontId="20" fillId="2" borderId="20" xfId="0" applyFont="1" applyFill="1" applyBorder="1" applyAlignment="1">
      <alignment horizontal="center"/>
    </xf>
    <xf numFmtId="0" fontId="6" fillId="2" borderId="17" xfId="3" applyFont="1" applyFill="1" applyBorder="1" applyAlignment="1">
      <alignment horizontal="left"/>
    </xf>
    <xf numFmtId="0" fontId="6" fillId="2" borderId="20" xfId="3" applyFont="1" applyFill="1" applyBorder="1" applyAlignment="1">
      <alignment horizontal="left"/>
    </xf>
    <xf numFmtId="0" fontId="6" fillId="2" borderId="17" xfId="3" applyFont="1" applyFill="1" applyBorder="1" applyAlignment="1">
      <alignment wrapText="1"/>
    </xf>
    <xf numFmtId="0" fontId="6" fillId="2" borderId="20" xfId="3" applyFont="1" applyFill="1" applyBorder="1" applyAlignment="1">
      <alignment wrapText="1"/>
    </xf>
    <xf numFmtId="0" fontId="24" fillId="2" borderId="27" xfId="0" applyFont="1" applyFill="1" applyBorder="1" applyAlignment="1"/>
    <xf numFmtId="0" fontId="24" fillId="2" borderId="12" xfId="0" applyFont="1" applyFill="1" applyBorder="1" applyAlignment="1"/>
    <xf numFmtId="0" fontId="7" fillId="2" borderId="30" xfId="0" applyFont="1" applyFill="1" applyBorder="1" applyAlignment="1"/>
    <xf numFmtId="0" fontId="7" fillId="2" borderId="46" xfId="0" applyFont="1" applyFill="1" applyBorder="1" applyAlignment="1"/>
    <xf numFmtId="0" fontId="24" fillId="2" borderId="11" xfId="0" applyFont="1" applyFill="1" applyBorder="1" applyAlignment="1"/>
    <xf numFmtId="0" fontId="19" fillId="2" borderId="0" xfId="0" applyFont="1" applyFill="1" applyBorder="1" applyAlignment="1"/>
    <xf numFmtId="49" fontId="11" fillId="2" borderId="27" xfId="3" applyNumberFormat="1" applyFont="1" applyFill="1" applyBorder="1" applyAlignment="1">
      <alignment horizontal="left"/>
    </xf>
    <xf numFmtId="49" fontId="11" fillId="2" borderId="24" xfId="3" applyNumberFormat="1" applyFont="1" applyFill="1" applyBorder="1" applyAlignment="1">
      <alignment horizontal="left"/>
    </xf>
    <xf numFmtId="0" fontId="7" fillId="2" borderId="38" xfId="3" applyFont="1" applyFill="1" applyBorder="1" applyAlignment="1"/>
    <xf numFmtId="0" fontId="7" fillId="2" borderId="39" xfId="3" applyFont="1" applyFill="1" applyBorder="1" applyAlignment="1"/>
    <xf numFmtId="4" fontId="17" fillId="2" borderId="44" xfId="0" applyNumberFormat="1" applyFont="1" applyFill="1" applyBorder="1" applyAlignment="1">
      <alignment horizontal="right"/>
    </xf>
    <xf numFmtId="4" fontId="17" fillId="2" borderId="54" xfId="0" applyNumberFormat="1" applyFont="1" applyFill="1" applyBorder="1" applyAlignment="1">
      <alignment horizontal="right"/>
    </xf>
    <xf numFmtId="0" fontId="24" fillId="2" borderId="23" xfId="0" applyFont="1" applyFill="1" applyBorder="1" applyAlignment="1"/>
    <xf numFmtId="0" fontId="24" fillId="2" borderId="24" xfId="0" applyFont="1" applyFill="1" applyBorder="1" applyAlignment="1"/>
    <xf numFmtId="0" fontId="19" fillId="2" borderId="30" xfId="0" applyFont="1" applyFill="1" applyBorder="1" applyAlignment="1"/>
    <xf numFmtId="0" fontId="19" fillId="2" borderId="46" xfId="0" applyFont="1" applyFill="1" applyBorder="1" applyAlignment="1"/>
    <xf numFmtId="0" fontId="7" fillId="2" borderId="0" xfId="0" applyFont="1" applyFill="1" applyBorder="1" applyAlignment="1"/>
    <xf numFmtId="49" fontId="3" fillId="2" borderId="19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14" fillId="2" borderId="17" xfId="0" applyNumberFormat="1" applyFont="1" applyFill="1" applyBorder="1" applyAlignment="1">
      <alignment horizontal="center"/>
    </xf>
    <xf numFmtId="49" fontId="14" fillId="2" borderId="20" xfId="0" applyNumberFormat="1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3" fontId="17" fillId="2" borderId="17" xfId="0" applyNumberFormat="1" applyFont="1" applyFill="1" applyBorder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17" xfId="0" applyNumberFormat="1" applyFont="1" applyFill="1" applyBorder="1" applyAlignment="1"/>
    <xf numFmtId="164" fontId="25" fillId="2" borderId="20" xfId="0" applyNumberFormat="1" applyFont="1" applyFill="1" applyBorder="1" applyAlignment="1"/>
    <xf numFmtId="3" fontId="17" fillId="2" borderId="17" xfId="0" applyNumberFormat="1" applyFont="1" applyFill="1" applyBorder="1" applyAlignment="1"/>
    <xf numFmtId="3" fontId="25" fillId="2" borderId="20" xfId="0" applyNumberFormat="1" applyFont="1" applyFill="1" applyBorder="1" applyAlignment="1"/>
    <xf numFmtId="4" fontId="17" fillId="2" borderId="17" xfId="0" applyNumberFormat="1" applyFont="1" applyFill="1" applyBorder="1" applyAlignment="1">
      <alignment horizontal="right"/>
    </xf>
    <xf numFmtId="4" fontId="17" fillId="2" borderId="2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0" fontId="3" fillId="2" borderId="0" xfId="1" applyFill="1" applyBorder="1" applyAlignment="1"/>
    <xf numFmtId="49" fontId="12" fillId="2" borderId="20" xfId="3" applyNumberFormat="1" applyFont="1" applyFill="1" applyBorder="1" applyAlignment="1">
      <alignment horizontal="left"/>
    </xf>
    <xf numFmtId="0" fontId="12" fillId="2" borderId="21" xfId="3" applyFont="1" applyFill="1" applyBorder="1" applyAlignment="1">
      <alignment horizontal="left"/>
    </xf>
  </cellXfs>
  <cellStyles count="24">
    <cellStyle name="Normální" xfId="0" builtinId="0"/>
    <cellStyle name="Normální 10" xfId="15" xr:uid="{00000000-0005-0000-0000-000001000000}"/>
    <cellStyle name="Normální 10 2" xfId="23" xr:uid="{00000000-0005-0000-0000-000002000000}"/>
    <cellStyle name="Normální 11" xfId="8" xr:uid="{00000000-0005-0000-0000-000003000000}"/>
    <cellStyle name="Normální 12" xfId="16" xr:uid="{00000000-0005-0000-0000-000004000000}"/>
    <cellStyle name="normální 2" xfId="3" xr:uid="{00000000-0005-0000-0000-000005000000}"/>
    <cellStyle name="Normální 3" xfId="5" xr:uid="{00000000-0005-0000-0000-000006000000}"/>
    <cellStyle name="Normální 4" xfId="4" xr:uid="{00000000-0005-0000-0000-000007000000}"/>
    <cellStyle name="Normální 4 2" xfId="9" xr:uid="{00000000-0005-0000-0000-000008000000}"/>
    <cellStyle name="Normální 4 3" xfId="17" xr:uid="{00000000-0005-0000-0000-000009000000}"/>
    <cellStyle name="Normální 5" xfId="6" xr:uid="{00000000-0005-0000-0000-00000A000000}"/>
    <cellStyle name="Normální 5 2" xfId="10" xr:uid="{00000000-0005-0000-0000-00000B000000}"/>
    <cellStyle name="Normální 5 3" xfId="18" xr:uid="{00000000-0005-0000-0000-00000C000000}"/>
    <cellStyle name="Normální 6" xfId="7" xr:uid="{00000000-0005-0000-0000-00000D000000}"/>
    <cellStyle name="Normální 6 2" xfId="11" xr:uid="{00000000-0005-0000-0000-00000E000000}"/>
    <cellStyle name="Normální 6 3" xfId="19" xr:uid="{00000000-0005-0000-0000-00000F000000}"/>
    <cellStyle name="Normální 7" xfId="12" xr:uid="{00000000-0005-0000-0000-000010000000}"/>
    <cellStyle name="Normální 7 2" xfId="20" xr:uid="{00000000-0005-0000-0000-000011000000}"/>
    <cellStyle name="Normální 8" xfId="13" xr:uid="{00000000-0005-0000-0000-000012000000}"/>
    <cellStyle name="Normální 8 2" xfId="21" xr:uid="{00000000-0005-0000-0000-000013000000}"/>
    <cellStyle name="Normální 9" xfId="14" xr:uid="{00000000-0005-0000-0000-000014000000}"/>
    <cellStyle name="Normální 9 2" xfId="22" xr:uid="{00000000-0005-0000-0000-000015000000}"/>
    <cellStyle name="normální_Rozbory 2014" xfId="1" xr:uid="{00000000-0005-0000-0000-000016000000}"/>
    <cellStyle name="normální_Rozbory_1.Q.2014 2" xfId="2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49678-CE2C-429F-BEA6-EFCC3F797450}">
  <sheetPr>
    <pageSetUpPr fitToPage="1"/>
  </sheetPr>
  <dimension ref="B1:J49"/>
  <sheetViews>
    <sheetView tabSelected="1" workbookViewId="0">
      <selection activeCell="G1" sqref="G1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8" width="16.140625" style="80" customWidth="1"/>
    <col min="9" max="10" width="9.42578125" style="80" customWidth="1"/>
    <col min="11" max="16384" width="9.140625" style="80"/>
  </cols>
  <sheetData>
    <row r="1" spans="2:10" ht="15.75" customHeight="1" x14ac:dyDescent="0.25">
      <c r="G1" s="1180" t="s">
        <v>696</v>
      </c>
      <c r="H1" s="1180"/>
      <c r="I1" s="1180"/>
      <c r="J1" s="1180"/>
    </row>
    <row r="2" spans="2:10" ht="15.75" customHeight="1" x14ac:dyDescent="0.25">
      <c r="B2" s="1217" t="s">
        <v>646</v>
      </c>
      <c r="C2" s="1217"/>
      <c r="D2" s="1217"/>
      <c r="E2" s="1217"/>
      <c r="F2" s="1217"/>
      <c r="G2" s="1180" t="s">
        <v>695</v>
      </c>
    </row>
    <row r="3" spans="2:10" ht="15.75" customHeight="1" x14ac:dyDescent="0.25">
      <c r="G3" s="1216" t="s">
        <v>694</v>
      </c>
      <c r="H3" s="1216"/>
    </row>
    <row r="4" spans="2:10" ht="15.75" customHeight="1" x14ac:dyDescent="0.25">
      <c r="D4" s="905"/>
      <c r="E4" s="906"/>
    </row>
    <row r="5" spans="2:10" ht="15.75" x14ac:dyDescent="0.25">
      <c r="D5" s="907" t="s">
        <v>0</v>
      </c>
      <c r="E5" s="908"/>
    </row>
    <row r="6" spans="2:10" ht="15.75" x14ac:dyDescent="0.25">
      <c r="C6" s="909" t="s">
        <v>277</v>
      </c>
      <c r="E6" s="909"/>
    </row>
    <row r="7" spans="2:10" ht="15.75" x14ac:dyDescent="0.25">
      <c r="B7" s="147"/>
      <c r="C7" s="910"/>
      <c r="D7" s="909" t="s">
        <v>278</v>
      </c>
      <c r="E7" s="911"/>
    </row>
    <row r="8" spans="2:10" ht="15.75" x14ac:dyDescent="0.25">
      <c r="B8" s="147"/>
      <c r="C8" s="909"/>
      <c r="D8" s="912" t="s">
        <v>1</v>
      </c>
      <c r="E8" s="913"/>
    </row>
    <row r="9" spans="2:10" ht="15.75" x14ac:dyDescent="0.25">
      <c r="B9" s="23"/>
      <c r="C9" s="914"/>
      <c r="D9" s="915"/>
      <c r="E9" s="198"/>
      <c r="F9" s="816"/>
      <c r="G9" s="816"/>
      <c r="H9" s="816"/>
      <c r="I9" s="816"/>
      <c r="J9" s="816"/>
    </row>
    <row r="10" spans="2:10" ht="18" x14ac:dyDescent="0.25">
      <c r="B10" s="916" t="s">
        <v>2</v>
      </c>
      <c r="C10" s="917"/>
      <c r="D10" s="816"/>
      <c r="E10" s="198"/>
      <c r="F10" s="815"/>
      <c r="G10" s="816"/>
      <c r="H10" s="816"/>
      <c r="I10" s="816"/>
      <c r="J10" s="171"/>
    </row>
    <row r="11" spans="2:10" ht="14.25" customHeight="1" thickBot="1" x14ac:dyDescent="0.3">
      <c r="B11" s="916"/>
      <c r="C11" s="917"/>
      <c r="D11" s="816"/>
      <c r="E11" s="198"/>
      <c r="F11" s="815"/>
      <c r="G11" s="816"/>
      <c r="H11" s="816"/>
      <c r="I11" s="816"/>
      <c r="J11" s="171" t="s">
        <v>595</v>
      </c>
    </row>
    <row r="12" spans="2:10" ht="15" customHeight="1" x14ac:dyDescent="0.25">
      <c r="B12" s="918" t="s">
        <v>3</v>
      </c>
      <c r="C12" s="120" t="s">
        <v>4</v>
      </c>
      <c r="D12" s="87"/>
      <c r="E12" s="691"/>
      <c r="F12" s="120" t="s">
        <v>5</v>
      </c>
      <c r="G12" s="120" t="s">
        <v>6</v>
      </c>
      <c r="H12" s="120" t="s">
        <v>7</v>
      </c>
      <c r="I12" s="120" t="s">
        <v>8</v>
      </c>
      <c r="J12" s="919" t="s">
        <v>8</v>
      </c>
    </row>
    <row r="13" spans="2:10" x14ac:dyDescent="0.25">
      <c r="B13" s="920" t="s">
        <v>9</v>
      </c>
      <c r="C13" s="125" t="s">
        <v>10</v>
      </c>
      <c r="D13" s="89" t="s">
        <v>314</v>
      </c>
      <c r="E13" s="692" t="s">
        <v>11</v>
      </c>
      <c r="F13" s="125" t="s">
        <v>12</v>
      </c>
      <c r="G13" s="125" t="s">
        <v>13</v>
      </c>
      <c r="H13" s="125" t="s">
        <v>647</v>
      </c>
      <c r="I13" s="125" t="s">
        <v>14</v>
      </c>
      <c r="J13" s="921" t="s">
        <v>15</v>
      </c>
    </row>
    <row r="14" spans="2:10" ht="15.75" thickBot="1" x14ac:dyDescent="0.3">
      <c r="B14" s="922" t="s">
        <v>16</v>
      </c>
      <c r="C14" s="93" t="s">
        <v>17</v>
      </c>
      <c r="D14" s="92"/>
      <c r="E14" s="693"/>
      <c r="F14" s="93" t="s">
        <v>322</v>
      </c>
      <c r="G14" s="93" t="s">
        <v>322</v>
      </c>
      <c r="H14" s="130"/>
      <c r="I14" s="130"/>
      <c r="J14" s="923"/>
    </row>
    <row r="15" spans="2:10" ht="15.75" x14ac:dyDescent="0.25">
      <c r="B15" s="924" t="s">
        <v>18</v>
      </c>
      <c r="C15" s="821"/>
      <c r="D15" s="925"/>
      <c r="E15" s="822"/>
      <c r="F15" s="926"/>
      <c r="G15" s="927"/>
      <c r="H15" s="928"/>
      <c r="I15" s="824"/>
      <c r="J15" s="825"/>
    </row>
    <row r="16" spans="2:10" ht="15" customHeight="1" x14ac:dyDescent="0.25">
      <c r="B16" s="101" t="s">
        <v>257</v>
      </c>
      <c r="C16" s="102" t="s">
        <v>258</v>
      </c>
      <c r="D16" s="103"/>
      <c r="E16" s="102"/>
      <c r="F16" s="187">
        <f>SUM(F18:F18)</f>
        <v>500</v>
      </c>
      <c r="G16" s="550">
        <f>SUM(G18:G18)</f>
        <v>323.3</v>
      </c>
      <c r="H16" s="322">
        <f>SUM(H18:H18)</f>
        <v>0</v>
      </c>
      <c r="I16" s="150">
        <f t="shared" ref="I16" si="0">H16/F16*100</f>
        <v>0</v>
      </c>
      <c r="J16" s="151">
        <f t="shared" ref="J16" si="1">H16/G16*100</f>
        <v>0</v>
      </c>
    </row>
    <row r="17" spans="2:10" ht="15" customHeight="1" x14ac:dyDescent="0.25">
      <c r="B17" s="332"/>
      <c r="C17" s="102"/>
      <c r="D17" s="929" t="s">
        <v>259</v>
      </c>
      <c r="E17" s="102"/>
      <c r="F17" s="187"/>
      <c r="G17" s="550"/>
      <c r="H17" s="185"/>
      <c r="I17" s="930"/>
      <c r="J17" s="931"/>
    </row>
    <row r="18" spans="2:10" ht="15" customHeight="1" x14ac:dyDescent="0.25">
      <c r="B18" s="932"/>
      <c r="C18" s="933"/>
      <c r="D18" s="1" t="s">
        <v>282</v>
      </c>
      <c r="E18" s="1" t="s">
        <v>19</v>
      </c>
      <c r="F18" s="320">
        <v>500</v>
      </c>
      <c r="G18" s="934">
        <v>323.3</v>
      </c>
      <c r="H18" s="81">
        <v>0</v>
      </c>
      <c r="I18" s="104">
        <f t="shared" ref="I18" si="2">H18/F18*100</f>
        <v>0</v>
      </c>
      <c r="J18" s="105">
        <f t="shared" ref="J18" si="3">H18/G18*100</f>
        <v>0</v>
      </c>
    </row>
    <row r="19" spans="2:10" ht="15" customHeight="1" x14ac:dyDescent="0.25">
      <c r="B19" s="932"/>
      <c r="C19" s="933"/>
      <c r="D19" s="1"/>
      <c r="E19" s="935"/>
      <c r="F19" s="936"/>
      <c r="G19" s="934"/>
      <c r="H19" s="185"/>
      <c r="I19" s="930"/>
      <c r="J19" s="931"/>
    </row>
    <row r="20" spans="2:10" ht="15" customHeight="1" x14ac:dyDescent="0.25">
      <c r="B20" s="937" t="s">
        <v>20</v>
      </c>
      <c r="C20" s="1220" t="s">
        <v>252</v>
      </c>
      <c r="D20" s="1220"/>
      <c r="E20" s="1221"/>
      <c r="F20" s="938">
        <f>SUM(F21:F22)</f>
        <v>1200</v>
      </c>
      <c r="G20" s="939">
        <f>SUM(G21:G23)</f>
        <v>749</v>
      </c>
      <c r="H20" s="940">
        <f>SUM(H21:H23)</f>
        <v>426</v>
      </c>
      <c r="I20" s="150">
        <f t="shared" ref="I20:I22" si="4">H20/F20*100</f>
        <v>35.5</v>
      </c>
      <c r="J20" s="151">
        <f t="shared" ref="J20:J22" si="5">H20/G20*100</f>
        <v>56.875834445927907</v>
      </c>
    </row>
    <row r="21" spans="2:10" ht="15" customHeight="1" x14ac:dyDescent="0.25">
      <c r="B21" s="941"/>
      <c r="C21" s="942"/>
      <c r="D21" s="1" t="s">
        <v>21</v>
      </c>
      <c r="E21" s="1" t="s">
        <v>19</v>
      </c>
      <c r="F21" s="320">
        <v>200</v>
      </c>
      <c r="G21" s="934">
        <v>200</v>
      </c>
      <c r="H21" s="185">
        <v>0</v>
      </c>
      <c r="I21" s="104">
        <f t="shared" si="4"/>
        <v>0</v>
      </c>
      <c r="J21" s="105">
        <f t="shared" si="5"/>
        <v>0</v>
      </c>
    </row>
    <row r="22" spans="2:10" ht="15" customHeight="1" x14ac:dyDescent="0.25">
      <c r="B22" s="536"/>
      <c r="C22" s="942"/>
      <c r="D22" s="1" t="s">
        <v>22</v>
      </c>
      <c r="E22" s="1" t="s">
        <v>19</v>
      </c>
      <c r="F22" s="320">
        <v>1000</v>
      </c>
      <c r="G22" s="934">
        <v>549</v>
      </c>
      <c r="H22" s="185">
        <v>426</v>
      </c>
      <c r="I22" s="104">
        <f t="shared" si="4"/>
        <v>42.6</v>
      </c>
      <c r="J22" s="105">
        <f t="shared" si="5"/>
        <v>77.595628415300538</v>
      </c>
    </row>
    <row r="23" spans="2:10" ht="15" customHeight="1" x14ac:dyDescent="0.25">
      <c r="B23" s="536"/>
      <c r="C23" s="942"/>
      <c r="D23" s="1"/>
      <c r="E23" s="1"/>
      <c r="F23" s="936"/>
      <c r="G23" s="943"/>
      <c r="H23" s="944"/>
      <c r="I23" s="738"/>
      <c r="J23" s="739"/>
    </row>
    <row r="24" spans="2:10" x14ac:dyDescent="0.25">
      <c r="B24" s="937" t="s">
        <v>20</v>
      </c>
      <c r="C24" s="1222" t="s">
        <v>252</v>
      </c>
      <c r="D24" s="1220"/>
      <c r="E24" s="1221"/>
      <c r="F24" s="936"/>
      <c r="G24" s="934"/>
      <c r="H24" s="185"/>
      <c r="I24" s="104"/>
      <c r="J24" s="105"/>
    </row>
    <row r="25" spans="2:10" x14ac:dyDescent="0.25">
      <c r="B25" s="536"/>
      <c r="C25" s="945">
        <v>21</v>
      </c>
      <c r="D25" s="898" t="s">
        <v>260</v>
      </c>
      <c r="E25" s="898"/>
      <c r="F25" s="322">
        <f>SUM(F26:F28)</f>
        <v>6199</v>
      </c>
      <c r="G25" s="550">
        <f>SUM(G26:G30)</f>
        <v>8798</v>
      </c>
      <c r="H25" s="322">
        <f>SUM(H26:H30)</f>
        <v>6233</v>
      </c>
      <c r="I25" s="150">
        <f>H25/F25*100</f>
        <v>100.54847556057429</v>
      </c>
      <c r="J25" s="151">
        <f>H25/G25*100</f>
        <v>70.845646737894981</v>
      </c>
    </row>
    <row r="26" spans="2:10" x14ac:dyDescent="0.25">
      <c r="B26" s="536"/>
      <c r="C26" s="942"/>
      <c r="D26" s="1" t="s">
        <v>261</v>
      </c>
      <c r="E26" s="1" t="s">
        <v>19</v>
      </c>
      <c r="F26" s="320">
        <v>1400</v>
      </c>
      <c r="G26" s="934">
        <v>1715</v>
      </c>
      <c r="H26" s="81">
        <v>1569</v>
      </c>
      <c r="I26" s="104">
        <f t="shared" ref="I26:I28" si="6">H26/F26*100</f>
        <v>112.07142857142858</v>
      </c>
      <c r="J26" s="105">
        <f t="shared" ref="J26:J33" si="7">H26/G26*100</f>
        <v>91.4868804664723</v>
      </c>
    </row>
    <row r="27" spans="2:10" x14ac:dyDescent="0.25">
      <c r="B27" s="536"/>
      <c r="C27" s="942"/>
      <c r="D27" s="1" t="s">
        <v>323</v>
      </c>
      <c r="E27" s="1" t="s">
        <v>19</v>
      </c>
      <c r="F27" s="320">
        <v>4700</v>
      </c>
      <c r="G27" s="934">
        <v>6593.5</v>
      </c>
      <c r="H27" s="81">
        <v>4555</v>
      </c>
      <c r="I27" s="104">
        <f t="shared" si="6"/>
        <v>96.914893617021278</v>
      </c>
      <c r="J27" s="105">
        <f t="shared" si="7"/>
        <v>69.083187988170167</v>
      </c>
    </row>
    <row r="28" spans="2:10" x14ac:dyDescent="0.25">
      <c r="B28" s="536"/>
      <c r="C28" s="942"/>
      <c r="D28" s="942" t="s">
        <v>283</v>
      </c>
      <c r="E28" s="1" t="s">
        <v>19</v>
      </c>
      <c r="F28" s="320">
        <v>99</v>
      </c>
      <c r="G28" s="934">
        <v>99</v>
      </c>
      <c r="H28" s="185">
        <v>99</v>
      </c>
      <c r="I28" s="104">
        <f t="shared" si="6"/>
        <v>100</v>
      </c>
      <c r="J28" s="105">
        <f t="shared" si="7"/>
        <v>100</v>
      </c>
    </row>
    <row r="29" spans="2:10" x14ac:dyDescent="0.25">
      <c r="B29" s="946"/>
      <c r="C29" s="1"/>
      <c r="D29" s="942" t="s">
        <v>450</v>
      </c>
      <c r="E29" s="1" t="s">
        <v>19</v>
      </c>
      <c r="F29" s="947">
        <v>0</v>
      </c>
      <c r="G29" s="934">
        <v>380.5</v>
      </c>
      <c r="H29" s="185">
        <v>0</v>
      </c>
      <c r="I29" s="104">
        <v>0</v>
      </c>
      <c r="J29" s="105">
        <f t="shared" si="7"/>
        <v>0</v>
      </c>
    </row>
    <row r="30" spans="2:10" x14ac:dyDescent="0.25">
      <c r="B30" s="946"/>
      <c r="C30" s="1"/>
      <c r="D30" s="1" t="s">
        <v>620</v>
      </c>
      <c r="E30" s="1" t="s">
        <v>19</v>
      </c>
      <c r="F30" s="320">
        <v>0</v>
      </c>
      <c r="G30" s="5">
        <v>10</v>
      </c>
      <c r="H30" s="185">
        <v>10</v>
      </c>
      <c r="I30" s="104">
        <v>1</v>
      </c>
      <c r="J30" s="105">
        <f t="shared" si="7"/>
        <v>100</v>
      </c>
    </row>
    <row r="31" spans="2:10" x14ac:dyDescent="0.25">
      <c r="B31" s="948"/>
      <c r="C31" s="1"/>
      <c r="D31" s="1"/>
      <c r="E31" s="1"/>
      <c r="F31" s="320"/>
      <c r="G31" s="5"/>
      <c r="H31" s="185"/>
      <c r="I31" s="153"/>
      <c r="J31" s="105"/>
    </row>
    <row r="32" spans="2:10" x14ac:dyDescent="0.25">
      <c r="B32" s="308" t="s">
        <v>487</v>
      </c>
      <c r="C32" s="2" t="s">
        <v>239</v>
      </c>
      <c r="D32" s="21"/>
      <c r="E32" s="942"/>
      <c r="F32" s="949">
        <v>0</v>
      </c>
      <c r="G32" s="950">
        <f>G33</f>
        <v>120</v>
      </c>
      <c r="H32" s="949">
        <f>H33</f>
        <v>120</v>
      </c>
      <c r="I32" s="150">
        <v>0</v>
      </c>
      <c r="J32" s="151">
        <f t="shared" si="7"/>
        <v>100</v>
      </c>
    </row>
    <row r="33" spans="2:10" ht="15.75" thickBot="1" x14ac:dyDescent="0.3">
      <c r="B33" s="951"/>
      <c r="C33" s="952"/>
      <c r="D33" s="953" t="s">
        <v>488</v>
      </c>
      <c r="E33" s="682" t="s">
        <v>218</v>
      </c>
      <c r="F33" s="954">
        <v>0</v>
      </c>
      <c r="G33" s="955">
        <v>120</v>
      </c>
      <c r="H33" s="684">
        <v>120</v>
      </c>
      <c r="I33" s="104">
        <v>0</v>
      </c>
      <c r="J33" s="105">
        <f t="shared" si="7"/>
        <v>100</v>
      </c>
    </row>
    <row r="34" spans="2:10" ht="16.5" thickBot="1" x14ac:dyDescent="0.3">
      <c r="B34" s="956" t="s">
        <v>23</v>
      </c>
      <c r="C34" s="957"/>
      <c r="D34" s="958"/>
      <c r="E34" s="959"/>
      <c r="F34" s="295">
        <f>F20+F16+F25+F32</f>
        <v>7899</v>
      </c>
      <c r="G34" s="247">
        <f>G20+G16+G25+G32</f>
        <v>9990.2999999999993</v>
      </c>
      <c r="H34" s="295">
        <f>H20+H16+H25+H32</f>
        <v>6779</v>
      </c>
      <c r="I34" s="99">
        <f>H34/F34*100</f>
        <v>85.820989998734021</v>
      </c>
      <c r="J34" s="100">
        <f>H34/G34*100</f>
        <v>67.855820145541173</v>
      </c>
    </row>
    <row r="35" spans="2:10" ht="15.75" thickBot="1" x14ac:dyDescent="0.3"/>
    <row r="36" spans="2:10" x14ac:dyDescent="0.25">
      <c r="B36" s="117" t="s">
        <v>3</v>
      </c>
      <c r="C36" s="118" t="s">
        <v>4</v>
      </c>
      <c r="D36" s="87"/>
      <c r="E36" s="119"/>
      <c r="F36" s="120" t="s">
        <v>5</v>
      </c>
      <c r="G36" s="695" t="s">
        <v>6</v>
      </c>
      <c r="H36" s="120" t="s">
        <v>7</v>
      </c>
      <c r="I36" s="120" t="s">
        <v>8</v>
      </c>
      <c r="J36" s="121" t="s">
        <v>8</v>
      </c>
    </row>
    <row r="37" spans="2:10" x14ac:dyDescent="0.25">
      <c r="B37" s="122" t="s">
        <v>9</v>
      </c>
      <c r="C37" s="123" t="s">
        <v>10</v>
      </c>
      <c r="D37" s="89" t="s">
        <v>314</v>
      </c>
      <c r="E37" s="124" t="s">
        <v>11</v>
      </c>
      <c r="F37" s="125" t="s">
        <v>12</v>
      </c>
      <c r="G37" s="697" t="s">
        <v>13</v>
      </c>
      <c r="H37" s="125" t="s">
        <v>647</v>
      </c>
      <c r="I37" s="125" t="s">
        <v>14</v>
      </c>
      <c r="J37" s="126" t="s">
        <v>15</v>
      </c>
    </row>
    <row r="38" spans="2:10" ht="15.75" thickBot="1" x14ac:dyDescent="0.3">
      <c r="B38" s="127" t="s">
        <v>16</v>
      </c>
      <c r="C38" s="128" t="s">
        <v>17</v>
      </c>
      <c r="D38" s="92"/>
      <c r="E38" s="129"/>
      <c r="F38" s="93" t="s">
        <v>322</v>
      </c>
      <c r="G38" s="213" t="s">
        <v>322</v>
      </c>
      <c r="H38" s="130"/>
      <c r="I38" s="130"/>
      <c r="J38" s="131"/>
    </row>
    <row r="39" spans="2:10" ht="15.75" x14ac:dyDescent="0.25">
      <c r="B39" s="1223" t="s">
        <v>34</v>
      </c>
      <c r="C39" s="1224"/>
      <c r="D39" s="1224"/>
      <c r="E39" s="154"/>
      <c r="F39" s="138"/>
      <c r="G39" s="165"/>
      <c r="H39" s="140"/>
      <c r="I39" s="139"/>
      <c r="J39" s="141"/>
    </row>
    <row r="40" spans="2:10" x14ac:dyDescent="0.25">
      <c r="B40" s="937" t="s">
        <v>20</v>
      </c>
      <c r="C40" s="1222" t="s">
        <v>252</v>
      </c>
      <c r="D40" s="1220"/>
      <c r="E40" s="1221"/>
      <c r="F40" s="178">
        <f>SUM(F42:F46)</f>
        <v>10000</v>
      </c>
      <c r="G40" s="178">
        <f>SUM(G42:G46)</f>
        <v>2307.5</v>
      </c>
      <c r="H40" s="178">
        <f>SUM(H42:H46)</f>
        <v>1028</v>
      </c>
      <c r="I40" s="150">
        <f t="shared" ref="I40:I47" si="8">H40/F40*100</f>
        <v>10.280000000000001</v>
      </c>
      <c r="J40" s="151">
        <f t="shared" ref="J40:J47" si="9">H40/G40*100</f>
        <v>44.550379198266519</v>
      </c>
    </row>
    <row r="41" spans="2:10" x14ac:dyDescent="0.25">
      <c r="B41" s="937"/>
      <c r="C41" s="945">
        <v>21</v>
      </c>
      <c r="D41" s="898" t="s">
        <v>260</v>
      </c>
      <c r="E41" s="960"/>
      <c r="F41" s="177"/>
      <c r="G41" s="178"/>
      <c r="H41" s="177"/>
      <c r="I41" s="104">
        <v>0</v>
      </c>
      <c r="J41" s="105">
        <v>0</v>
      </c>
    </row>
    <row r="42" spans="2:10" x14ac:dyDescent="0.25">
      <c r="B42" s="136"/>
      <c r="C42" s="108"/>
      <c r="D42" s="108" t="s">
        <v>343</v>
      </c>
      <c r="E42" s="1" t="s">
        <v>19</v>
      </c>
      <c r="F42" s="4">
        <v>10000</v>
      </c>
      <c r="G42" s="5">
        <v>0</v>
      </c>
      <c r="H42" s="4">
        <v>0</v>
      </c>
      <c r="I42" s="104">
        <f t="shared" si="8"/>
        <v>0</v>
      </c>
      <c r="J42" s="105">
        <v>0</v>
      </c>
    </row>
    <row r="43" spans="2:10" x14ac:dyDescent="0.25">
      <c r="B43" s="937"/>
      <c r="C43" s="945"/>
      <c r="D43" s="108" t="s">
        <v>655</v>
      </c>
      <c r="E43" s="1" t="s">
        <v>19</v>
      </c>
      <c r="F43" s="4">
        <v>0</v>
      </c>
      <c r="G43" s="5">
        <v>1061.2</v>
      </c>
      <c r="H43" s="961">
        <v>337</v>
      </c>
      <c r="I43" s="104">
        <v>0</v>
      </c>
      <c r="J43" s="105">
        <f t="shared" si="9"/>
        <v>31.756502073124764</v>
      </c>
    </row>
    <row r="44" spans="2:10" x14ac:dyDescent="0.25">
      <c r="B44" s="937"/>
      <c r="C44" s="945"/>
      <c r="D44" s="1" t="s">
        <v>656</v>
      </c>
      <c r="E44" s="1" t="s">
        <v>19</v>
      </c>
      <c r="F44" s="4">
        <v>0</v>
      </c>
      <c r="G44" s="5">
        <v>147.6</v>
      </c>
      <c r="H44" s="961">
        <v>122</v>
      </c>
      <c r="I44" s="104">
        <v>0</v>
      </c>
      <c r="J44" s="105">
        <f t="shared" si="9"/>
        <v>82.655826558265588</v>
      </c>
    </row>
    <row r="45" spans="2:10" x14ac:dyDescent="0.25">
      <c r="B45" s="937"/>
      <c r="C45" s="945"/>
      <c r="D45" s="1" t="s">
        <v>657</v>
      </c>
      <c r="E45" s="1" t="s">
        <v>19</v>
      </c>
      <c r="F45" s="4">
        <v>0</v>
      </c>
      <c r="G45" s="5">
        <v>841</v>
      </c>
      <c r="H45" s="961">
        <v>311</v>
      </c>
      <c r="I45" s="104">
        <v>0</v>
      </c>
      <c r="J45" s="105">
        <f t="shared" si="9"/>
        <v>36.979785969084425</v>
      </c>
    </row>
    <row r="46" spans="2:10" ht="15.75" thickBot="1" x14ac:dyDescent="0.3">
      <c r="B46" s="136"/>
      <c r="C46" s="108"/>
      <c r="D46" s="108" t="s">
        <v>658</v>
      </c>
      <c r="E46" s="1" t="s">
        <v>19</v>
      </c>
      <c r="F46" s="4">
        <v>0</v>
      </c>
      <c r="G46" s="5">
        <v>257.7</v>
      </c>
      <c r="H46" s="320">
        <v>258</v>
      </c>
      <c r="I46" s="104">
        <v>0</v>
      </c>
      <c r="J46" s="105">
        <f t="shared" si="9"/>
        <v>100.11641443538998</v>
      </c>
    </row>
    <row r="47" spans="2:10" ht="16.5" thickBot="1" x14ac:dyDescent="0.3">
      <c r="B47" s="1218" t="s">
        <v>35</v>
      </c>
      <c r="C47" s="1219"/>
      <c r="D47" s="1219"/>
      <c r="E47" s="157"/>
      <c r="F47" s="114">
        <f>F40</f>
        <v>10000</v>
      </c>
      <c r="G47" s="115">
        <f>G40</f>
        <v>2307.5</v>
      </c>
      <c r="H47" s="114">
        <f>H40</f>
        <v>1028</v>
      </c>
      <c r="I47" s="962">
        <f t="shared" si="8"/>
        <v>10.280000000000001</v>
      </c>
      <c r="J47" s="963">
        <f t="shared" si="9"/>
        <v>44.550379198266519</v>
      </c>
    </row>
    <row r="48" spans="2:10" ht="15.75" thickBot="1" x14ac:dyDescent="0.3">
      <c r="B48" s="146"/>
      <c r="C48" s="146"/>
      <c r="D48" s="146"/>
      <c r="E48" s="146"/>
      <c r="F48" s="146"/>
      <c r="G48" s="148"/>
      <c r="H48" s="145"/>
      <c r="I48" s="147"/>
      <c r="J48" s="147"/>
    </row>
    <row r="49" spans="2:10" ht="16.5" thickBot="1" x14ac:dyDescent="0.3">
      <c r="B49" s="164" t="s">
        <v>36</v>
      </c>
      <c r="C49" s="163"/>
      <c r="D49" s="142"/>
      <c r="E49" s="158"/>
      <c r="F49" s="143">
        <f>F34+F47</f>
        <v>17899</v>
      </c>
      <c r="G49" s="144">
        <f>G34+G47</f>
        <v>12297.8</v>
      </c>
      <c r="H49" s="143">
        <f>H34+H47</f>
        <v>7807</v>
      </c>
      <c r="I49" s="99">
        <f>H49/F49*100</f>
        <v>43.616961841443654</v>
      </c>
      <c r="J49" s="100">
        <f>H49/G49*100</f>
        <v>63.482899380376978</v>
      </c>
    </row>
  </sheetData>
  <mergeCells count="7">
    <mergeCell ref="G3:H3"/>
    <mergeCell ref="B2:F2"/>
    <mergeCell ref="B47:D47"/>
    <mergeCell ref="C20:E20"/>
    <mergeCell ref="C24:E24"/>
    <mergeCell ref="B39:D39"/>
    <mergeCell ref="C40:E40"/>
  </mergeCells>
  <printOptions verticalCentered="1"/>
  <pageMargins left="0.43307086614173229" right="0" top="0.35433070866141736" bottom="0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4FCE0-41B8-4B72-8BA9-889413147334}">
  <sheetPr>
    <pageSetUpPr fitToPage="1"/>
  </sheetPr>
  <dimension ref="B2:M100"/>
  <sheetViews>
    <sheetView topLeftCell="A70" workbookViewId="0">
      <selection activeCell="J88" sqref="J88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6" width="16.140625" style="80" customWidth="1"/>
    <col min="7" max="7" width="16.140625" style="223" customWidth="1"/>
    <col min="8" max="8" width="16.140625" style="18" customWidth="1"/>
    <col min="9" max="10" width="9.42578125" style="80" customWidth="1"/>
    <col min="11" max="16384" width="9.140625" style="80"/>
  </cols>
  <sheetData>
    <row r="2" spans="2:12" ht="15.75" x14ac:dyDescent="0.25">
      <c r="B2" s="916" t="s">
        <v>24</v>
      </c>
      <c r="C2" s="816"/>
      <c r="D2" s="816"/>
      <c r="E2" s="198"/>
      <c r="F2" s="816"/>
      <c r="G2" s="1165"/>
      <c r="I2" s="816"/>
      <c r="J2" s="816"/>
    </row>
    <row r="3" spans="2:12" ht="15.75" thickBot="1" x14ac:dyDescent="0.3">
      <c r="B3" s="816"/>
      <c r="C3" s="816"/>
      <c r="D3" s="816"/>
      <c r="E3" s="198" t="s">
        <v>25</v>
      </c>
      <c r="F3" s="815"/>
      <c r="G3" s="1165"/>
      <c r="I3" s="816"/>
      <c r="J3" s="171" t="s">
        <v>596</v>
      </c>
    </row>
    <row r="4" spans="2:12" x14ac:dyDescent="0.25">
      <c r="B4" s="694" t="s">
        <v>3</v>
      </c>
      <c r="C4" s="120" t="s">
        <v>4</v>
      </c>
      <c r="D4" s="87"/>
      <c r="E4" s="691"/>
      <c r="F4" s="120" t="s">
        <v>5</v>
      </c>
      <c r="G4" s="695" t="s">
        <v>6</v>
      </c>
      <c r="H4" s="120" t="s">
        <v>7</v>
      </c>
      <c r="I4" s="120" t="s">
        <v>8</v>
      </c>
      <c r="J4" s="121" t="s">
        <v>8</v>
      </c>
    </row>
    <row r="5" spans="2:12" x14ac:dyDescent="0.25">
      <c r="B5" s="696" t="s">
        <v>9</v>
      </c>
      <c r="C5" s="125" t="s">
        <v>10</v>
      </c>
      <c r="D5" s="89" t="s">
        <v>314</v>
      </c>
      <c r="E5" s="692" t="s">
        <v>11</v>
      </c>
      <c r="F5" s="125" t="s">
        <v>12</v>
      </c>
      <c r="G5" s="697" t="s">
        <v>13</v>
      </c>
      <c r="H5" s="125" t="s">
        <v>647</v>
      </c>
      <c r="I5" s="125" t="s">
        <v>14</v>
      </c>
      <c r="J5" s="126" t="s">
        <v>15</v>
      </c>
    </row>
    <row r="6" spans="2:12" ht="15.75" thickBot="1" x14ac:dyDescent="0.3">
      <c r="B6" s="698" t="s">
        <v>16</v>
      </c>
      <c r="C6" s="93" t="s">
        <v>17</v>
      </c>
      <c r="D6" s="92"/>
      <c r="E6" s="693"/>
      <c r="F6" s="93" t="s">
        <v>322</v>
      </c>
      <c r="G6" s="213" t="s">
        <v>322</v>
      </c>
      <c r="H6" s="130"/>
      <c r="I6" s="130"/>
      <c r="J6" s="131"/>
    </row>
    <row r="7" spans="2:12" ht="15.75" x14ac:dyDescent="0.25">
      <c r="B7" s="699" t="s">
        <v>18</v>
      </c>
      <c r="C7" s="700"/>
      <c r="D7" s="700"/>
      <c r="E7" s="701"/>
      <c r="F7" s="702"/>
      <c r="G7" s="703"/>
      <c r="H7" s="6"/>
      <c r="I7" s="702"/>
      <c r="J7" s="704"/>
    </row>
    <row r="8" spans="2:12" x14ac:dyDescent="0.25">
      <c r="B8" s="132" t="s">
        <v>26</v>
      </c>
      <c r="C8" s="133" t="s">
        <v>321</v>
      </c>
      <c r="D8" s="155"/>
      <c r="E8" s="156"/>
      <c r="F8" s="177">
        <f>SUM(F9+F10+F11+F12+F13+F18+F19)</f>
        <v>56900</v>
      </c>
      <c r="G8" s="178">
        <f t="shared" ref="G8" si="0">SUM(G9+G10+G11+G12+G13+G18+G19)</f>
        <v>61617.599999999999</v>
      </c>
      <c r="H8" s="177">
        <f>SUM(H9+H10+H11+H12+H13+H18+H19+H20)</f>
        <v>54091</v>
      </c>
      <c r="I8" s="150">
        <f t="shared" ref="I8:I15" si="1">H8/F8*100</f>
        <v>95.063268892794369</v>
      </c>
      <c r="J8" s="151">
        <f t="shared" ref="J8:J21" si="2">H8/G8*100</f>
        <v>87.784983511204601</v>
      </c>
    </row>
    <row r="9" spans="2:12" x14ac:dyDescent="0.25">
      <c r="B9" s="626"/>
      <c r="C9" s="108"/>
      <c r="D9" s="108" t="s">
        <v>27</v>
      </c>
      <c r="E9" s="108" t="s">
        <v>28</v>
      </c>
      <c r="F9" s="654">
        <v>10250</v>
      </c>
      <c r="G9" s="551">
        <v>8950</v>
      </c>
      <c r="H9" s="654">
        <v>8078</v>
      </c>
      <c r="I9" s="60">
        <f t="shared" si="1"/>
        <v>78.809756097560978</v>
      </c>
      <c r="J9" s="61">
        <f t="shared" si="2"/>
        <v>90.256983240223462</v>
      </c>
      <c r="K9" s="223"/>
      <c r="L9" s="1118"/>
    </row>
    <row r="10" spans="2:12" x14ac:dyDescent="0.25">
      <c r="B10" s="134"/>
      <c r="C10" s="112"/>
      <c r="D10" s="108" t="s">
        <v>251</v>
      </c>
      <c r="E10" s="108" t="s">
        <v>29</v>
      </c>
      <c r="F10" s="654">
        <v>2500</v>
      </c>
      <c r="G10" s="5">
        <v>2500</v>
      </c>
      <c r="H10" s="81">
        <v>2257</v>
      </c>
      <c r="I10" s="60">
        <f t="shared" si="1"/>
        <v>90.28</v>
      </c>
      <c r="J10" s="61">
        <f t="shared" si="2"/>
        <v>90.28</v>
      </c>
      <c r="L10" s="1118"/>
    </row>
    <row r="11" spans="2:12" x14ac:dyDescent="0.25">
      <c r="B11" s="134"/>
      <c r="C11" s="112"/>
      <c r="D11" s="108" t="s">
        <v>319</v>
      </c>
      <c r="E11" s="108" t="s">
        <v>29</v>
      </c>
      <c r="F11" s="654">
        <v>2500</v>
      </c>
      <c r="G11" s="5">
        <v>2370</v>
      </c>
      <c r="H11" s="81">
        <v>2205</v>
      </c>
      <c r="I11" s="60">
        <f t="shared" si="1"/>
        <v>88.2</v>
      </c>
      <c r="J11" s="61">
        <f t="shared" si="2"/>
        <v>93.037974683544306</v>
      </c>
    </row>
    <row r="12" spans="2:12" x14ac:dyDescent="0.25">
      <c r="B12" s="134"/>
      <c r="C12" s="112"/>
      <c r="D12" s="108" t="s">
        <v>30</v>
      </c>
      <c r="E12" s="108" t="s">
        <v>31</v>
      </c>
      <c r="F12" s="654">
        <v>1200</v>
      </c>
      <c r="G12" s="5">
        <v>1142</v>
      </c>
      <c r="H12" s="81">
        <v>849</v>
      </c>
      <c r="I12" s="60">
        <f t="shared" si="1"/>
        <v>70.75</v>
      </c>
      <c r="J12" s="61">
        <f t="shared" si="2"/>
        <v>74.343257443082308</v>
      </c>
    </row>
    <row r="13" spans="2:12" x14ac:dyDescent="0.25">
      <c r="B13" s="134"/>
      <c r="C13" s="112"/>
      <c r="D13" s="108" t="s">
        <v>324</v>
      </c>
      <c r="E13" s="108" t="s">
        <v>32</v>
      </c>
      <c r="F13" s="654">
        <f>SUM(F14:F17)</f>
        <v>37700</v>
      </c>
      <c r="G13" s="551">
        <v>38201.599999999999</v>
      </c>
      <c r="H13" s="654">
        <f t="shared" ref="H13" si="3">SUM(H14:H17)</f>
        <v>35951</v>
      </c>
      <c r="I13" s="60">
        <f t="shared" si="1"/>
        <v>95.360742705570289</v>
      </c>
      <c r="J13" s="61">
        <f t="shared" si="2"/>
        <v>94.108623722566591</v>
      </c>
    </row>
    <row r="14" spans="2:12" x14ac:dyDescent="0.25">
      <c r="B14" s="134"/>
      <c r="C14" s="112"/>
      <c r="D14" s="705" t="s">
        <v>325</v>
      </c>
      <c r="E14" s="605" t="s">
        <v>32</v>
      </c>
      <c r="F14" s="362">
        <v>37000</v>
      </c>
      <c r="G14" s="596">
        <v>37292</v>
      </c>
      <c r="H14" s="390">
        <v>35153</v>
      </c>
      <c r="I14" s="467">
        <f t="shared" si="1"/>
        <v>95.008108108108118</v>
      </c>
      <c r="J14" s="468">
        <f t="shared" si="2"/>
        <v>94.264185348063918</v>
      </c>
    </row>
    <row r="15" spans="2:12" x14ac:dyDescent="0.25">
      <c r="B15" s="134"/>
      <c r="C15" s="112"/>
      <c r="D15" s="705" t="s">
        <v>326</v>
      </c>
      <c r="E15" s="605" t="s">
        <v>32</v>
      </c>
      <c r="F15" s="362">
        <v>700</v>
      </c>
      <c r="G15" s="596">
        <v>700</v>
      </c>
      <c r="H15" s="390">
        <v>588</v>
      </c>
      <c r="I15" s="467">
        <f t="shared" si="1"/>
        <v>84</v>
      </c>
      <c r="J15" s="468">
        <f t="shared" si="2"/>
        <v>84</v>
      </c>
    </row>
    <row r="16" spans="2:12" x14ac:dyDescent="0.25">
      <c r="B16" s="134"/>
      <c r="C16" s="112"/>
      <c r="D16" s="705" t="s">
        <v>498</v>
      </c>
      <c r="E16" s="605" t="s">
        <v>32</v>
      </c>
      <c r="F16" s="362">
        <v>0</v>
      </c>
      <c r="G16" s="596">
        <v>48</v>
      </c>
      <c r="H16" s="390">
        <v>48</v>
      </c>
      <c r="I16" s="467">
        <v>0</v>
      </c>
      <c r="J16" s="468">
        <f t="shared" ref="J16" si="4">H16/G16*100</f>
        <v>100</v>
      </c>
    </row>
    <row r="17" spans="2:13" x14ac:dyDescent="0.25">
      <c r="B17" s="134"/>
      <c r="C17" s="112"/>
      <c r="D17" s="706" t="s">
        <v>640</v>
      </c>
      <c r="E17" s="707" t="s">
        <v>32</v>
      </c>
      <c r="F17" s="595">
        <v>0</v>
      </c>
      <c r="G17" s="596">
        <v>161.6</v>
      </c>
      <c r="H17" s="390">
        <v>162</v>
      </c>
      <c r="I17" s="467">
        <v>0</v>
      </c>
      <c r="J17" s="468">
        <f t="shared" si="2"/>
        <v>100.24752475247524</v>
      </c>
    </row>
    <row r="18" spans="2:13" x14ac:dyDescent="0.25">
      <c r="B18" s="134"/>
      <c r="C18" s="112"/>
      <c r="D18" s="135" t="s">
        <v>262</v>
      </c>
      <c r="E18" s="135" t="s">
        <v>33</v>
      </c>
      <c r="F18" s="654">
        <v>1000</v>
      </c>
      <c r="G18" s="5">
        <v>5904</v>
      </c>
      <c r="H18" s="81">
        <v>2458</v>
      </c>
      <c r="I18" s="60">
        <f>H18/F18*100</f>
        <v>245.8</v>
      </c>
      <c r="J18" s="61">
        <f t="shared" si="2"/>
        <v>41.632791327913274</v>
      </c>
    </row>
    <row r="19" spans="2:13" x14ac:dyDescent="0.25">
      <c r="B19" s="134"/>
      <c r="C19" s="112"/>
      <c r="D19" s="108" t="s">
        <v>284</v>
      </c>
      <c r="E19" s="708" t="s">
        <v>147</v>
      </c>
      <c r="F19" s="654">
        <v>1750</v>
      </c>
      <c r="G19" s="5">
        <v>2550</v>
      </c>
      <c r="H19" s="81">
        <v>2297</v>
      </c>
      <c r="I19" s="60">
        <f>H19/F19*100</f>
        <v>131.25714285714284</v>
      </c>
      <c r="J19" s="61">
        <f t="shared" ref="J19" si="5">H19/G19*100</f>
        <v>90.078431372549019</v>
      </c>
    </row>
    <row r="20" spans="2:13" ht="15.75" thickBot="1" x14ac:dyDescent="0.3">
      <c r="B20" s="134"/>
      <c r="C20" s="112"/>
      <c r="D20" s="135" t="s">
        <v>662</v>
      </c>
      <c r="E20" s="709" t="s">
        <v>661</v>
      </c>
      <c r="F20" s="654">
        <v>0</v>
      </c>
      <c r="G20" s="5">
        <v>0</v>
      </c>
      <c r="H20" s="81">
        <v>-4</v>
      </c>
      <c r="I20" s="60">
        <v>0</v>
      </c>
      <c r="J20" s="61">
        <v>0</v>
      </c>
    </row>
    <row r="21" spans="2:13" ht="16.5" thickBot="1" x14ac:dyDescent="0.3">
      <c r="B21" s="1218" t="s">
        <v>23</v>
      </c>
      <c r="C21" s="1219"/>
      <c r="D21" s="1219"/>
      <c r="E21" s="157"/>
      <c r="F21" s="114">
        <f>F8</f>
        <v>56900</v>
      </c>
      <c r="G21" s="115">
        <f>G8</f>
        <v>61617.599999999999</v>
      </c>
      <c r="H21" s="114">
        <f>H8</f>
        <v>54091</v>
      </c>
      <c r="I21" s="99">
        <f>H21/F21*100</f>
        <v>95.063268892794369</v>
      </c>
      <c r="J21" s="100">
        <f t="shared" si="2"/>
        <v>87.784983511204601</v>
      </c>
      <c r="M21" s="223"/>
    </row>
    <row r="22" spans="2:13" ht="6.75" customHeight="1" thickBot="1" x14ac:dyDescent="0.3">
      <c r="B22" s="734"/>
      <c r="C22" s="734"/>
      <c r="D22" s="734"/>
      <c r="E22" s="45"/>
      <c r="F22" s="46"/>
      <c r="G22" s="47"/>
      <c r="H22" s="46"/>
      <c r="I22" s="38"/>
      <c r="J22" s="38"/>
    </row>
    <row r="23" spans="2:13" x14ac:dyDescent="0.25">
      <c r="B23" s="117" t="s">
        <v>3</v>
      </c>
      <c r="C23" s="118" t="s">
        <v>4</v>
      </c>
      <c r="D23" s="87"/>
      <c r="E23" s="119"/>
      <c r="F23" s="88" t="s">
        <v>5</v>
      </c>
      <c r="G23" s="86" t="s">
        <v>6</v>
      </c>
      <c r="H23" s="120" t="s">
        <v>7</v>
      </c>
      <c r="I23" s="120" t="s">
        <v>8</v>
      </c>
      <c r="J23" s="121" t="s">
        <v>8</v>
      </c>
    </row>
    <row r="24" spans="2:13" x14ac:dyDescent="0.25">
      <c r="B24" s="122" t="s">
        <v>9</v>
      </c>
      <c r="C24" s="123" t="s">
        <v>10</v>
      </c>
      <c r="D24" s="89" t="s">
        <v>314</v>
      </c>
      <c r="E24" s="124" t="s">
        <v>11</v>
      </c>
      <c r="F24" s="90" t="s">
        <v>12</v>
      </c>
      <c r="G24" s="91" t="s">
        <v>13</v>
      </c>
      <c r="H24" s="125" t="s">
        <v>647</v>
      </c>
      <c r="I24" s="125" t="s">
        <v>14</v>
      </c>
      <c r="J24" s="126" t="s">
        <v>15</v>
      </c>
    </row>
    <row r="25" spans="2:13" ht="15.75" thickBot="1" x14ac:dyDescent="0.3">
      <c r="B25" s="127" t="s">
        <v>16</v>
      </c>
      <c r="C25" s="128" t="s">
        <v>17</v>
      </c>
      <c r="D25" s="92"/>
      <c r="E25" s="129"/>
      <c r="F25" s="93" t="s">
        <v>322</v>
      </c>
      <c r="G25" s="93" t="s">
        <v>322</v>
      </c>
      <c r="H25" s="130"/>
      <c r="I25" s="130"/>
      <c r="J25" s="131"/>
    </row>
    <row r="26" spans="2:13" ht="15.75" x14ac:dyDescent="0.25">
      <c r="B26" s="1223" t="s">
        <v>34</v>
      </c>
      <c r="C26" s="1224"/>
      <c r="D26" s="1224"/>
      <c r="E26" s="154"/>
      <c r="F26" s="138"/>
      <c r="G26" s="165"/>
      <c r="H26" s="140"/>
      <c r="I26" s="139"/>
      <c r="J26" s="141"/>
    </row>
    <row r="27" spans="2:13" x14ac:dyDescent="0.25">
      <c r="B27" s="132" t="s">
        <v>26</v>
      </c>
      <c r="C27" s="133" t="s">
        <v>321</v>
      </c>
      <c r="D27" s="155"/>
      <c r="E27" s="156"/>
      <c r="F27" s="177">
        <f>SUM(F28:F67)</f>
        <v>85224</v>
      </c>
      <c r="G27" s="178">
        <f>SUM(G28:G72)</f>
        <v>108159.2</v>
      </c>
      <c r="H27" s="177">
        <f>SUM(H28:H72)</f>
        <v>53305</v>
      </c>
      <c r="I27" s="150">
        <f t="shared" ref="I27:I42" si="6">H27/F27*100</f>
        <v>62.546935135642542</v>
      </c>
      <c r="J27" s="151">
        <f t="shared" ref="J27:J72" si="7">H27/G27*100</f>
        <v>49.28383346030666</v>
      </c>
    </row>
    <row r="28" spans="2:13" x14ac:dyDescent="0.25">
      <c r="B28" s="136"/>
      <c r="C28" s="108"/>
      <c r="D28" s="135" t="s">
        <v>263</v>
      </c>
      <c r="E28" s="135" t="s">
        <v>32</v>
      </c>
      <c r="F28" s="4">
        <v>357</v>
      </c>
      <c r="G28" s="5">
        <v>457</v>
      </c>
      <c r="H28" s="4">
        <v>36</v>
      </c>
      <c r="I28" s="104">
        <f t="shared" si="6"/>
        <v>10.084033613445378</v>
      </c>
      <c r="J28" s="105">
        <f t="shared" si="7"/>
        <v>7.8774617067833699</v>
      </c>
    </row>
    <row r="29" spans="2:13" x14ac:dyDescent="0.25">
      <c r="B29" s="106"/>
      <c r="C29" s="108"/>
      <c r="D29" s="108" t="s">
        <v>287</v>
      </c>
      <c r="E29" s="108" t="s">
        <v>32</v>
      </c>
      <c r="F29" s="4">
        <v>334</v>
      </c>
      <c r="G29" s="5">
        <v>334</v>
      </c>
      <c r="H29" s="4">
        <v>334</v>
      </c>
      <c r="I29" s="104">
        <f t="shared" si="6"/>
        <v>100</v>
      </c>
      <c r="J29" s="105">
        <f t="shared" si="7"/>
        <v>100</v>
      </c>
    </row>
    <row r="30" spans="2:13" x14ac:dyDescent="0.25">
      <c r="B30" s="106"/>
      <c r="C30" s="108"/>
      <c r="D30" s="108" t="s">
        <v>327</v>
      </c>
      <c r="E30" s="108" t="s">
        <v>32</v>
      </c>
      <c r="F30" s="4">
        <v>179</v>
      </c>
      <c r="G30" s="5">
        <v>180</v>
      </c>
      <c r="H30" s="4">
        <v>0</v>
      </c>
      <c r="I30" s="104">
        <f t="shared" si="6"/>
        <v>0</v>
      </c>
      <c r="J30" s="105">
        <f t="shared" si="7"/>
        <v>0</v>
      </c>
    </row>
    <row r="31" spans="2:13" x14ac:dyDescent="0.25">
      <c r="B31" s="134"/>
      <c r="C31" s="112"/>
      <c r="D31" s="111" t="s">
        <v>328</v>
      </c>
      <c r="E31" s="135" t="s">
        <v>32</v>
      </c>
      <c r="F31" s="666">
        <v>4030</v>
      </c>
      <c r="G31" s="5">
        <v>4720.2</v>
      </c>
      <c r="H31" s="4">
        <v>4483</v>
      </c>
      <c r="I31" s="104">
        <f t="shared" si="6"/>
        <v>111.2406947890819</v>
      </c>
      <c r="J31" s="105">
        <f t="shared" si="7"/>
        <v>94.974789203847294</v>
      </c>
    </row>
    <row r="32" spans="2:13" x14ac:dyDescent="0.25">
      <c r="B32" s="134"/>
      <c r="C32" s="112"/>
      <c r="D32" s="107" t="s">
        <v>320</v>
      </c>
      <c r="E32" s="108" t="s">
        <v>32</v>
      </c>
      <c r="F32" s="4">
        <v>1339</v>
      </c>
      <c r="G32" s="5">
        <v>1339</v>
      </c>
      <c r="H32" s="4">
        <v>0</v>
      </c>
      <c r="I32" s="104">
        <f t="shared" si="6"/>
        <v>0</v>
      </c>
      <c r="J32" s="105">
        <f t="shared" si="7"/>
        <v>0</v>
      </c>
    </row>
    <row r="33" spans="2:10" x14ac:dyDescent="0.25">
      <c r="B33" s="134"/>
      <c r="C33" s="112"/>
      <c r="D33" s="107" t="s">
        <v>329</v>
      </c>
      <c r="E33" s="108" t="s">
        <v>32</v>
      </c>
      <c r="F33" s="4">
        <v>14317</v>
      </c>
      <c r="G33" s="5">
        <v>10421</v>
      </c>
      <c r="H33" s="4">
        <v>7891</v>
      </c>
      <c r="I33" s="104">
        <f t="shared" si="6"/>
        <v>55.116295313263954</v>
      </c>
      <c r="J33" s="105">
        <f t="shared" si="7"/>
        <v>75.72209960656366</v>
      </c>
    </row>
    <row r="34" spans="2:10" x14ac:dyDescent="0.25">
      <c r="B34" s="101"/>
      <c r="C34" s="102"/>
      <c r="D34" s="103" t="s">
        <v>452</v>
      </c>
      <c r="E34" s="135" t="s">
        <v>32</v>
      </c>
      <c r="F34" s="320">
        <v>30960</v>
      </c>
      <c r="G34" s="5">
        <v>13131</v>
      </c>
      <c r="H34" s="4">
        <v>411</v>
      </c>
      <c r="I34" s="104">
        <f t="shared" si="6"/>
        <v>1.3275193798449614</v>
      </c>
      <c r="J34" s="105">
        <f t="shared" si="7"/>
        <v>3.129997715330135</v>
      </c>
    </row>
    <row r="35" spans="2:10" x14ac:dyDescent="0.25">
      <c r="B35" s="101"/>
      <c r="C35" s="102"/>
      <c r="D35" s="103" t="s">
        <v>288</v>
      </c>
      <c r="E35" s="135" t="s">
        <v>32</v>
      </c>
      <c r="F35" s="320">
        <v>547</v>
      </c>
      <c r="G35" s="5">
        <v>1217</v>
      </c>
      <c r="H35" s="4">
        <v>1091</v>
      </c>
      <c r="I35" s="104">
        <f t="shared" si="6"/>
        <v>199.45155393053017</v>
      </c>
      <c r="J35" s="105">
        <f t="shared" si="7"/>
        <v>89.646672144617909</v>
      </c>
    </row>
    <row r="36" spans="2:10" x14ac:dyDescent="0.25">
      <c r="B36" s="101"/>
      <c r="C36" s="102"/>
      <c r="D36" s="103" t="s">
        <v>597</v>
      </c>
      <c r="E36" s="135" t="s">
        <v>32</v>
      </c>
      <c r="F36" s="320">
        <v>100</v>
      </c>
      <c r="G36" s="5">
        <v>607</v>
      </c>
      <c r="H36" s="4">
        <v>607</v>
      </c>
      <c r="I36" s="104">
        <f t="shared" si="6"/>
        <v>607</v>
      </c>
      <c r="J36" s="105">
        <f t="shared" si="7"/>
        <v>100</v>
      </c>
    </row>
    <row r="37" spans="2:10" x14ac:dyDescent="0.25">
      <c r="B37" s="101"/>
      <c r="C37" s="102"/>
      <c r="D37" s="135" t="s">
        <v>330</v>
      </c>
      <c r="E37" s="135" t="s">
        <v>32</v>
      </c>
      <c r="F37" s="320">
        <v>350</v>
      </c>
      <c r="G37" s="5">
        <v>450</v>
      </c>
      <c r="H37" s="4">
        <v>307</v>
      </c>
      <c r="I37" s="104">
        <f t="shared" si="6"/>
        <v>87.714285714285708</v>
      </c>
      <c r="J37" s="105">
        <f t="shared" si="7"/>
        <v>68.222222222222214</v>
      </c>
    </row>
    <row r="38" spans="2:10" x14ac:dyDescent="0.25">
      <c r="B38" s="101"/>
      <c r="C38" s="102"/>
      <c r="D38" s="108" t="s">
        <v>331</v>
      </c>
      <c r="E38" s="108" t="s">
        <v>32</v>
      </c>
      <c r="F38" s="320">
        <v>360</v>
      </c>
      <c r="G38" s="5">
        <v>460</v>
      </c>
      <c r="H38" s="4">
        <v>298</v>
      </c>
      <c r="I38" s="104">
        <f t="shared" si="6"/>
        <v>82.777777777777771</v>
      </c>
      <c r="J38" s="105">
        <f t="shared" si="7"/>
        <v>64.782608695652172</v>
      </c>
    </row>
    <row r="39" spans="2:10" x14ac:dyDescent="0.25">
      <c r="B39" s="101"/>
      <c r="C39" s="102"/>
      <c r="D39" s="103" t="s">
        <v>332</v>
      </c>
      <c r="E39" s="135" t="s">
        <v>32</v>
      </c>
      <c r="F39" s="320">
        <v>170</v>
      </c>
      <c r="G39" s="5">
        <v>170</v>
      </c>
      <c r="H39" s="4">
        <v>149</v>
      </c>
      <c r="I39" s="104">
        <f t="shared" si="6"/>
        <v>87.647058823529406</v>
      </c>
      <c r="J39" s="105">
        <f t="shared" si="7"/>
        <v>87.647058823529406</v>
      </c>
    </row>
    <row r="40" spans="2:10" x14ac:dyDescent="0.25">
      <c r="B40" s="101"/>
      <c r="C40" s="102"/>
      <c r="D40" s="103" t="s">
        <v>333</v>
      </c>
      <c r="E40" s="135" t="s">
        <v>32</v>
      </c>
      <c r="F40" s="320">
        <v>12412</v>
      </c>
      <c r="G40" s="5">
        <v>14978</v>
      </c>
      <c r="H40" s="4">
        <v>14885</v>
      </c>
      <c r="I40" s="104">
        <f t="shared" si="6"/>
        <v>119.92426683854333</v>
      </c>
      <c r="J40" s="105">
        <f t="shared" si="7"/>
        <v>99.379089331018832</v>
      </c>
    </row>
    <row r="41" spans="2:10" x14ac:dyDescent="0.25">
      <c r="B41" s="101"/>
      <c r="C41" s="102"/>
      <c r="D41" s="103" t="s">
        <v>334</v>
      </c>
      <c r="E41" s="108" t="s">
        <v>32</v>
      </c>
      <c r="F41" s="320">
        <v>16226</v>
      </c>
      <c r="G41" s="5">
        <v>16426</v>
      </c>
      <c r="H41" s="4">
        <v>16420</v>
      </c>
      <c r="I41" s="104">
        <f t="shared" si="6"/>
        <v>101.1956119807716</v>
      </c>
      <c r="J41" s="105">
        <f t="shared" si="7"/>
        <v>99.963472543528553</v>
      </c>
    </row>
    <row r="42" spans="2:10" x14ac:dyDescent="0.25">
      <c r="B42" s="101"/>
      <c r="C42" s="102"/>
      <c r="D42" s="103" t="s">
        <v>444</v>
      </c>
      <c r="E42" s="135" t="s">
        <v>32</v>
      </c>
      <c r="F42" s="320">
        <v>3543</v>
      </c>
      <c r="G42" s="5">
        <v>2607</v>
      </c>
      <c r="H42" s="4">
        <v>2606</v>
      </c>
      <c r="I42" s="104">
        <f t="shared" si="6"/>
        <v>73.553485746542478</v>
      </c>
      <c r="J42" s="105">
        <f t="shared" si="7"/>
        <v>99.961641733793641</v>
      </c>
    </row>
    <row r="43" spans="2:10" x14ac:dyDescent="0.25">
      <c r="B43" s="101"/>
      <c r="C43" s="102"/>
      <c r="D43" s="103" t="s">
        <v>445</v>
      </c>
      <c r="E43" s="135" t="s">
        <v>32</v>
      </c>
      <c r="F43" s="320">
        <v>0</v>
      </c>
      <c r="G43" s="5">
        <v>100</v>
      </c>
      <c r="H43" s="4">
        <v>90</v>
      </c>
      <c r="I43" s="104">
        <v>0</v>
      </c>
      <c r="J43" s="105">
        <f t="shared" si="7"/>
        <v>90</v>
      </c>
    </row>
    <row r="44" spans="2:10" x14ac:dyDescent="0.25">
      <c r="B44" s="101"/>
      <c r="C44" s="102"/>
      <c r="D44" s="103" t="s">
        <v>446</v>
      </c>
      <c r="E44" s="135" t="s">
        <v>32</v>
      </c>
      <c r="F44" s="320">
        <v>0</v>
      </c>
      <c r="G44" s="5">
        <v>716</v>
      </c>
      <c r="H44" s="4">
        <v>655</v>
      </c>
      <c r="I44" s="104">
        <v>0</v>
      </c>
      <c r="J44" s="105">
        <f t="shared" si="7"/>
        <v>91.480446927374302</v>
      </c>
    </row>
    <row r="45" spans="2:10" x14ac:dyDescent="0.25">
      <c r="B45" s="101"/>
      <c r="C45" s="102"/>
      <c r="D45" s="103" t="s">
        <v>453</v>
      </c>
      <c r="E45" s="135" t="s">
        <v>32</v>
      </c>
      <c r="F45" s="320">
        <v>0</v>
      </c>
      <c r="G45" s="5">
        <v>4680</v>
      </c>
      <c r="H45" s="4">
        <v>0</v>
      </c>
      <c r="I45" s="104">
        <v>0</v>
      </c>
      <c r="J45" s="105">
        <f t="shared" si="7"/>
        <v>0</v>
      </c>
    </row>
    <row r="46" spans="2:10" x14ac:dyDescent="0.25">
      <c r="B46" s="101"/>
      <c r="C46" s="102"/>
      <c r="D46" s="103" t="s">
        <v>447</v>
      </c>
      <c r="E46" s="135" t="s">
        <v>32</v>
      </c>
      <c r="F46" s="320">
        <v>0</v>
      </c>
      <c r="G46" s="5">
        <v>4140</v>
      </c>
      <c r="H46" s="4">
        <v>0</v>
      </c>
      <c r="I46" s="104">
        <v>0</v>
      </c>
      <c r="J46" s="105">
        <f t="shared" si="7"/>
        <v>0</v>
      </c>
    </row>
    <row r="47" spans="2:10" x14ac:dyDescent="0.25">
      <c r="B47" s="101"/>
      <c r="C47" s="102"/>
      <c r="D47" s="103" t="s">
        <v>448</v>
      </c>
      <c r="E47" s="135" t="s">
        <v>32</v>
      </c>
      <c r="F47" s="320">
        <v>0</v>
      </c>
      <c r="G47" s="5">
        <v>162</v>
      </c>
      <c r="H47" s="4">
        <v>111</v>
      </c>
      <c r="I47" s="104">
        <v>0</v>
      </c>
      <c r="J47" s="105">
        <f t="shared" si="7"/>
        <v>68.518518518518519</v>
      </c>
    </row>
    <row r="48" spans="2:10" ht="15.75" thickBot="1" x14ac:dyDescent="0.3">
      <c r="B48" s="633"/>
      <c r="C48" s="634"/>
      <c r="D48" s="635" t="s">
        <v>497</v>
      </c>
      <c r="E48" s="581" t="s">
        <v>32</v>
      </c>
      <c r="F48" s="1166">
        <v>0</v>
      </c>
      <c r="G48" s="852">
        <v>2981</v>
      </c>
      <c r="H48" s="1167">
        <v>0</v>
      </c>
      <c r="I48" s="636">
        <v>0</v>
      </c>
      <c r="J48" s="313">
        <f t="shared" si="7"/>
        <v>0</v>
      </c>
    </row>
    <row r="49" spans="2:11" x14ac:dyDescent="0.25">
      <c r="B49" s="637"/>
      <c r="C49" s="638"/>
      <c r="D49" s="639"/>
      <c r="E49" s="111"/>
      <c r="F49" s="1168"/>
      <c r="G49" s="148"/>
      <c r="H49" s="40"/>
      <c r="I49" s="42"/>
      <c r="J49" s="42"/>
    </row>
    <row r="50" spans="2:11" x14ac:dyDescent="0.25">
      <c r="B50" s="637"/>
      <c r="C50" s="638"/>
      <c r="D50" s="639"/>
      <c r="E50" s="111"/>
      <c r="F50" s="1168"/>
      <c r="G50" s="148"/>
      <c r="H50" s="40"/>
      <c r="I50" s="42"/>
      <c r="J50" s="42"/>
      <c r="K50" s="147"/>
    </row>
    <row r="51" spans="2:11" ht="15.75" thickBot="1" x14ac:dyDescent="0.3">
      <c r="B51" s="637"/>
      <c r="C51" s="638"/>
      <c r="D51" s="639"/>
      <c r="E51" s="111"/>
      <c r="F51" s="1168"/>
      <c r="G51" s="148"/>
      <c r="H51" s="40"/>
      <c r="I51" s="42"/>
      <c r="J51" s="171" t="s">
        <v>623</v>
      </c>
      <c r="K51" s="147"/>
    </row>
    <row r="52" spans="2:11" x14ac:dyDescent="0.25">
      <c r="B52" s="694" t="s">
        <v>3</v>
      </c>
      <c r="C52" s="120" t="s">
        <v>4</v>
      </c>
      <c r="D52" s="87"/>
      <c r="E52" s="691"/>
      <c r="F52" s="120" t="s">
        <v>5</v>
      </c>
      <c r="G52" s="695" t="s">
        <v>6</v>
      </c>
      <c r="H52" s="120" t="s">
        <v>7</v>
      </c>
      <c r="I52" s="120" t="s">
        <v>8</v>
      </c>
      <c r="J52" s="121" t="s">
        <v>8</v>
      </c>
    </row>
    <row r="53" spans="2:11" x14ac:dyDescent="0.25">
      <c r="B53" s="696" t="s">
        <v>9</v>
      </c>
      <c r="C53" s="125" t="s">
        <v>10</v>
      </c>
      <c r="D53" s="89" t="s">
        <v>314</v>
      </c>
      <c r="E53" s="692" t="s">
        <v>11</v>
      </c>
      <c r="F53" s="125" t="s">
        <v>12</v>
      </c>
      <c r="G53" s="697" t="s">
        <v>13</v>
      </c>
      <c r="H53" s="125" t="s">
        <v>647</v>
      </c>
      <c r="I53" s="125" t="s">
        <v>14</v>
      </c>
      <c r="J53" s="126" t="s">
        <v>15</v>
      </c>
    </row>
    <row r="54" spans="2:11" ht="15.75" thickBot="1" x14ac:dyDescent="0.3">
      <c r="B54" s="698" t="s">
        <v>16</v>
      </c>
      <c r="C54" s="93" t="s">
        <v>17</v>
      </c>
      <c r="D54" s="92"/>
      <c r="E54" s="693"/>
      <c r="F54" s="93" t="s">
        <v>322</v>
      </c>
      <c r="G54" s="213" t="s">
        <v>322</v>
      </c>
      <c r="H54" s="130"/>
      <c r="I54" s="130"/>
      <c r="J54" s="131"/>
    </row>
    <row r="55" spans="2:11" x14ac:dyDescent="0.25">
      <c r="B55" s="101"/>
      <c r="C55" s="102"/>
      <c r="D55" s="103" t="s">
        <v>496</v>
      </c>
      <c r="E55" s="135" t="s">
        <v>32</v>
      </c>
      <c r="F55" s="320">
        <v>0</v>
      </c>
      <c r="G55" s="5">
        <v>1729</v>
      </c>
      <c r="H55" s="4">
        <v>0</v>
      </c>
      <c r="I55" s="104">
        <v>0</v>
      </c>
      <c r="J55" s="105">
        <f t="shared" si="7"/>
        <v>0</v>
      </c>
    </row>
    <row r="56" spans="2:11" x14ac:dyDescent="0.25">
      <c r="B56" s="101"/>
      <c r="C56" s="102"/>
      <c r="D56" s="103" t="s">
        <v>495</v>
      </c>
      <c r="E56" s="135" t="s">
        <v>32</v>
      </c>
      <c r="F56" s="320">
        <v>0</v>
      </c>
      <c r="G56" s="5">
        <v>3125</v>
      </c>
      <c r="H56" s="4">
        <v>0</v>
      </c>
      <c r="I56" s="104">
        <v>0</v>
      </c>
      <c r="J56" s="105">
        <f t="shared" si="7"/>
        <v>0</v>
      </c>
    </row>
    <row r="57" spans="2:11" x14ac:dyDescent="0.25">
      <c r="B57" s="101"/>
      <c r="C57" s="102"/>
      <c r="D57" s="103" t="s">
        <v>494</v>
      </c>
      <c r="E57" s="135" t="s">
        <v>32</v>
      </c>
      <c r="F57" s="320">
        <v>0</v>
      </c>
      <c r="G57" s="5">
        <v>3674</v>
      </c>
      <c r="H57" s="4">
        <v>0</v>
      </c>
      <c r="I57" s="104">
        <v>0</v>
      </c>
      <c r="J57" s="105">
        <f t="shared" si="7"/>
        <v>0</v>
      </c>
    </row>
    <row r="58" spans="2:11" x14ac:dyDescent="0.25">
      <c r="B58" s="101"/>
      <c r="C58" s="102"/>
      <c r="D58" s="103" t="s">
        <v>493</v>
      </c>
      <c r="E58" s="135" t="s">
        <v>32</v>
      </c>
      <c r="F58" s="320">
        <v>0</v>
      </c>
      <c r="G58" s="5">
        <v>3085</v>
      </c>
      <c r="H58" s="4">
        <v>2889</v>
      </c>
      <c r="I58" s="104">
        <v>0</v>
      </c>
      <c r="J58" s="105">
        <f t="shared" si="7"/>
        <v>93.646677471636949</v>
      </c>
    </row>
    <row r="59" spans="2:11" x14ac:dyDescent="0.25">
      <c r="B59" s="101"/>
      <c r="C59" s="102"/>
      <c r="D59" s="103" t="s">
        <v>492</v>
      </c>
      <c r="E59" s="135" t="s">
        <v>32</v>
      </c>
      <c r="F59" s="320">
        <v>0</v>
      </c>
      <c r="G59" s="5">
        <v>1000</v>
      </c>
      <c r="H59" s="4">
        <v>0</v>
      </c>
      <c r="I59" s="104">
        <v>0</v>
      </c>
      <c r="J59" s="105">
        <f t="shared" si="7"/>
        <v>0</v>
      </c>
    </row>
    <row r="60" spans="2:11" x14ac:dyDescent="0.25">
      <c r="B60" s="101"/>
      <c r="C60" s="102"/>
      <c r="D60" s="103" t="s">
        <v>598</v>
      </c>
      <c r="E60" s="135" t="s">
        <v>32</v>
      </c>
      <c r="F60" s="320">
        <v>0</v>
      </c>
      <c r="G60" s="5">
        <v>200</v>
      </c>
      <c r="H60" s="4">
        <v>0</v>
      </c>
      <c r="I60" s="104">
        <v>0</v>
      </c>
      <c r="J60" s="105">
        <f t="shared" si="7"/>
        <v>0</v>
      </c>
    </row>
    <row r="61" spans="2:11" x14ac:dyDescent="0.25">
      <c r="B61" s="101"/>
      <c r="C61" s="102"/>
      <c r="D61" s="103" t="s">
        <v>491</v>
      </c>
      <c r="E61" s="135" t="s">
        <v>32</v>
      </c>
      <c r="F61" s="320">
        <v>0</v>
      </c>
      <c r="G61" s="5">
        <v>1000</v>
      </c>
      <c r="H61" s="4">
        <v>0</v>
      </c>
      <c r="I61" s="104">
        <v>0</v>
      </c>
      <c r="J61" s="105">
        <f t="shared" si="7"/>
        <v>0</v>
      </c>
    </row>
    <row r="62" spans="2:11" x14ac:dyDescent="0.25">
      <c r="B62" s="101"/>
      <c r="C62" s="102"/>
      <c r="D62" s="103" t="s">
        <v>490</v>
      </c>
      <c r="E62" s="135" t="s">
        <v>32</v>
      </c>
      <c r="F62" s="320">
        <v>0</v>
      </c>
      <c r="G62" s="5">
        <v>100</v>
      </c>
      <c r="H62" s="4">
        <v>0</v>
      </c>
      <c r="I62" s="104">
        <v>0</v>
      </c>
      <c r="J62" s="105">
        <f t="shared" si="7"/>
        <v>0</v>
      </c>
    </row>
    <row r="63" spans="2:11" x14ac:dyDescent="0.25">
      <c r="B63" s="101"/>
      <c r="C63" s="102"/>
      <c r="D63" s="103" t="s">
        <v>599</v>
      </c>
      <c r="E63" s="135" t="s">
        <v>32</v>
      </c>
      <c r="F63" s="320">
        <v>0</v>
      </c>
      <c r="G63" s="5">
        <v>240</v>
      </c>
      <c r="H63" s="4">
        <v>0</v>
      </c>
      <c r="I63" s="104">
        <v>0</v>
      </c>
      <c r="J63" s="105">
        <f t="shared" si="7"/>
        <v>0</v>
      </c>
    </row>
    <row r="64" spans="2:11" x14ac:dyDescent="0.25">
      <c r="B64" s="101"/>
      <c r="C64" s="102"/>
      <c r="D64" s="103" t="s">
        <v>600</v>
      </c>
      <c r="E64" s="135" t="s">
        <v>32</v>
      </c>
      <c r="F64" s="320">
        <v>0</v>
      </c>
      <c r="G64" s="5">
        <v>150</v>
      </c>
      <c r="H64" s="4">
        <v>0</v>
      </c>
      <c r="I64" s="104">
        <v>0</v>
      </c>
      <c r="J64" s="105">
        <f t="shared" si="7"/>
        <v>0</v>
      </c>
    </row>
    <row r="65" spans="2:11" x14ac:dyDescent="0.25">
      <c r="B65" s="101"/>
      <c r="C65" s="102"/>
      <c r="D65" s="103" t="s">
        <v>601</v>
      </c>
      <c r="E65" s="135" t="s">
        <v>32</v>
      </c>
      <c r="F65" s="320">
        <v>0</v>
      </c>
      <c r="G65" s="5">
        <v>1000</v>
      </c>
      <c r="H65" s="4">
        <v>0</v>
      </c>
      <c r="I65" s="104">
        <v>0</v>
      </c>
      <c r="J65" s="105">
        <f t="shared" si="7"/>
        <v>0</v>
      </c>
    </row>
    <row r="66" spans="2:11" x14ac:dyDescent="0.25">
      <c r="B66" s="101"/>
      <c r="C66" s="102"/>
      <c r="D66" s="103" t="s">
        <v>602</v>
      </c>
      <c r="E66" s="135" t="s">
        <v>32</v>
      </c>
      <c r="F66" s="320">
        <v>0</v>
      </c>
      <c r="G66" s="5">
        <v>200</v>
      </c>
      <c r="H66" s="4">
        <v>42</v>
      </c>
      <c r="I66" s="104">
        <v>0</v>
      </c>
      <c r="J66" s="105">
        <f t="shared" si="7"/>
        <v>21</v>
      </c>
    </row>
    <row r="67" spans="2:11" x14ac:dyDescent="0.25">
      <c r="B67" s="101"/>
      <c r="C67" s="102"/>
      <c r="D67" s="103" t="s">
        <v>603</v>
      </c>
      <c r="E67" s="135" t="s">
        <v>32</v>
      </c>
      <c r="F67" s="320">
        <v>0</v>
      </c>
      <c r="G67" s="5">
        <v>600</v>
      </c>
      <c r="H67" s="4">
        <v>0</v>
      </c>
      <c r="I67" s="104">
        <v>0</v>
      </c>
      <c r="J67" s="105">
        <f t="shared" si="7"/>
        <v>0</v>
      </c>
    </row>
    <row r="68" spans="2:11" x14ac:dyDescent="0.25">
      <c r="B68" s="101"/>
      <c r="C68" s="102"/>
      <c r="D68" s="103" t="s">
        <v>604</v>
      </c>
      <c r="E68" s="135" t="s">
        <v>32</v>
      </c>
      <c r="F68" s="320">
        <v>0</v>
      </c>
      <c r="G68" s="5">
        <v>480</v>
      </c>
      <c r="H68" s="4">
        <v>0</v>
      </c>
      <c r="I68" s="104">
        <v>0</v>
      </c>
      <c r="J68" s="105">
        <f t="shared" si="7"/>
        <v>0</v>
      </c>
    </row>
    <row r="69" spans="2:11" x14ac:dyDescent="0.25">
      <c r="B69" s="101"/>
      <c r="C69" s="102"/>
      <c r="D69" s="103" t="s">
        <v>489</v>
      </c>
      <c r="E69" s="135" t="s">
        <v>32</v>
      </c>
      <c r="F69" s="320">
        <v>0</v>
      </c>
      <c r="G69" s="5">
        <v>4000</v>
      </c>
      <c r="H69" s="4">
        <v>0</v>
      </c>
      <c r="I69" s="104">
        <v>0</v>
      </c>
      <c r="J69" s="105">
        <f t="shared" si="7"/>
        <v>0</v>
      </c>
    </row>
    <row r="70" spans="2:11" x14ac:dyDescent="0.25">
      <c r="B70" s="101"/>
      <c r="C70" s="102"/>
      <c r="D70" s="103" t="s">
        <v>605</v>
      </c>
      <c r="E70" s="135" t="s">
        <v>32</v>
      </c>
      <c r="F70" s="320">
        <v>0</v>
      </c>
      <c r="G70" s="5">
        <v>6100</v>
      </c>
      <c r="H70" s="4">
        <v>0</v>
      </c>
      <c r="I70" s="104">
        <v>0</v>
      </c>
      <c r="J70" s="105">
        <f t="shared" si="7"/>
        <v>0</v>
      </c>
    </row>
    <row r="71" spans="2:11" x14ac:dyDescent="0.25">
      <c r="B71" s="101"/>
      <c r="C71" s="102"/>
      <c r="D71" s="103" t="s">
        <v>606</v>
      </c>
      <c r="E71" s="135" t="s">
        <v>32</v>
      </c>
      <c r="F71" s="320">
        <v>0</v>
      </c>
      <c r="G71" s="5">
        <v>200</v>
      </c>
      <c r="H71" s="4">
        <v>0</v>
      </c>
      <c r="I71" s="104">
        <v>0</v>
      </c>
      <c r="J71" s="105">
        <f t="shared" si="7"/>
        <v>0</v>
      </c>
    </row>
    <row r="72" spans="2:11" x14ac:dyDescent="0.25">
      <c r="B72" s="101"/>
      <c r="C72" s="102"/>
      <c r="D72" s="103" t="s">
        <v>607</v>
      </c>
      <c r="E72" s="135" t="s">
        <v>32</v>
      </c>
      <c r="F72" s="320">
        <v>0</v>
      </c>
      <c r="G72" s="5">
        <v>1000</v>
      </c>
      <c r="H72" s="4">
        <v>0</v>
      </c>
      <c r="I72" s="104">
        <v>0</v>
      </c>
      <c r="J72" s="105">
        <f t="shared" si="7"/>
        <v>0</v>
      </c>
    </row>
    <row r="73" spans="2:11" x14ac:dyDescent="0.25">
      <c r="B73" s="137"/>
      <c r="C73" s="3"/>
      <c r="D73" s="110"/>
      <c r="E73" s="110"/>
      <c r="F73" s="4"/>
      <c r="G73" s="5"/>
      <c r="H73" s="81"/>
      <c r="I73" s="153"/>
      <c r="J73" s="105"/>
    </row>
    <row r="74" spans="2:11" x14ac:dyDescent="0.25">
      <c r="B74" s="116" t="s">
        <v>335</v>
      </c>
      <c r="C74" s="310" t="s">
        <v>336</v>
      </c>
      <c r="D74" s="309"/>
      <c r="E74" s="110"/>
      <c r="F74" s="187">
        <f>SUM(F75)</f>
        <v>1662</v>
      </c>
      <c r="G74" s="188">
        <f>SUM(G75)</f>
        <v>1662</v>
      </c>
      <c r="H74" s="187">
        <f>SUM(H75)</f>
        <v>1662</v>
      </c>
      <c r="I74" s="160">
        <f>H74/F74*100</f>
        <v>100</v>
      </c>
      <c r="J74" s="159">
        <f>H74/G74*100</f>
        <v>100</v>
      </c>
      <c r="K74" s="147"/>
    </row>
    <row r="75" spans="2:11" x14ac:dyDescent="0.25">
      <c r="B75" s="116"/>
      <c r="C75" s="161"/>
      <c r="D75" s="162" t="s">
        <v>337</v>
      </c>
      <c r="E75" s="135" t="s">
        <v>33</v>
      </c>
      <c r="F75" s="4">
        <v>1662</v>
      </c>
      <c r="G75" s="5">
        <v>1662</v>
      </c>
      <c r="H75" s="81">
        <v>1662</v>
      </c>
      <c r="I75" s="113">
        <f>H75/F75*100</f>
        <v>100</v>
      </c>
      <c r="J75" s="105">
        <f>H75/G75*100</f>
        <v>100</v>
      </c>
    </row>
    <row r="76" spans="2:11" x14ac:dyDescent="0.25">
      <c r="B76" s="116"/>
      <c r="C76" s="161"/>
      <c r="D76" s="162"/>
      <c r="E76" s="110"/>
      <c r="F76" s="4"/>
      <c r="G76" s="5"/>
      <c r="H76" s="81"/>
      <c r="I76" s="153"/>
      <c r="J76" s="152"/>
    </row>
    <row r="77" spans="2:11" x14ac:dyDescent="0.25">
      <c r="B77" s="116" t="s">
        <v>338</v>
      </c>
      <c r="C77" s="161" t="s">
        <v>339</v>
      </c>
      <c r="D77" s="162"/>
      <c r="E77" s="110"/>
      <c r="F77" s="187">
        <f>SUM(F78:F85)</f>
        <v>51521</v>
      </c>
      <c r="G77" s="188">
        <f>SUM(G78:G85)</f>
        <v>90701</v>
      </c>
      <c r="H77" s="505">
        <f>SUM(H78:H85)</f>
        <v>11350</v>
      </c>
      <c r="I77" s="160">
        <f t="shared" ref="I77:I86" si="8">H77/F77*100</f>
        <v>22.029851905048428</v>
      </c>
      <c r="J77" s="151">
        <f t="shared" ref="J77:J86" si="9">H77/G77*100</f>
        <v>12.513643730499114</v>
      </c>
    </row>
    <row r="78" spans="2:11" x14ac:dyDescent="0.25">
      <c r="B78" s="116"/>
      <c r="C78" s="161"/>
      <c r="D78" s="162" t="s">
        <v>340</v>
      </c>
      <c r="E78" s="110" t="s">
        <v>177</v>
      </c>
      <c r="F78" s="4">
        <v>34965</v>
      </c>
      <c r="G78" s="5">
        <v>13580</v>
      </c>
      <c r="H78" s="81">
        <v>0</v>
      </c>
      <c r="I78" s="153">
        <f t="shared" si="8"/>
        <v>0</v>
      </c>
      <c r="J78" s="105">
        <f t="shared" si="9"/>
        <v>0</v>
      </c>
    </row>
    <row r="79" spans="2:11" x14ac:dyDescent="0.25">
      <c r="B79" s="116"/>
      <c r="C79" s="161"/>
      <c r="D79" s="162" t="s">
        <v>341</v>
      </c>
      <c r="E79" s="110" t="s">
        <v>177</v>
      </c>
      <c r="F79" s="4">
        <v>5680</v>
      </c>
      <c r="G79" s="5">
        <v>1097.8</v>
      </c>
      <c r="H79" s="81">
        <v>0</v>
      </c>
      <c r="I79" s="153">
        <f t="shared" si="8"/>
        <v>0</v>
      </c>
      <c r="J79" s="105">
        <f t="shared" si="9"/>
        <v>0</v>
      </c>
    </row>
    <row r="80" spans="2:11" x14ac:dyDescent="0.25">
      <c r="B80" s="116"/>
      <c r="C80" s="161"/>
      <c r="D80" s="162" t="s">
        <v>342</v>
      </c>
      <c r="E80" s="110" t="s">
        <v>177</v>
      </c>
      <c r="F80" s="4">
        <v>7073</v>
      </c>
      <c r="G80" s="5">
        <v>4173</v>
      </c>
      <c r="H80" s="4">
        <v>4100</v>
      </c>
      <c r="I80" s="153">
        <f t="shared" si="8"/>
        <v>57.966916442810692</v>
      </c>
      <c r="J80" s="105">
        <f t="shared" si="9"/>
        <v>98.25065899832255</v>
      </c>
    </row>
    <row r="81" spans="2:10" x14ac:dyDescent="0.25">
      <c r="B81" s="116"/>
      <c r="C81" s="161"/>
      <c r="D81" s="670" t="s">
        <v>311</v>
      </c>
      <c r="E81" s="668" t="s">
        <v>177</v>
      </c>
      <c r="F81" s="666">
        <v>3803</v>
      </c>
      <c r="G81" s="867">
        <v>2403</v>
      </c>
      <c r="H81" s="666">
        <v>2300</v>
      </c>
      <c r="I81" s="113">
        <f t="shared" ref="I81" si="10">H81/F81*100</f>
        <v>60.47856955035499</v>
      </c>
      <c r="J81" s="105">
        <f t="shared" ref="J81:J85" si="11">H81/G81*100</f>
        <v>95.713691219309197</v>
      </c>
    </row>
    <row r="82" spans="2:10" x14ac:dyDescent="0.25">
      <c r="B82" s="132"/>
      <c r="C82" s="669"/>
      <c r="D82" s="162" t="s">
        <v>340</v>
      </c>
      <c r="E82" s="110" t="s">
        <v>32</v>
      </c>
      <c r="F82" s="4">
        <v>0</v>
      </c>
      <c r="G82" s="5">
        <v>59965</v>
      </c>
      <c r="H82" s="4">
        <v>0</v>
      </c>
      <c r="I82" s="113">
        <v>0</v>
      </c>
      <c r="J82" s="105">
        <f t="shared" si="11"/>
        <v>0</v>
      </c>
    </row>
    <row r="83" spans="2:10" x14ac:dyDescent="0.25">
      <c r="B83" s="116"/>
      <c r="C83" s="161"/>
      <c r="D83" s="162" t="s">
        <v>341</v>
      </c>
      <c r="E83" s="110" t="s">
        <v>32</v>
      </c>
      <c r="F83" s="4">
        <v>0</v>
      </c>
      <c r="G83" s="5">
        <v>4582.2</v>
      </c>
      <c r="H83" s="4">
        <v>50</v>
      </c>
      <c r="I83" s="113">
        <v>0</v>
      </c>
      <c r="J83" s="105">
        <f t="shared" si="11"/>
        <v>1.0911789096940334</v>
      </c>
    </row>
    <row r="84" spans="2:10" x14ac:dyDescent="0.25">
      <c r="B84" s="116"/>
      <c r="C84" s="161"/>
      <c r="D84" s="162" t="s">
        <v>342</v>
      </c>
      <c r="E84" s="110" t="s">
        <v>32</v>
      </c>
      <c r="F84" s="4">
        <v>0</v>
      </c>
      <c r="G84" s="5">
        <v>3000</v>
      </c>
      <c r="H84" s="4">
        <v>3000</v>
      </c>
      <c r="I84" s="113">
        <v>0</v>
      </c>
      <c r="J84" s="105">
        <f t="shared" si="11"/>
        <v>100</v>
      </c>
    </row>
    <row r="85" spans="2:10" ht="15.75" thickBot="1" x14ac:dyDescent="0.3">
      <c r="B85" s="116"/>
      <c r="C85" s="161"/>
      <c r="D85" s="667" t="s">
        <v>311</v>
      </c>
      <c r="E85" s="110" t="s">
        <v>32</v>
      </c>
      <c r="F85" s="4">
        <v>0</v>
      </c>
      <c r="G85" s="5">
        <v>1900</v>
      </c>
      <c r="H85" s="4">
        <v>1900</v>
      </c>
      <c r="I85" s="113">
        <v>0</v>
      </c>
      <c r="J85" s="105">
        <f t="shared" si="11"/>
        <v>100</v>
      </c>
    </row>
    <row r="86" spans="2:10" ht="16.5" thickBot="1" x14ac:dyDescent="0.3">
      <c r="B86" s="1218" t="s">
        <v>35</v>
      </c>
      <c r="C86" s="1219"/>
      <c r="D86" s="1219"/>
      <c r="E86" s="157"/>
      <c r="F86" s="114">
        <f>F27+F74+F77</f>
        <v>138407</v>
      </c>
      <c r="G86" s="115">
        <f>G27+G74+G77</f>
        <v>200522.2</v>
      </c>
      <c r="H86" s="114">
        <f>H27+H74+H77</f>
        <v>66317</v>
      </c>
      <c r="I86" s="99">
        <f t="shared" si="8"/>
        <v>47.914484094012586</v>
      </c>
      <c r="J86" s="100">
        <f t="shared" si="9"/>
        <v>33.072148619953303</v>
      </c>
    </row>
    <row r="87" spans="2:10" ht="15.75" thickBot="1" x14ac:dyDescent="0.3">
      <c r="B87" s="671"/>
      <c r="C87" s="146"/>
      <c r="D87" s="146"/>
      <c r="E87" s="146"/>
      <c r="F87" s="146"/>
      <c r="G87" s="148"/>
      <c r="H87" s="145"/>
      <c r="I87" s="147"/>
      <c r="J87" s="672"/>
    </row>
    <row r="88" spans="2:10" ht="16.5" thickBot="1" x14ac:dyDescent="0.3">
      <c r="B88" s="164" t="s">
        <v>36</v>
      </c>
      <c r="C88" s="163"/>
      <c r="D88" s="142"/>
      <c r="E88" s="158"/>
      <c r="F88" s="143">
        <f>F21+F86</f>
        <v>195307</v>
      </c>
      <c r="G88" s="144">
        <f>G21+G86</f>
        <v>262139.80000000002</v>
      </c>
      <c r="H88" s="143">
        <f>H21+H86</f>
        <v>120408</v>
      </c>
      <c r="I88" s="99">
        <f>H88/F88*100</f>
        <v>61.650632081799429</v>
      </c>
      <c r="J88" s="100">
        <f>H88/G88*100</f>
        <v>45.932742757871942</v>
      </c>
    </row>
    <row r="96" spans="2:10" ht="30.75" customHeight="1" x14ac:dyDescent="0.25">
      <c r="G96" s="80"/>
      <c r="H96" s="80"/>
    </row>
    <row r="100" spans="7:8" ht="27" customHeight="1" x14ac:dyDescent="0.25">
      <c r="G100" s="80"/>
      <c r="H100" s="80"/>
    </row>
  </sheetData>
  <mergeCells count="3">
    <mergeCell ref="B21:D21"/>
    <mergeCell ref="B26:D26"/>
    <mergeCell ref="B86:D86"/>
  </mergeCells>
  <pageMargins left="0.19685039370078741" right="0" top="0.39370078740157483" bottom="0" header="0" footer="0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2D9D-5B89-4DBC-8C89-3BA3E4FE595D}">
  <sheetPr>
    <pageSetUpPr fitToPage="1"/>
  </sheetPr>
  <dimension ref="B2:K67"/>
  <sheetViews>
    <sheetView topLeftCell="A25" zoomScaleNormal="100" workbookViewId="0">
      <selection activeCell="J45" sqref="J45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7" width="16.140625" style="80" customWidth="1"/>
    <col min="8" max="8" width="16.140625" style="18" customWidth="1"/>
    <col min="9" max="10" width="9.42578125" style="80" customWidth="1"/>
    <col min="11" max="16384" width="9.140625" style="80"/>
  </cols>
  <sheetData>
    <row r="2" spans="2:10" ht="15.75" x14ac:dyDescent="0.25">
      <c r="B2" s="225" t="s">
        <v>37</v>
      </c>
    </row>
    <row r="3" spans="2:10" ht="16.5" thickBot="1" x14ac:dyDescent="0.3">
      <c r="B3" s="816"/>
      <c r="C3" s="916"/>
      <c r="D3" s="816"/>
      <c r="E3" s="816"/>
      <c r="F3" s="815"/>
      <c r="G3" s="816"/>
      <c r="I3" s="816"/>
      <c r="J3" s="171" t="s">
        <v>608</v>
      </c>
    </row>
    <row r="4" spans="2:10" x14ac:dyDescent="0.25">
      <c r="B4" s="694" t="s">
        <v>3</v>
      </c>
      <c r="C4" s="120" t="s">
        <v>4</v>
      </c>
      <c r="D4" s="87"/>
      <c r="E4" s="120"/>
      <c r="F4" s="120" t="s">
        <v>5</v>
      </c>
      <c r="G4" s="120" t="s">
        <v>6</v>
      </c>
      <c r="H4" s="120" t="s">
        <v>7</v>
      </c>
      <c r="I4" s="120" t="s">
        <v>8</v>
      </c>
      <c r="J4" s="121" t="s">
        <v>8</v>
      </c>
    </row>
    <row r="5" spans="2:10" x14ac:dyDescent="0.25">
      <c r="B5" s="696" t="s">
        <v>9</v>
      </c>
      <c r="C5" s="125" t="s">
        <v>10</v>
      </c>
      <c r="D5" s="89" t="s">
        <v>314</v>
      </c>
      <c r="E5" s="692" t="s">
        <v>11</v>
      </c>
      <c r="F5" s="125" t="s">
        <v>12</v>
      </c>
      <c r="G5" s="125" t="s">
        <v>13</v>
      </c>
      <c r="H5" s="125" t="s">
        <v>647</v>
      </c>
      <c r="I5" s="125" t="s">
        <v>14</v>
      </c>
      <c r="J5" s="126" t="s">
        <v>15</v>
      </c>
    </row>
    <row r="6" spans="2:10" ht="15.75" thickBot="1" x14ac:dyDescent="0.3">
      <c r="B6" s="698" t="s">
        <v>16</v>
      </c>
      <c r="C6" s="93" t="s">
        <v>17</v>
      </c>
      <c r="D6" s="92"/>
      <c r="E6" s="693"/>
      <c r="F6" s="93" t="s">
        <v>322</v>
      </c>
      <c r="G6" s="93" t="s">
        <v>322</v>
      </c>
      <c r="H6" s="130"/>
      <c r="I6" s="130"/>
      <c r="J6" s="131"/>
    </row>
    <row r="7" spans="2:10" ht="15.75" x14ac:dyDescent="0.25">
      <c r="B7" s="1163" t="s">
        <v>18</v>
      </c>
      <c r="C7" s="820"/>
      <c r="D7" s="925"/>
      <c r="E7" s="822"/>
      <c r="F7" s="824"/>
      <c r="G7" s="824"/>
      <c r="H7" s="140"/>
      <c r="I7" s="824"/>
      <c r="J7" s="825"/>
    </row>
    <row r="8" spans="2:10" x14ac:dyDescent="0.25">
      <c r="B8" s="116" t="s">
        <v>38</v>
      </c>
      <c r="C8" s="175" t="s">
        <v>39</v>
      </c>
      <c r="D8" s="176"/>
      <c r="E8" s="675"/>
      <c r="F8" s="676">
        <f>SUM(F9+F10+F13+F14+F15)</f>
        <v>16200</v>
      </c>
      <c r="G8" s="677">
        <f>SUM(G9+G10+G13+G14+G15+G16)</f>
        <v>13547.699999999999</v>
      </c>
      <c r="H8" s="676">
        <f>SUM(H9+H10+H13+H14+H15+H16)</f>
        <v>9416</v>
      </c>
      <c r="I8" s="150">
        <f t="shared" ref="I8:I15" si="0">H8/F8*100</f>
        <v>58.123456790123463</v>
      </c>
      <c r="J8" s="151">
        <f t="shared" ref="J8:J16" si="1">H8/G8*100</f>
        <v>69.502572392361799</v>
      </c>
    </row>
    <row r="9" spans="2:10" ht="15" customHeight="1" x14ac:dyDescent="0.25">
      <c r="B9" s="106"/>
      <c r="C9" s="3"/>
      <c r="D9" s="678" t="s">
        <v>40</v>
      </c>
      <c r="E9" s="107" t="s">
        <v>41</v>
      </c>
      <c r="F9" s="320">
        <v>12000</v>
      </c>
      <c r="G9" s="5">
        <v>12000</v>
      </c>
      <c r="H9" s="81">
        <v>7979</v>
      </c>
      <c r="I9" s="104">
        <f t="shared" si="0"/>
        <v>66.491666666666674</v>
      </c>
      <c r="J9" s="105">
        <f t="shared" si="1"/>
        <v>66.491666666666674</v>
      </c>
    </row>
    <row r="10" spans="2:10" ht="15" customHeight="1" x14ac:dyDescent="0.25">
      <c r="B10" s="106"/>
      <c r="C10" s="408"/>
      <c r="D10" s="190" t="s">
        <v>30</v>
      </c>
      <c r="E10" s="107" t="s">
        <v>42</v>
      </c>
      <c r="F10" s="320">
        <f>F11+F12</f>
        <v>2000</v>
      </c>
      <c r="G10" s="321">
        <f>1547.7-G15-G16</f>
        <v>1358.8</v>
      </c>
      <c r="H10" s="320">
        <f>1436-H15-H16+1</f>
        <v>1349</v>
      </c>
      <c r="I10" s="104">
        <f t="shared" si="0"/>
        <v>67.45</v>
      </c>
      <c r="J10" s="105">
        <f t="shared" si="1"/>
        <v>99.278775390050043</v>
      </c>
    </row>
    <row r="11" spans="2:10" ht="15" customHeight="1" x14ac:dyDescent="0.25">
      <c r="B11" s="106"/>
      <c r="C11" s="109"/>
      <c r="D11" s="679" t="s">
        <v>344</v>
      </c>
      <c r="E11" s="680" t="s">
        <v>345</v>
      </c>
      <c r="F11" s="595">
        <v>1950</v>
      </c>
      <c r="G11" s="596">
        <v>470.4</v>
      </c>
      <c r="H11" s="447">
        <v>470</v>
      </c>
      <c r="I11" s="391">
        <f t="shared" si="0"/>
        <v>24.102564102564102</v>
      </c>
      <c r="J11" s="392">
        <f t="shared" si="1"/>
        <v>99.914965986394563</v>
      </c>
    </row>
    <row r="12" spans="2:10" ht="15" customHeight="1" x14ac:dyDescent="0.25">
      <c r="B12" s="106"/>
      <c r="C12" s="109"/>
      <c r="D12" s="679" t="s">
        <v>280</v>
      </c>
      <c r="E12" s="680" t="s">
        <v>451</v>
      </c>
      <c r="F12" s="681">
        <v>50</v>
      </c>
      <c r="G12" s="596">
        <v>549.5</v>
      </c>
      <c r="H12" s="447">
        <v>543</v>
      </c>
      <c r="I12" s="391">
        <f t="shared" si="0"/>
        <v>1086</v>
      </c>
      <c r="J12" s="392">
        <f t="shared" si="1"/>
        <v>98.817106460418557</v>
      </c>
    </row>
    <row r="13" spans="2:10" ht="15" customHeight="1" x14ac:dyDescent="0.25">
      <c r="B13" s="106"/>
      <c r="C13" s="109"/>
      <c r="D13" s="678" t="s">
        <v>285</v>
      </c>
      <c r="E13" s="682" t="s">
        <v>42</v>
      </c>
      <c r="F13" s="539">
        <v>500</v>
      </c>
      <c r="G13" s="5">
        <v>0</v>
      </c>
      <c r="H13" s="185">
        <v>0</v>
      </c>
      <c r="I13" s="104">
        <v>0</v>
      </c>
      <c r="J13" s="105">
        <v>0</v>
      </c>
    </row>
    <row r="14" spans="2:10" ht="15" customHeight="1" x14ac:dyDescent="0.25">
      <c r="B14" s="683"/>
      <c r="C14" s="109"/>
      <c r="D14" s="678" t="s">
        <v>286</v>
      </c>
      <c r="E14" s="682" t="s">
        <v>42</v>
      </c>
      <c r="F14" s="539">
        <v>1500</v>
      </c>
      <c r="G14" s="5">
        <v>0</v>
      </c>
      <c r="H14" s="185">
        <v>0</v>
      </c>
      <c r="I14" s="104">
        <f t="shared" si="0"/>
        <v>0</v>
      </c>
      <c r="J14" s="105">
        <v>0</v>
      </c>
    </row>
    <row r="15" spans="2:10" ht="15" customHeight="1" x14ac:dyDescent="0.25">
      <c r="B15" s="106"/>
      <c r="C15" s="112"/>
      <c r="D15" s="369" t="s">
        <v>609</v>
      </c>
      <c r="E15" s="682" t="s">
        <v>42</v>
      </c>
      <c r="F15" s="684">
        <v>200</v>
      </c>
      <c r="G15" s="5">
        <v>183.9</v>
      </c>
      <c r="H15" s="185">
        <v>85</v>
      </c>
      <c r="I15" s="104">
        <f t="shared" si="0"/>
        <v>42.5</v>
      </c>
      <c r="J15" s="105">
        <f t="shared" si="1"/>
        <v>46.220772158781948</v>
      </c>
    </row>
    <row r="16" spans="2:10" ht="15" customHeight="1" x14ac:dyDescent="0.25">
      <c r="B16" s="683"/>
      <c r="C16" s="112"/>
      <c r="D16" s="184" t="s">
        <v>641</v>
      </c>
      <c r="E16" s="682" t="s">
        <v>42</v>
      </c>
      <c r="F16" s="684">
        <v>0</v>
      </c>
      <c r="G16" s="5">
        <v>5</v>
      </c>
      <c r="H16" s="185">
        <v>3</v>
      </c>
      <c r="I16" s="104">
        <v>0</v>
      </c>
      <c r="J16" s="152">
        <f t="shared" si="1"/>
        <v>60</v>
      </c>
    </row>
    <row r="17" spans="2:10" ht="15" customHeight="1" x14ac:dyDescent="0.25">
      <c r="B17" s="683"/>
      <c r="C17" s="1181"/>
      <c r="D17" s="184"/>
      <c r="E17" s="1187"/>
      <c r="F17" s="1188"/>
      <c r="G17" s="1189"/>
      <c r="H17" s="1190"/>
      <c r="I17" s="75"/>
      <c r="J17" s="149"/>
    </row>
    <row r="18" spans="2:10" x14ac:dyDescent="0.25">
      <c r="B18" s="116" t="s">
        <v>689</v>
      </c>
      <c r="C18" s="161" t="s">
        <v>339</v>
      </c>
      <c r="D18" s="184"/>
      <c r="E18" s="110"/>
      <c r="F18" s="187">
        <f>F19</f>
        <v>0</v>
      </c>
      <c r="G18" s="188">
        <f t="shared" ref="G18:H18" si="2">G19</f>
        <v>5.5</v>
      </c>
      <c r="H18" s="187">
        <f t="shared" si="2"/>
        <v>5</v>
      </c>
      <c r="I18" s="160">
        <v>0</v>
      </c>
      <c r="J18" s="159">
        <f t="shared" ref="J18" si="3">H18/G18*100</f>
        <v>90.909090909090907</v>
      </c>
    </row>
    <row r="19" spans="2:10" ht="13.5" customHeight="1" thickBot="1" x14ac:dyDescent="0.3">
      <c r="B19" s="683"/>
      <c r="C19" s="685"/>
      <c r="D19" s="686" t="s">
        <v>690</v>
      </c>
      <c r="E19" s="687" t="s">
        <v>42</v>
      </c>
      <c r="F19" s="688">
        <v>0</v>
      </c>
      <c r="G19" s="689">
        <v>5.5</v>
      </c>
      <c r="H19" s="690">
        <v>5</v>
      </c>
      <c r="I19" s="631">
        <v>0</v>
      </c>
      <c r="J19" s="632">
        <f t="shared" ref="J19" si="4">H19/G19*100</f>
        <v>90.909090909090907</v>
      </c>
    </row>
    <row r="20" spans="2:10" ht="15" customHeight="1" thickBot="1" x14ac:dyDescent="0.3">
      <c r="B20" s="1225" t="s">
        <v>23</v>
      </c>
      <c r="C20" s="1219"/>
      <c r="D20" s="1226"/>
      <c r="E20" s="1164"/>
      <c r="F20" s="302">
        <f>F18+F8</f>
        <v>16200</v>
      </c>
      <c r="G20" s="303">
        <f t="shared" ref="G20:H20" si="5">G18+G8</f>
        <v>13553.199999999999</v>
      </c>
      <c r="H20" s="302">
        <f t="shared" si="5"/>
        <v>9421</v>
      </c>
      <c r="I20" s="304">
        <f>H20/F20*100</f>
        <v>58.154320987654316</v>
      </c>
      <c r="J20" s="300">
        <f>H20/G20*100</f>
        <v>69.511259333589123</v>
      </c>
    </row>
    <row r="21" spans="2:10" ht="11.25" customHeight="1" thickBot="1" x14ac:dyDescent="0.3"/>
    <row r="22" spans="2:10" x14ac:dyDescent="0.25">
      <c r="B22" s="117" t="s">
        <v>3</v>
      </c>
      <c r="C22" s="118" t="s">
        <v>4</v>
      </c>
      <c r="D22" s="87"/>
      <c r="E22" s="119"/>
      <c r="F22" s="120" t="s">
        <v>5</v>
      </c>
      <c r="G22" s="120" t="s">
        <v>6</v>
      </c>
      <c r="H22" s="120" t="s">
        <v>7</v>
      </c>
      <c r="I22" s="120" t="s">
        <v>8</v>
      </c>
      <c r="J22" s="121" t="s">
        <v>8</v>
      </c>
    </row>
    <row r="23" spans="2:10" x14ac:dyDescent="0.25">
      <c r="B23" s="122" t="s">
        <v>9</v>
      </c>
      <c r="C23" s="123" t="s">
        <v>10</v>
      </c>
      <c r="D23" s="89" t="s">
        <v>314</v>
      </c>
      <c r="E23" s="124" t="s">
        <v>11</v>
      </c>
      <c r="F23" s="125" t="s">
        <v>12</v>
      </c>
      <c r="G23" s="125" t="s">
        <v>13</v>
      </c>
      <c r="H23" s="125" t="s">
        <v>647</v>
      </c>
      <c r="I23" s="125" t="s">
        <v>14</v>
      </c>
      <c r="J23" s="126" t="s">
        <v>15</v>
      </c>
    </row>
    <row r="24" spans="2:10" ht="15.75" thickBot="1" x14ac:dyDescent="0.3">
      <c r="B24" s="127" t="s">
        <v>16</v>
      </c>
      <c r="C24" s="128" t="s">
        <v>17</v>
      </c>
      <c r="D24" s="92"/>
      <c r="E24" s="129"/>
      <c r="F24" s="93" t="s">
        <v>322</v>
      </c>
      <c r="G24" s="93" t="s">
        <v>322</v>
      </c>
      <c r="H24" s="130"/>
      <c r="I24" s="130"/>
      <c r="J24" s="131"/>
    </row>
    <row r="25" spans="2:10" ht="15.75" x14ac:dyDescent="0.25">
      <c r="B25" s="1223" t="s">
        <v>34</v>
      </c>
      <c r="C25" s="1224"/>
      <c r="D25" s="1224"/>
      <c r="E25" s="154"/>
      <c r="F25" s="138"/>
      <c r="G25" s="139"/>
      <c r="H25" s="140"/>
      <c r="I25" s="139"/>
      <c r="J25" s="141"/>
    </row>
    <row r="26" spans="2:10" x14ac:dyDescent="0.25">
      <c r="B26" s="132" t="s">
        <v>38</v>
      </c>
      <c r="C26" s="175" t="s">
        <v>39</v>
      </c>
      <c r="D26" s="176"/>
      <c r="E26" s="156"/>
      <c r="F26" s="177">
        <f>SUM(F27:F36)</f>
        <v>25805</v>
      </c>
      <c r="G26" s="178">
        <f>SUM(G27:G38)</f>
        <v>46601.5</v>
      </c>
      <c r="H26" s="177">
        <f>SUM(H27:H38)</f>
        <v>15873</v>
      </c>
      <c r="I26" s="150">
        <f t="shared" ref="I26:I30" si="6">H26/F26*100</f>
        <v>61.511335012594458</v>
      </c>
      <c r="J26" s="151">
        <f t="shared" ref="J26:J38" si="7">H26/G26*100</f>
        <v>34.061135371179041</v>
      </c>
    </row>
    <row r="27" spans="2:10" x14ac:dyDescent="0.25">
      <c r="B27" s="106"/>
      <c r="C27" s="108"/>
      <c r="D27" s="179" t="s">
        <v>352</v>
      </c>
      <c r="E27" s="108" t="s">
        <v>42</v>
      </c>
      <c r="F27" s="180">
        <v>2914</v>
      </c>
      <c r="G27" s="5">
        <v>4028</v>
      </c>
      <c r="H27" s="81">
        <v>2154</v>
      </c>
      <c r="I27" s="104">
        <f t="shared" si="6"/>
        <v>73.91901166781058</v>
      </c>
      <c r="J27" s="105">
        <f t="shared" si="7"/>
        <v>53.475670307845078</v>
      </c>
    </row>
    <row r="28" spans="2:10" x14ac:dyDescent="0.25">
      <c r="B28" s="106"/>
      <c r="C28" s="108"/>
      <c r="D28" s="179" t="s">
        <v>346</v>
      </c>
      <c r="E28" s="108" t="s">
        <v>42</v>
      </c>
      <c r="F28" s="180">
        <v>7017</v>
      </c>
      <c r="G28" s="5">
        <v>7017</v>
      </c>
      <c r="H28" s="81">
        <v>7017</v>
      </c>
      <c r="I28" s="104">
        <f t="shared" si="6"/>
        <v>100</v>
      </c>
      <c r="J28" s="105">
        <f t="shared" si="7"/>
        <v>100</v>
      </c>
    </row>
    <row r="29" spans="2:10" x14ac:dyDescent="0.25">
      <c r="B29" s="106"/>
      <c r="C29" s="108"/>
      <c r="D29" s="181" t="s">
        <v>347</v>
      </c>
      <c r="E29" s="108" t="s">
        <v>42</v>
      </c>
      <c r="F29" s="182">
        <v>1000</v>
      </c>
      <c r="G29" s="5">
        <v>915.3</v>
      </c>
      <c r="H29" s="81">
        <v>914</v>
      </c>
      <c r="I29" s="104">
        <f t="shared" si="6"/>
        <v>91.4</v>
      </c>
      <c r="J29" s="105">
        <f t="shared" si="7"/>
        <v>99.857970064459749</v>
      </c>
    </row>
    <row r="30" spans="2:10" x14ac:dyDescent="0.25">
      <c r="B30" s="134"/>
      <c r="C30" s="112"/>
      <c r="D30" s="135" t="s">
        <v>348</v>
      </c>
      <c r="E30" s="108" t="s">
        <v>42</v>
      </c>
      <c r="F30" s="4">
        <v>1207</v>
      </c>
      <c r="G30" s="5">
        <v>1207</v>
      </c>
      <c r="H30" s="81">
        <v>290</v>
      </c>
      <c r="I30" s="104">
        <f t="shared" si="6"/>
        <v>24.026512013256006</v>
      </c>
      <c r="J30" s="105">
        <f t="shared" si="7"/>
        <v>24.026512013256006</v>
      </c>
    </row>
    <row r="31" spans="2:10" x14ac:dyDescent="0.25">
      <c r="B31" s="137"/>
      <c r="C31" s="112"/>
      <c r="D31" s="135" t="s">
        <v>353</v>
      </c>
      <c r="E31" s="108" t="s">
        <v>42</v>
      </c>
      <c r="F31" s="4">
        <v>2239</v>
      </c>
      <c r="G31" s="5">
        <v>2239</v>
      </c>
      <c r="H31" s="81">
        <v>288</v>
      </c>
      <c r="I31" s="104">
        <v>0</v>
      </c>
      <c r="J31" s="105">
        <f t="shared" si="7"/>
        <v>12.862885216614561</v>
      </c>
    </row>
    <row r="32" spans="2:10" x14ac:dyDescent="0.25">
      <c r="B32" s="137"/>
      <c r="C32" s="112"/>
      <c r="D32" s="135" t="s">
        <v>354</v>
      </c>
      <c r="E32" s="108" t="s">
        <v>42</v>
      </c>
      <c r="F32" s="4">
        <v>7132</v>
      </c>
      <c r="G32" s="5">
        <v>7127</v>
      </c>
      <c r="H32" s="81">
        <v>1224</v>
      </c>
      <c r="I32" s="104">
        <v>0</v>
      </c>
      <c r="J32" s="105">
        <f t="shared" si="7"/>
        <v>17.174126560965345</v>
      </c>
    </row>
    <row r="33" spans="2:11" ht="26.25" customHeight="1" x14ac:dyDescent="0.25">
      <c r="B33" s="137"/>
      <c r="C33" s="112"/>
      <c r="D33" s="197" t="s">
        <v>449</v>
      </c>
      <c r="E33" s="108" t="s">
        <v>42</v>
      </c>
      <c r="F33" s="4">
        <v>1440</v>
      </c>
      <c r="G33" s="5">
        <v>1990</v>
      </c>
      <c r="H33" s="81">
        <v>1292</v>
      </c>
      <c r="I33" s="104">
        <v>0</v>
      </c>
      <c r="J33" s="105">
        <f t="shared" si="7"/>
        <v>64.924623115577887</v>
      </c>
    </row>
    <row r="34" spans="2:11" x14ac:dyDescent="0.25">
      <c r="B34" s="137"/>
      <c r="C34" s="112"/>
      <c r="D34" s="135" t="s">
        <v>355</v>
      </c>
      <c r="E34" s="108" t="s">
        <v>42</v>
      </c>
      <c r="F34" s="4">
        <v>1068</v>
      </c>
      <c r="G34" s="5">
        <v>1068</v>
      </c>
      <c r="H34" s="81">
        <v>1042</v>
      </c>
      <c r="I34" s="104">
        <v>0</v>
      </c>
      <c r="J34" s="105">
        <f t="shared" si="7"/>
        <v>97.565543071161059</v>
      </c>
    </row>
    <row r="35" spans="2:11" x14ac:dyDescent="0.25">
      <c r="B35" s="137"/>
      <c r="C35" s="112"/>
      <c r="D35" s="135" t="s">
        <v>356</v>
      </c>
      <c r="E35" s="108" t="s">
        <v>42</v>
      </c>
      <c r="F35" s="4">
        <v>910</v>
      </c>
      <c r="G35" s="5">
        <v>910</v>
      </c>
      <c r="H35" s="81">
        <v>706</v>
      </c>
      <c r="I35" s="104">
        <v>0</v>
      </c>
      <c r="J35" s="105">
        <f t="shared" si="7"/>
        <v>77.582417582417591</v>
      </c>
    </row>
    <row r="36" spans="2:11" x14ac:dyDescent="0.25">
      <c r="B36" s="137"/>
      <c r="C36" s="112"/>
      <c r="D36" s="135" t="s">
        <v>357</v>
      </c>
      <c r="E36" s="108" t="s">
        <v>42</v>
      </c>
      <c r="F36" s="4">
        <v>878</v>
      </c>
      <c r="G36" s="5">
        <v>878</v>
      </c>
      <c r="H36" s="81">
        <v>878</v>
      </c>
      <c r="I36" s="104">
        <v>0</v>
      </c>
      <c r="J36" s="105">
        <f t="shared" si="7"/>
        <v>100</v>
      </c>
    </row>
    <row r="37" spans="2:11" x14ac:dyDescent="0.25">
      <c r="B37" s="137"/>
      <c r="C37" s="112"/>
      <c r="D37" s="135" t="s">
        <v>610</v>
      </c>
      <c r="E37" s="108" t="s">
        <v>42</v>
      </c>
      <c r="F37" s="4">
        <v>0</v>
      </c>
      <c r="G37" s="5">
        <v>68</v>
      </c>
      <c r="H37" s="81">
        <v>68</v>
      </c>
      <c r="I37" s="104">
        <v>0</v>
      </c>
      <c r="J37" s="105">
        <f t="shared" si="7"/>
        <v>100</v>
      </c>
    </row>
    <row r="38" spans="2:11" x14ac:dyDescent="0.25">
      <c r="B38" s="137"/>
      <c r="C38" s="112"/>
      <c r="D38" s="135" t="s">
        <v>611</v>
      </c>
      <c r="E38" s="108" t="s">
        <v>42</v>
      </c>
      <c r="F38" s="4">
        <v>0</v>
      </c>
      <c r="G38" s="5">
        <v>19154.2</v>
      </c>
      <c r="H38" s="81">
        <v>0</v>
      </c>
      <c r="I38" s="104">
        <v>0</v>
      </c>
      <c r="J38" s="105">
        <f t="shared" si="7"/>
        <v>0</v>
      </c>
    </row>
    <row r="39" spans="2:11" x14ac:dyDescent="0.25">
      <c r="B39" s="183"/>
      <c r="C39" s="112"/>
      <c r="D39" s="184"/>
      <c r="E39" s="108"/>
      <c r="F39" s="4"/>
      <c r="G39" s="5"/>
      <c r="H39" s="185"/>
      <c r="I39" s="186"/>
      <c r="J39" s="152"/>
    </row>
    <row r="40" spans="2:11" x14ac:dyDescent="0.25">
      <c r="B40" s="116" t="s">
        <v>349</v>
      </c>
      <c r="C40" s="175" t="s">
        <v>350</v>
      </c>
      <c r="D40" s="176"/>
      <c r="E40" s="108"/>
      <c r="F40" s="187">
        <f>SUM(F41)</f>
        <v>8000</v>
      </c>
      <c r="G40" s="188">
        <f>SUM(G41)</f>
        <v>10270</v>
      </c>
      <c r="H40" s="189">
        <f>SUM(H41)</f>
        <v>0</v>
      </c>
      <c r="I40" s="160">
        <v>0</v>
      </c>
      <c r="J40" s="159">
        <f t="shared" ref="J40:J41" si="8">H40/G40*100</f>
        <v>0</v>
      </c>
    </row>
    <row r="41" spans="2:11" x14ac:dyDescent="0.25">
      <c r="B41" s="106"/>
      <c r="C41" s="109"/>
      <c r="D41" s="190" t="s">
        <v>351</v>
      </c>
      <c r="E41" s="108" t="s">
        <v>42</v>
      </c>
      <c r="F41" s="4">
        <v>8000</v>
      </c>
      <c r="G41" s="5">
        <v>10270</v>
      </c>
      <c r="H41" s="185">
        <v>0</v>
      </c>
      <c r="I41" s="186">
        <v>0</v>
      </c>
      <c r="J41" s="152">
        <f t="shared" si="8"/>
        <v>0</v>
      </c>
    </row>
    <row r="42" spans="2:11" ht="15.75" thickBot="1" x14ac:dyDescent="0.3">
      <c r="B42" s="191"/>
      <c r="C42" s="192"/>
      <c r="D42" s="193"/>
      <c r="E42" s="135"/>
      <c r="F42" s="194"/>
      <c r="G42" s="195"/>
      <c r="H42" s="94"/>
      <c r="I42" s="71"/>
      <c r="J42" s="74"/>
    </row>
    <row r="43" spans="2:11" ht="16.5" thickBot="1" x14ac:dyDescent="0.3">
      <c r="B43" s="1218" t="s">
        <v>35</v>
      </c>
      <c r="C43" s="1219"/>
      <c r="D43" s="1219"/>
      <c r="E43" s="157"/>
      <c r="F43" s="302">
        <f>F26+F40</f>
        <v>33805</v>
      </c>
      <c r="G43" s="303">
        <f t="shared" ref="G43:H43" si="9">G26+G40</f>
        <v>56871.5</v>
      </c>
      <c r="H43" s="302">
        <f t="shared" si="9"/>
        <v>15873</v>
      </c>
      <c r="I43" s="304">
        <f>H43/F43*100</f>
        <v>46.954592515900011</v>
      </c>
      <c r="J43" s="300">
        <f>H43/G43*100</f>
        <v>27.910288984816649</v>
      </c>
    </row>
    <row r="44" spans="2:11" ht="15.75" thickBot="1" x14ac:dyDescent="0.3">
      <c r="B44" s="196"/>
      <c r="C44" s="146"/>
      <c r="D44" s="146"/>
      <c r="E44" s="146"/>
      <c r="F44" s="146"/>
      <c r="G44" s="148"/>
      <c r="H44" s="145"/>
      <c r="I44" s="147"/>
      <c r="J44" s="147"/>
      <c r="K44" s="147"/>
    </row>
    <row r="45" spans="2:11" ht="16.5" thickBot="1" x14ac:dyDescent="0.3">
      <c r="B45" s="19" t="s">
        <v>36</v>
      </c>
      <c r="C45" s="142"/>
      <c r="D45" s="142"/>
      <c r="E45" s="158"/>
      <c r="F45" s="143">
        <f>F20+F43</f>
        <v>50005</v>
      </c>
      <c r="G45" s="144">
        <f t="shared" ref="G45:H45" si="10">G20+G43</f>
        <v>70424.7</v>
      </c>
      <c r="H45" s="143">
        <f t="shared" si="10"/>
        <v>25294</v>
      </c>
      <c r="I45" s="99">
        <f>H45/F45*100</f>
        <v>50.58294170582942</v>
      </c>
      <c r="J45" s="100">
        <f>H45/G45*100</f>
        <v>35.916375930603891</v>
      </c>
    </row>
    <row r="46" spans="2:11" ht="15.75" x14ac:dyDescent="0.25">
      <c r="B46" s="33"/>
      <c r="C46" s="34"/>
      <c r="D46" s="34"/>
      <c r="E46" s="34"/>
      <c r="F46" s="35"/>
      <c r="G46" s="36"/>
      <c r="H46" s="37"/>
      <c r="I46" s="38"/>
      <c r="J46" s="38"/>
    </row>
    <row r="47" spans="2:11" x14ac:dyDescent="0.25">
      <c r="B47" s="20"/>
      <c r="C47" s="20"/>
      <c r="D47" s="20"/>
      <c r="E47" s="21"/>
      <c r="F47" s="15"/>
      <c r="G47" s="15"/>
      <c r="H47" s="15"/>
      <c r="I47" s="15"/>
      <c r="J47" s="15"/>
    </row>
    <row r="48" spans="2:11" x14ac:dyDescent="0.25">
      <c r="B48" s="20"/>
      <c r="C48" s="20"/>
      <c r="D48" s="20"/>
      <c r="E48" s="22"/>
      <c r="F48" s="15"/>
      <c r="G48" s="15"/>
      <c r="H48" s="15"/>
      <c r="I48" s="15"/>
      <c r="J48" s="15"/>
    </row>
    <row r="49" spans="2:10" x14ac:dyDescent="0.25">
      <c r="B49" s="20"/>
      <c r="C49" s="20"/>
      <c r="D49" s="20"/>
      <c r="E49" s="22"/>
      <c r="F49" s="15"/>
      <c r="G49" s="15"/>
      <c r="H49" s="145"/>
      <c r="I49" s="23"/>
      <c r="J49" s="23"/>
    </row>
    <row r="50" spans="2:10" ht="15.75" x14ac:dyDescent="0.25">
      <c r="B50" s="1227"/>
      <c r="C50" s="1227"/>
      <c r="D50" s="1227"/>
      <c r="E50" s="24"/>
      <c r="F50" s="146"/>
      <c r="G50" s="147"/>
      <c r="H50" s="145"/>
      <c r="I50" s="147"/>
      <c r="J50" s="147"/>
    </row>
    <row r="51" spans="2:10" x14ac:dyDescent="0.25">
      <c r="B51" s="22"/>
      <c r="C51" s="25"/>
      <c r="D51" s="25"/>
      <c r="E51" s="26"/>
      <c r="F51" s="27"/>
      <c r="G51" s="28"/>
      <c r="H51" s="29"/>
      <c r="I51" s="30"/>
      <c r="J51" s="30"/>
    </row>
    <row r="52" spans="2:10" x14ac:dyDescent="0.25">
      <c r="B52" s="111"/>
      <c r="C52" s="111"/>
      <c r="D52" s="39"/>
      <c r="E52" s="111"/>
      <c r="F52" s="40"/>
      <c r="G52" s="148"/>
      <c r="H52" s="41"/>
      <c r="I52" s="42"/>
      <c r="J52" s="42"/>
    </row>
    <row r="53" spans="2:10" x14ac:dyDescent="0.25">
      <c r="B53" s="31"/>
      <c r="C53" s="111"/>
      <c r="D53" s="43"/>
      <c r="E53" s="111"/>
      <c r="F53" s="40"/>
      <c r="G53" s="148"/>
      <c r="H53" s="41"/>
      <c r="I53" s="42"/>
      <c r="J53" s="42"/>
    </row>
    <row r="54" spans="2:10" x14ac:dyDescent="0.25">
      <c r="B54" s="31"/>
      <c r="C54" s="111"/>
      <c r="D54" s="43"/>
      <c r="E54" s="111"/>
      <c r="F54" s="40"/>
      <c r="G54" s="148"/>
      <c r="H54" s="41"/>
      <c r="I54" s="42"/>
      <c r="J54" s="42"/>
    </row>
    <row r="55" spans="2:10" x14ac:dyDescent="0.25">
      <c r="B55" s="31"/>
      <c r="C55" s="111"/>
      <c r="D55" s="44"/>
      <c r="E55" s="111"/>
      <c r="F55" s="40"/>
      <c r="G55" s="148"/>
      <c r="H55" s="41"/>
      <c r="I55" s="42"/>
      <c r="J55" s="42"/>
    </row>
    <row r="56" spans="2:10" x14ac:dyDescent="0.25">
      <c r="B56" s="32"/>
      <c r="C56" s="31"/>
      <c r="D56" s="44"/>
      <c r="E56" s="111"/>
      <c r="F56" s="40"/>
      <c r="G56" s="148"/>
      <c r="H56" s="41"/>
      <c r="I56" s="42"/>
      <c r="J56" s="42"/>
    </row>
    <row r="57" spans="2:10" x14ac:dyDescent="0.25">
      <c r="B57" s="32"/>
      <c r="C57" s="31"/>
      <c r="D57" s="44"/>
      <c r="E57" s="111"/>
      <c r="F57" s="40"/>
      <c r="G57" s="148"/>
      <c r="H57" s="41"/>
      <c r="I57" s="42"/>
      <c r="J57" s="42"/>
    </row>
    <row r="58" spans="2:10" x14ac:dyDescent="0.25">
      <c r="B58" s="32"/>
      <c r="C58" s="31"/>
      <c r="D58" s="44"/>
      <c r="E58" s="111"/>
      <c r="F58" s="40"/>
      <c r="G58" s="148"/>
      <c r="H58" s="41"/>
      <c r="I58" s="42"/>
      <c r="J58" s="42"/>
    </row>
    <row r="59" spans="2:10" x14ac:dyDescent="0.25">
      <c r="B59" s="32"/>
      <c r="C59" s="31"/>
      <c r="D59" s="111"/>
      <c r="E59" s="111"/>
      <c r="F59" s="40"/>
      <c r="G59" s="148"/>
      <c r="H59" s="41"/>
      <c r="I59" s="42"/>
      <c r="J59" s="42"/>
    </row>
    <row r="60" spans="2:10" x14ac:dyDescent="0.25">
      <c r="B60" s="32"/>
      <c r="C60" s="31"/>
      <c r="D60" s="111"/>
      <c r="E60" s="111"/>
      <c r="F60" s="40"/>
      <c r="G60" s="148"/>
      <c r="H60" s="41"/>
      <c r="I60" s="42"/>
      <c r="J60" s="42"/>
    </row>
    <row r="61" spans="2:10" x14ac:dyDescent="0.25">
      <c r="B61" s="32"/>
      <c r="C61" s="31"/>
      <c r="D61" s="111"/>
      <c r="E61" s="111"/>
      <c r="F61" s="40"/>
      <c r="G61" s="148"/>
      <c r="H61" s="41"/>
      <c r="I61" s="42"/>
      <c r="J61" s="42"/>
    </row>
    <row r="62" spans="2:10" x14ac:dyDescent="0.25">
      <c r="B62" s="32"/>
      <c r="C62" s="31"/>
      <c r="D62" s="111"/>
      <c r="E62" s="111"/>
      <c r="F62" s="40"/>
      <c r="G62" s="148"/>
      <c r="H62" s="41"/>
      <c r="I62" s="42"/>
      <c r="J62" s="42"/>
    </row>
    <row r="63" spans="2:10" x14ac:dyDescent="0.25">
      <c r="B63" s="32"/>
      <c r="C63" s="31"/>
      <c r="D63" s="111"/>
      <c r="E63" s="111"/>
      <c r="F63" s="40"/>
      <c r="G63" s="148"/>
      <c r="H63" s="41"/>
      <c r="I63" s="42"/>
      <c r="J63" s="42"/>
    </row>
    <row r="64" spans="2:10" x14ac:dyDescent="0.25">
      <c r="B64" s="32"/>
      <c r="C64" s="31"/>
      <c r="D64" s="111"/>
      <c r="E64" s="111"/>
      <c r="F64" s="146"/>
      <c r="G64" s="148"/>
      <c r="H64" s="41"/>
      <c r="I64" s="147"/>
      <c r="J64" s="147"/>
    </row>
    <row r="65" spans="2:10" ht="15.75" x14ac:dyDescent="0.25">
      <c r="B65" s="1227"/>
      <c r="C65" s="1227"/>
      <c r="D65" s="1227"/>
      <c r="E65" s="45"/>
      <c r="F65" s="46"/>
      <c r="G65" s="47"/>
      <c r="H65" s="46"/>
      <c r="I65" s="38"/>
      <c r="J65" s="38"/>
    </row>
    <row r="66" spans="2:10" x14ac:dyDescent="0.25">
      <c r="B66" s="146"/>
      <c r="C66" s="146"/>
      <c r="D66" s="146"/>
      <c r="E66" s="146"/>
      <c r="F66" s="146"/>
      <c r="G66" s="148"/>
      <c r="H66" s="145"/>
      <c r="I66" s="147"/>
      <c r="J66" s="147"/>
    </row>
    <row r="67" spans="2:10" ht="15.75" x14ac:dyDescent="0.25">
      <c r="B67" s="33"/>
      <c r="C67" s="34"/>
      <c r="D67" s="34"/>
      <c r="E67" s="34"/>
      <c r="F67" s="35"/>
      <c r="G67" s="36"/>
      <c r="H67" s="37"/>
      <c r="I67" s="38"/>
      <c r="J67" s="38"/>
    </row>
  </sheetData>
  <mergeCells count="5">
    <mergeCell ref="B20:D20"/>
    <mergeCell ref="B25:D25"/>
    <mergeCell ref="B43:D43"/>
    <mergeCell ref="B50:D50"/>
    <mergeCell ref="B65:D65"/>
  </mergeCells>
  <pageMargins left="0.39370078740157483" right="0" top="0.39370078740157483" bottom="0.39370078740157483" header="0" footer="0"/>
  <pageSetup paperSize="9" scale="7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06"/>
  <sheetViews>
    <sheetView zoomScaleNormal="100" workbookViewId="0">
      <selection activeCell="G323" sqref="G323"/>
    </sheetView>
  </sheetViews>
  <sheetFormatPr defaultRowHeight="15" x14ac:dyDescent="0.25"/>
  <cols>
    <col min="1" max="2" width="11" style="80" customWidth="1"/>
    <col min="3" max="3" width="54.28515625" style="80" customWidth="1"/>
    <col min="4" max="4" width="43.5703125" style="80" customWidth="1"/>
    <col min="5" max="6" width="16.140625" style="12" customWidth="1"/>
    <col min="7" max="7" width="16.140625" style="1054" customWidth="1"/>
    <col min="8" max="9" width="9.42578125" style="12" customWidth="1"/>
    <col min="10" max="10" width="9.42578125" style="80" customWidth="1"/>
    <col min="11" max="16384" width="9.140625" style="80"/>
  </cols>
  <sheetData>
    <row r="1" spans="1:11" ht="16.5" customHeight="1" x14ac:dyDescent="0.25">
      <c r="A1" s="1023" t="s">
        <v>43</v>
      </c>
      <c r="B1" s="1024"/>
      <c r="C1" s="1024"/>
      <c r="D1" s="1024"/>
      <c r="E1" s="1025"/>
      <c r="F1" s="873"/>
      <c r="G1" s="874"/>
      <c r="H1" s="1026"/>
    </row>
    <row r="2" spans="1:11" ht="16.5" thickBot="1" x14ac:dyDescent="0.3">
      <c r="A2" s="1023"/>
      <c r="B2" s="1024"/>
      <c r="C2" s="1024"/>
      <c r="D2" s="1024"/>
      <c r="E2" s="1025"/>
      <c r="F2" s="1027"/>
      <c r="G2" s="1025"/>
      <c r="H2" s="1026"/>
      <c r="I2" s="1028" t="s">
        <v>624</v>
      </c>
    </row>
    <row r="3" spans="1:11" x14ac:dyDescent="0.25">
      <c r="A3" s="876" t="s">
        <v>3</v>
      </c>
      <c r="B3" s="966" t="s">
        <v>4</v>
      </c>
      <c r="C3" s="87"/>
      <c r="D3" s="878"/>
      <c r="E3" s="120" t="s">
        <v>5</v>
      </c>
      <c r="F3" s="120" t="s">
        <v>6</v>
      </c>
      <c r="G3" s="120" t="s">
        <v>7</v>
      </c>
      <c r="H3" s="968" t="s">
        <v>44</v>
      </c>
      <c r="I3" s="969" t="s">
        <v>44</v>
      </c>
    </row>
    <row r="4" spans="1:11" x14ac:dyDescent="0.25">
      <c r="A4" s="881" t="s">
        <v>9</v>
      </c>
      <c r="B4" s="970" t="s">
        <v>10</v>
      </c>
      <c r="C4" s="89" t="s">
        <v>314</v>
      </c>
      <c r="D4" s="883" t="s">
        <v>11</v>
      </c>
      <c r="E4" s="125" t="s">
        <v>12</v>
      </c>
      <c r="F4" s="125" t="s">
        <v>13</v>
      </c>
      <c r="G4" s="125" t="s">
        <v>647</v>
      </c>
      <c r="H4" s="972" t="s">
        <v>45</v>
      </c>
      <c r="I4" s="973" t="s">
        <v>45</v>
      </c>
    </row>
    <row r="5" spans="1:11" ht="15.75" thickBot="1" x14ac:dyDescent="0.3">
      <c r="A5" s="974" t="s">
        <v>16</v>
      </c>
      <c r="B5" s="975" t="s">
        <v>17</v>
      </c>
      <c r="C5" s="92"/>
      <c r="D5" s="888"/>
      <c r="E5" s="93" t="s">
        <v>322</v>
      </c>
      <c r="F5" s="93" t="s">
        <v>322</v>
      </c>
      <c r="G5" s="130"/>
      <c r="H5" s="1029" t="s">
        <v>14</v>
      </c>
      <c r="I5" s="1030" t="s">
        <v>15</v>
      </c>
    </row>
    <row r="6" spans="1:11" ht="15.75" x14ac:dyDescent="0.25">
      <c r="A6" s="1031" t="s">
        <v>18</v>
      </c>
      <c r="B6" s="1032"/>
      <c r="C6" s="1032"/>
      <c r="D6" s="1032"/>
      <c r="E6" s="1033"/>
      <c r="F6" s="1034"/>
      <c r="G6" s="1035"/>
      <c r="H6" s="1034"/>
      <c r="I6" s="1036"/>
    </row>
    <row r="7" spans="1:11" ht="15" customHeight="1" x14ac:dyDescent="0.25">
      <c r="A7" s="132" t="s">
        <v>46</v>
      </c>
      <c r="B7" s="1037" t="s">
        <v>47</v>
      </c>
      <c r="C7" s="1012"/>
      <c r="D7" s="1038"/>
      <c r="E7" s="1039">
        <f>E8+E81+E172+E179+E181+E183+E185+E188</f>
        <v>192694.7</v>
      </c>
      <c r="F7" s="1040">
        <f>F8+F81+F172+F179+F181+F183+F185+F188</f>
        <v>277412.09999999998</v>
      </c>
      <c r="G7" s="1039">
        <f>G8+G81+G172+G179+G181+G183+G185+G188</f>
        <v>275492</v>
      </c>
      <c r="H7" s="324">
        <f t="shared" ref="H7:H15" si="0">G7/E7*100</f>
        <v>142.96812522607004</v>
      </c>
      <c r="I7" s="325">
        <f t="shared" ref="I7:I15" si="1">G7/F7*100</f>
        <v>99.307852829779236</v>
      </c>
    </row>
    <row r="8" spans="1:11" ht="15" customHeight="1" x14ac:dyDescent="0.25">
      <c r="A8" s="988"/>
      <c r="B8" s="1041"/>
      <c r="C8" s="1042" t="s">
        <v>48</v>
      </c>
      <c r="D8" s="898"/>
      <c r="E8" s="239">
        <f>E9+E14+E17+E20+E23+E26+E29+E33+E36+E40+E44+E48+E57+E61+E65+E70+E73+E77</f>
        <v>34139.699999999997</v>
      </c>
      <c r="F8" s="240">
        <f t="shared" ref="F8:G8" si="2">F9+F14+F17+F20+F23+F26+F29+F33+F36+F40+F44+F48+F57+F61+F65+F70+F73+F77</f>
        <v>47471.299999999996</v>
      </c>
      <c r="G8" s="239">
        <f t="shared" si="2"/>
        <v>47471</v>
      </c>
      <c r="H8" s="324">
        <f t="shared" si="0"/>
        <v>139.04925936666109</v>
      </c>
      <c r="I8" s="325">
        <f t="shared" si="1"/>
        <v>99.999368039215284</v>
      </c>
      <c r="K8" s="1118"/>
    </row>
    <row r="9" spans="1:11" ht="15" customHeight="1" x14ac:dyDescent="0.25">
      <c r="A9" s="106"/>
      <c r="B9" s="3" t="s">
        <v>49</v>
      </c>
      <c r="C9" s="1043" t="s">
        <v>289</v>
      </c>
      <c r="D9" s="108" t="s">
        <v>50</v>
      </c>
      <c r="E9" s="1044">
        <v>4878</v>
      </c>
      <c r="F9" s="1045">
        <v>5733.3</v>
      </c>
      <c r="G9" s="1044">
        <v>5733</v>
      </c>
      <c r="H9" s="305">
        <f t="shared" si="0"/>
        <v>117.52767527675276</v>
      </c>
      <c r="I9" s="1046">
        <f t="shared" si="1"/>
        <v>99.994767411438431</v>
      </c>
    </row>
    <row r="10" spans="1:11" ht="15" customHeight="1" x14ac:dyDescent="0.25">
      <c r="A10" s="106"/>
      <c r="B10" s="3"/>
      <c r="C10" s="577" t="s">
        <v>290</v>
      </c>
      <c r="D10" s="108"/>
      <c r="E10" s="578">
        <v>1494</v>
      </c>
      <c r="F10" s="579">
        <v>1494</v>
      </c>
      <c r="G10" s="314">
        <v>1494</v>
      </c>
      <c r="H10" s="243">
        <f t="shared" si="0"/>
        <v>100</v>
      </c>
      <c r="I10" s="244">
        <f t="shared" si="1"/>
        <v>100</v>
      </c>
    </row>
    <row r="11" spans="1:11" ht="14.25" customHeight="1" x14ac:dyDescent="0.25">
      <c r="A11" s="106"/>
      <c r="B11" s="3"/>
      <c r="C11" s="577" t="s">
        <v>291</v>
      </c>
      <c r="D11" s="108"/>
      <c r="E11" s="578">
        <v>1800</v>
      </c>
      <c r="F11" s="579">
        <v>1800</v>
      </c>
      <c r="G11" s="314">
        <v>1800</v>
      </c>
      <c r="H11" s="243">
        <f t="shared" si="0"/>
        <v>100</v>
      </c>
      <c r="I11" s="244">
        <f t="shared" si="1"/>
        <v>100</v>
      </c>
    </row>
    <row r="12" spans="1:11" ht="13.5" customHeight="1" x14ac:dyDescent="0.25">
      <c r="A12" s="106"/>
      <c r="B12" s="3"/>
      <c r="C12" s="577" t="s">
        <v>292</v>
      </c>
      <c r="D12" s="108"/>
      <c r="E12" s="578">
        <v>80.400000000000006</v>
      </c>
      <c r="F12" s="579">
        <v>80.400000000000006</v>
      </c>
      <c r="G12" s="314">
        <v>80.400000000000006</v>
      </c>
      <c r="H12" s="243">
        <f t="shared" si="0"/>
        <v>100</v>
      </c>
      <c r="I12" s="244">
        <f t="shared" si="1"/>
        <v>100</v>
      </c>
    </row>
    <row r="13" spans="1:11" ht="15" customHeight="1" x14ac:dyDescent="0.25">
      <c r="A13" s="106"/>
      <c r="B13" s="3"/>
      <c r="C13" s="577" t="s">
        <v>423</v>
      </c>
      <c r="D13" s="108"/>
      <c r="E13" s="578">
        <v>153.6</v>
      </c>
      <c r="F13" s="579">
        <v>153.6</v>
      </c>
      <c r="G13" s="315">
        <v>153.6</v>
      </c>
      <c r="H13" s="243">
        <f t="shared" si="0"/>
        <v>100</v>
      </c>
      <c r="I13" s="244">
        <f t="shared" si="1"/>
        <v>100</v>
      </c>
    </row>
    <row r="14" spans="1:11" ht="15" customHeight="1" x14ac:dyDescent="0.25">
      <c r="A14" s="106"/>
      <c r="B14" s="3" t="s">
        <v>51</v>
      </c>
      <c r="C14" s="1047" t="s">
        <v>52</v>
      </c>
      <c r="D14" s="108" t="s">
        <v>50</v>
      </c>
      <c r="E14" s="170">
        <v>1458</v>
      </c>
      <c r="F14" s="1048">
        <f>1998.4</f>
        <v>1998.4</v>
      </c>
      <c r="G14" s="170">
        <v>1998</v>
      </c>
      <c r="H14" s="270">
        <f t="shared" si="0"/>
        <v>137.03703703703704</v>
      </c>
      <c r="I14" s="1046">
        <f t="shared" si="1"/>
        <v>99.97998398718974</v>
      </c>
    </row>
    <row r="15" spans="1:11" ht="15" customHeight="1" x14ac:dyDescent="0.25">
      <c r="A15" s="106"/>
      <c r="B15" s="3"/>
      <c r="C15" s="577" t="s">
        <v>290</v>
      </c>
      <c r="D15" s="108"/>
      <c r="E15" s="578">
        <v>708</v>
      </c>
      <c r="F15" s="579">
        <v>708</v>
      </c>
      <c r="G15" s="578">
        <v>708</v>
      </c>
      <c r="H15" s="243">
        <f t="shared" si="0"/>
        <v>100</v>
      </c>
      <c r="I15" s="244">
        <f t="shared" si="1"/>
        <v>100</v>
      </c>
    </row>
    <row r="16" spans="1:11" ht="15" customHeight="1" x14ac:dyDescent="0.25">
      <c r="A16" s="106"/>
      <c r="B16" s="3"/>
      <c r="C16" s="577" t="s">
        <v>292</v>
      </c>
      <c r="D16" s="108"/>
      <c r="E16" s="578">
        <v>0</v>
      </c>
      <c r="F16" s="579">
        <v>0</v>
      </c>
      <c r="G16" s="578">
        <v>0</v>
      </c>
      <c r="H16" s="243">
        <v>0</v>
      </c>
      <c r="I16" s="244">
        <v>0</v>
      </c>
    </row>
    <row r="17" spans="1:11" ht="15" customHeight="1" x14ac:dyDescent="0.25">
      <c r="A17" s="106"/>
      <c r="B17" s="3" t="s">
        <v>53</v>
      </c>
      <c r="C17" s="1049" t="s">
        <v>54</v>
      </c>
      <c r="D17" s="108" t="s">
        <v>50</v>
      </c>
      <c r="E17" s="170">
        <v>2228.6999999999998</v>
      </c>
      <c r="F17" s="1048">
        <v>3273.4</v>
      </c>
      <c r="G17" s="170">
        <v>3273</v>
      </c>
      <c r="H17" s="270">
        <f t="shared" ref="H17:H24" si="3">G17/E17*100</f>
        <v>146.85691210122494</v>
      </c>
      <c r="I17" s="244">
        <f t="shared" ref="I17:I24" si="4">G17/F17*100</f>
        <v>99.98778028960713</v>
      </c>
    </row>
    <row r="18" spans="1:11" ht="15" customHeight="1" x14ac:dyDescent="0.25">
      <c r="A18" s="106"/>
      <c r="B18" s="3"/>
      <c r="C18" s="577" t="s">
        <v>290</v>
      </c>
      <c r="D18" s="108"/>
      <c r="E18" s="578">
        <v>995</v>
      </c>
      <c r="F18" s="579">
        <v>864.7</v>
      </c>
      <c r="G18" s="578">
        <v>864.7</v>
      </c>
      <c r="H18" s="243">
        <f t="shared" si="3"/>
        <v>86.904522613065325</v>
      </c>
      <c r="I18" s="244">
        <f t="shared" si="4"/>
        <v>100</v>
      </c>
    </row>
    <row r="19" spans="1:11" ht="15" customHeight="1" x14ac:dyDescent="0.25">
      <c r="A19" s="106"/>
      <c r="B19" s="3"/>
      <c r="C19" s="577" t="s">
        <v>292</v>
      </c>
      <c r="D19" s="108"/>
      <c r="E19" s="578">
        <v>33.700000000000003</v>
      </c>
      <c r="F19" s="579">
        <v>34</v>
      </c>
      <c r="G19" s="578">
        <v>34</v>
      </c>
      <c r="H19" s="243">
        <f t="shared" si="3"/>
        <v>100.89020771513353</v>
      </c>
      <c r="I19" s="244">
        <f t="shared" si="4"/>
        <v>100</v>
      </c>
    </row>
    <row r="20" spans="1:11" ht="15" customHeight="1" x14ac:dyDescent="0.25">
      <c r="A20" s="106"/>
      <c r="B20" s="3" t="s">
        <v>55</v>
      </c>
      <c r="C20" s="1047" t="s">
        <v>56</v>
      </c>
      <c r="D20" s="108" t="s">
        <v>50</v>
      </c>
      <c r="E20" s="170">
        <v>1525</v>
      </c>
      <c r="F20" s="1048">
        <v>1940.8</v>
      </c>
      <c r="G20" s="170">
        <v>1941</v>
      </c>
      <c r="H20" s="270">
        <f t="shared" si="3"/>
        <v>127.27868852459017</v>
      </c>
      <c r="I20" s="1046">
        <f t="shared" si="4"/>
        <v>100.01030502885409</v>
      </c>
    </row>
    <row r="21" spans="1:11" ht="15" customHeight="1" x14ac:dyDescent="0.25">
      <c r="A21" s="106"/>
      <c r="B21" s="3"/>
      <c r="C21" s="577" t="s">
        <v>290</v>
      </c>
      <c r="D21" s="108"/>
      <c r="E21" s="578">
        <v>875</v>
      </c>
      <c r="F21" s="579">
        <v>875</v>
      </c>
      <c r="G21" s="578">
        <v>875</v>
      </c>
      <c r="H21" s="243">
        <f t="shared" si="3"/>
        <v>100</v>
      </c>
      <c r="I21" s="244">
        <f t="shared" si="4"/>
        <v>100</v>
      </c>
    </row>
    <row r="22" spans="1:11" ht="15" customHeight="1" x14ac:dyDescent="0.25">
      <c r="A22" s="106"/>
      <c r="B22" s="3"/>
      <c r="C22" s="577" t="s">
        <v>292</v>
      </c>
      <c r="D22" s="108"/>
      <c r="E22" s="578">
        <v>50.2</v>
      </c>
      <c r="F22" s="579">
        <v>50.2</v>
      </c>
      <c r="G22" s="578">
        <v>50.2</v>
      </c>
      <c r="H22" s="243">
        <f t="shared" si="3"/>
        <v>100</v>
      </c>
      <c r="I22" s="244">
        <f t="shared" si="4"/>
        <v>100</v>
      </c>
    </row>
    <row r="23" spans="1:11" ht="15" customHeight="1" x14ac:dyDescent="0.25">
      <c r="A23" s="106"/>
      <c r="B23" s="3" t="s">
        <v>57</v>
      </c>
      <c r="C23" s="1047" t="s">
        <v>58</v>
      </c>
      <c r="D23" s="108" t="s">
        <v>50</v>
      </c>
      <c r="E23" s="170">
        <v>1218</v>
      </c>
      <c r="F23" s="1048">
        <v>2277.8000000000002</v>
      </c>
      <c r="G23" s="170">
        <v>2278</v>
      </c>
      <c r="H23" s="270">
        <f t="shared" si="3"/>
        <v>187.02791461412153</v>
      </c>
      <c r="I23" s="1046">
        <f t="shared" si="4"/>
        <v>100.00878040214241</v>
      </c>
    </row>
    <row r="24" spans="1:11" ht="15" customHeight="1" x14ac:dyDescent="0.25">
      <c r="A24" s="106"/>
      <c r="B24" s="3"/>
      <c r="C24" s="577" t="s">
        <v>290</v>
      </c>
      <c r="D24" s="108"/>
      <c r="E24" s="578">
        <v>618</v>
      </c>
      <c r="F24" s="579">
        <v>618</v>
      </c>
      <c r="G24" s="578">
        <v>618</v>
      </c>
      <c r="H24" s="243">
        <f t="shared" si="3"/>
        <v>100</v>
      </c>
      <c r="I24" s="244">
        <f t="shared" si="4"/>
        <v>100</v>
      </c>
    </row>
    <row r="25" spans="1:11" ht="15" customHeight="1" x14ac:dyDescent="0.25">
      <c r="A25" s="106"/>
      <c r="B25" s="3"/>
      <c r="C25" s="577" t="s">
        <v>292</v>
      </c>
      <c r="D25" s="108"/>
      <c r="E25" s="578">
        <v>0</v>
      </c>
      <c r="F25" s="579">
        <v>0</v>
      </c>
      <c r="G25" s="578">
        <v>0</v>
      </c>
      <c r="H25" s="243">
        <v>0</v>
      </c>
      <c r="I25" s="244">
        <v>0</v>
      </c>
    </row>
    <row r="26" spans="1:11" ht="15" customHeight="1" x14ac:dyDescent="0.25">
      <c r="A26" s="106"/>
      <c r="B26" s="3" t="s">
        <v>59</v>
      </c>
      <c r="C26" s="1047" t="s">
        <v>60</v>
      </c>
      <c r="D26" s="108" t="s">
        <v>50</v>
      </c>
      <c r="E26" s="170">
        <v>1230</v>
      </c>
      <c r="F26" s="1048">
        <v>1678.8</v>
      </c>
      <c r="G26" s="170">
        <v>1680</v>
      </c>
      <c r="H26" s="270">
        <f>G26/E26*100</f>
        <v>136.58536585365854</v>
      </c>
      <c r="I26" s="244">
        <f>G26/F26*100</f>
        <v>100.07147962830594</v>
      </c>
    </row>
    <row r="27" spans="1:11" ht="15" customHeight="1" x14ac:dyDescent="0.25">
      <c r="A27" s="106"/>
      <c r="B27" s="3"/>
      <c r="C27" s="577" t="s">
        <v>290</v>
      </c>
      <c r="D27" s="108"/>
      <c r="E27" s="578">
        <v>619</v>
      </c>
      <c r="F27" s="579">
        <v>619</v>
      </c>
      <c r="G27" s="578">
        <v>619</v>
      </c>
      <c r="H27" s="243">
        <f>G27/E27*100</f>
        <v>100</v>
      </c>
      <c r="I27" s="244">
        <f>G27/F27*100</f>
        <v>100</v>
      </c>
    </row>
    <row r="28" spans="1:11" ht="15" customHeight="1" x14ac:dyDescent="0.25">
      <c r="A28" s="106"/>
      <c r="B28" s="3"/>
      <c r="C28" s="577" t="s">
        <v>292</v>
      </c>
      <c r="D28" s="108"/>
      <c r="E28" s="578">
        <v>11.3</v>
      </c>
      <c r="F28" s="579">
        <v>11</v>
      </c>
      <c r="G28" s="578">
        <v>11</v>
      </c>
      <c r="H28" s="243">
        <v>0</v>
      </c>
      <c r="I28" s="244">
        <f>G28/F28*100</f>
        <v>100</v>
      </c>
      <c r="K28" s="1050"/>
    </row>
    <row r="29" spans="1:11" ht="15" customHeight="1" x14ac:dyDescent="0.25">
      <c r="A29" s="106"/>
      <c r="B29" s="3" t="s">
        <v>61</v>
      </c>
      <c r="C29" s="1047" t="s">
        <v>62</v>
      </c>
      <c r="D29" s="108" t="s">
        <v>50</v>
      </c>
      <c r="E29" s="170">
        <v>2391</v>
      </c>
      <c r="F29" s="1048">
        <v>3257.8</v>
      </c>
      <c r="G29" s="170">
        <v>3258</v>
      </c>
      <c r="H29" s="270">
        <f>G29/E29*100</f>
        <v>136.26097867001255</v>
      </c>
      <c r="I29" s="1046">
        <f>G29/F29*100</f>
        <v>100.00613911228436</v>
      </c>
      <c r="K29" s="1050"/>
    </row>
    <row r="30" spans="1:11" ht="15" customHeight="1" x14ac:dyDescent="0.25">
      <c r="A30" s="106"/>
      <c r="B30" s="3"/>
      <c r="C30" s="577" t="s">
        <v>290</v>
      </c>
      <c r="D30" s="108"/>
      <c r="E30" s="578">
        <v>1137</v>
      </c>
      <c r="F30" s="579">
        <v>1137</v>
      </c>
      <c r="G30" s="578">
        <v>1137</v>
      </c>
      <c r="H30" s="243">
        <f>G30/E30*100</f>
        <v>100</v>
      </c>
      <c r="I30" s="244">
        <f>G30/F30*100</f>
        <v>100</v>
      </c>
      <c r="K30" s="1050"/>
    </row>
    <row r="31" spans="1:11" ht="15" customHeight="1" x14ac:dyDescent="0.25">
      <c r="A31" s="106"/>
      <c r="B31" s="3"/>
      <c r="C31" s="577" t="s">
        <v>293</v>
      </c>
      <c r="D31" s="108"/>
      <c r="E31" s="578">
        <v>0</v>
      </c>
      <c r="F31" s="579">
        <v>0</v>
      </c>
      <c r="G31" s="578">
        <v>0</v>
      </c>
      <c r="H31" s="243">
        <v>0</v>
      </c>
      <c r="I31" s="244">
        <v>0</v>
      </c>
    </row>
    <row r="32" spans="1:11" ht="15" customHeight="1" x14ac:dyDescent="0.25">
      <c r="A32" s="106"/>
      <c r="B32" s="3"/>
      <c r="C32" s="577" t="s">
        <v>292</v>
      </c>
      <c r="D32" s="108"/>
      <c r="E32" s="578">
        <v>54.4</v>
      </c>
      <c r="F32" s="579">
        <v>54</v>
      </c>
      <c r="G32" s="578">
        <v>54</v>
      </c>
      <c r="H32" s="243">
        <f>G32/E32*100</f>
        <v>99.264705882352942</v>
      </c>
      <c r="I32" s="244">
        <f>G32/F32*100</f>
        <v>100</v>
      </c>
    </row>
    <row r="33" spans="1:9" ht="15" customHeight="1" x14ac:dyDescent="0.25">
      <c r="A33" s="106"/>
      <c r="B33" s="3" t="s">
        <v>63</v>
      </c>
      <c r="C33" s="1047" t="s">
        <v>64</v>
      </c>
      <c r="D33" s="108" t="s">
        <v>50</v>
      </c>
      <c r="E33" s="170">
        <v>1646</v>
      </c>
      <c r="F33" s="1048">
        <v>2158.4</v>
      </c>
      <c r="G33" s="170">
        <v>2158</v>
      </c>
      <c r="H33" s="270">
        <f>G33/E33*100</f>
        <v>131.10571081409478</v>
      </c>
      <c r="I33" s="1046">
        <f>G33/F33*100</f>
        <v>99.981467753891778</v>
      </c>
    </row>
    <row r="34" spans="1:9" ht="15" customHeight="1" x14ac:dyDescent="0.25">
      <c r="A34" s="106"/>
      <c r="B34" s="3"/>
      <c r="C34" s="577" t="s">
        <v>290</v>
      </c>
      <c r="D34" s="108"/>
      <c r="E34" s="578">
        <v>863</v>
      </c>
      <c r="F34" s="579">
        <v>807.6</v>
      </c>
      <c r="G34" s="578">
        <v>807.6</v>
      </c>
      <c r="H34" s="243">
        <f>G34/E34*100</f>
        <v>93.580533024333718</v>
      </c>
      <c r="I34" s="244">
        <f>G34/F34*100</f>
        <v>100</v>
      </c>
    </row>
    <row r="35" spans="1:9" ht="15" customHeight="1" x14ac:dyDescent="0.25">
      <c r="A35" s="106"/>
      <c r="B35" s="3"/>
      <c r="C35" s="577" t="s">
        <v>292</v>
      </c>
      <c r="D35" s="108"/>
      <c r="E35" s="578">
        <v>33</v>
      </c>
      <c r="F35" s="579">
        <v>33</v>
      </c>
      <c r="G35" s="578">
        <v>33</v>
      </c>
      <c r="H35" s="243">
        <f>G35/E35*100</f>
        <v>100</v>
      </c>
      <c r="I35" s="244">
        <f>G35/F35*100</f>
        <v>100</v>
      </c>
    </row>
    <row r="36" spans="1:9" ht="15" customHeight="1" x14ac:dyDescent="0.25">
      <c r="A36" s="106"/>
      <c r="B36" s="3" t="s">
        <v>65</v>
      </c>
      <c r="C36" s="1047" t="s">
        <v>66</v>
      </c>
      <c r="D36" s="108" t="s">
        <v>50</v>
      </c>
      <c r="E36" s="170">
        <v>1886</v>
      </c>
      <c r="F36" s="1048">
        <v>3498</v>
      </c>
      <c r="G36" s="170">
        <v>3498</v>
      </c>
      <c r="H36" s="270">
        <f>G36/E36*100</f>
        <v>185.47189819724284</v>
      </c>
      <c r="I36" s="1046">
        <f>G36/F36*100</f>
        <v>100</v>
      </c>
    </row>
    <row r="37" spans="1:9" ht="15" customHeight="1" x14ac:dyDescent="0.25">
      <c r="A37" s="106"/>
      <c r="B37" s="3"/>
      <c r="C37" s="577" t="s">
        <v>294</v>
      </c>
      <c r="D37" s="108"/>
      <c r="E37" s="578">
        <v>0</v>
      </c>
      <c r="F37" s="579">
        <v>0</v>
      </c>
      <c r="G37" s="578">
        <v>0</v>
      </c>
      <c r="H37" s="243">
        <v>0</v>
      </c>
      <c r="I37" s="244">
        <v>0</v>
      </c>
    </row>
    <row r="38" spans="1:9" ht="14.25" customHeight="1" x14ac:dyDescent="0.25">
      <c r="A38" s="106"/>
      <c r="B38" s="3"/>
      <c r="C38" s="577" t="s">
        <v>295</v>
      </c>
      <c r="D38" s="108"/>
      <c r="E38" s="578">
        <v>986</v>
      </c>
      <c r="F38" s="579">
        <v>986</v>
      </c>
      <c r="G38" s="578">
        <v>986</v>
      </c>
      <c r="H38" s="243">
        <f>G38/E38*100</f>
        <v>100</v>
      </c>
      <c r="I38" s="244">
        <f>G38/F38*100</f>
        <v>100</v>
      </c>
    </row>
    <row r="39" spans="1:9" ht="14.25" customHeight="1" x14ac:dyDescent="0.25">
      <c r="A39" s="106"/>
      <c r="B39" s="3"/>
      <c r="C39" s="577" t="s">
        <v>292</v>
      </c>
      <c r="D39" s="108"/>
      <c r="E39" s="578">
        <v>0</v>
      </c>
      <c r="F39" s="579">
        <v>0</v>
      </c>
      <c r="G39" s="578">
        <v>0</v>
      </c>
      <c r="H39" s="243">
        <v>0</v>
      </c>
      <c r="I39" s="244">
        <v>0</v>
      </c>
    </row>
    <row r="40" spans="1:9" ht="15" customHeight="1" x14ac:dyDescent="0.25">
      <c r="A40" s="106"/>
      <c r="B40" s="3" t="s">
        <v>67</v>
      </c>
      <c r="C40" s="1047" t="s">
        <v>68</v>
      </c>
      <c r="D40" s="108" t="s">
        <v>50</v>
      </c>
      <c r="E40" s="170">
        <v>1590</v>
      </c>
      <c r="F40" s="1048">
        <v>2191.8000000000002</v>
      </c>
      <c r="G40" s="170">
        <v>2192</v>
      </c>
      <c r="H40" s="270">
        <f t="shared" ref="H40:H45" si="5">G40/E40*100</f>
        <v>137.86163522012578</v>
      </c>
      <c r="I40" s="1046">
        <f t="shared" ref="I40:I45" si="6">G40/F40*100</f>
        <v>100.00912492015695</v>
      </c>
    </row>
    <row r="41" spans="1:9" ht="15" customHeight="1" x14ac:dyDescent="0.25">
      <c r="A41" s="106"/>
      <c r="B41" s="3"/>
      <c r="C41" s="577" t="s">
        <v>294</v>
      </c>
      <c r="D41" s="108"/>
      <c r="E41" s="578">
        <v>62.287999999999997</v>
      </c>
      <c r="F41" s="579">
        <v>62</v>
      </c>
      <c r="G41" s="578">
        <v>62</v>
      </c>
      <c r="H41" s="243">
        <f t="shared" si="5"/>
        <v>99.537631646545094</v>
      </c>
      <c r="I41" s="244">
        <f t="shared" si="6"/>
        <v>100</v>
      </c>
    </row>
    <row r="42" spans="1:9" ht="14.25" customHeight="1" x14ac:dyDescent="0.25">
      <c r="A42" s="106"/>
      <c r="B42" s="3"/>
      <c r="C42" s="577" t="s">
        <v>295</v>
      </c>
      <c r="D42" s="108"/>
      <c r="E42" s="578">
        <v>625</v>
      </c>
      <c r="F42" s="579">
        <v>625</v>
      </c>
      <c r="G42" s="578">
        <v>625</v>
      </c>
      <c r="H42" s="243">
        <f t="shared" si="5"/>
        <v>100</v>
      </c>
      <c r="I42" s="244">
        <f t="shared" si="6"/>
        <v>100</v>
      </c>
    </row>
    <row r="43" spans="1:9" ht="14.25" customHeight="1" x14ac:dyDescent="0.25">
      <c r="A43" s="106"/>
      <c r="B43" s="3"/>
      <c r="C43" s="577" t="s">
        <v>292</v>
      </c>
      <c r="D43" s="108"/>
      <c r="E43" s="578">
        <v>402.4</v>
      </c>
      <c r="F43" s="579">
        <v>402</v>
      </c>
      <c r="G43" s="578">
        <v>402</v>
      </c>
      <c r="H43" s="243">
        <f t="shared" si="5"/>
        <v>99.900596421471178</v>
      </c>
      <c r="I43" s="244">
        <f t="shared" si="6"/>
        <v>100</v>
      </c>
    </row>
    <row r="44" spans="1:9" ht="15" customHeight="1" x14ac:dyDescent="0.25">
      <c r="A44" s="106"/>
      <c r="B44" s="3" t="s">
        <v>69</v>
      </c>
      <c r="C44" s="1047" t="s">
        <v>70</v>
      </c>
      <c r="D44" s="108" t="s">
        <v>50</v>
      </c>
      <c r="E44" s="170">
        <v>1216</v>
      </c>
      <c r="F44" s="1048">
        <v>1727.6</v>
      </c>
      <c r="G44" s="170">
        <v>1727</v>
      </c>
      <c r="H44" s="270">
        <f t="shared" si="5"/>
        <v>142.02302631578948</v>
      </c>
      <c r="I44" s="1046">
        <f t="shared" si="6"/>
        <v>99.965269738365365</v>
      </c>
    </row>
    <row r="45" spans="1:9" ht="15" customHeight="1" x14ac:dyDescent="0.25">
      <c r="A45" s="106"/>
      <c r="B45" s="3"/>
      <c r="C45" s="577" t="s">
        <v>290</v>
      </c>
      <c r="D45" s="108"/>
      <c r="E45" s="578">
        <v>582</v>
      </c>
      <c r="F45" s="579">
        <v>582</v>
      </c>
      <c r="G45" s="578">
        <v>582</v>
      </c>
      <c r="H45" s="243">
        <f t="shared" si="5"/>
        <v>100</v>
      </c>
      <c r="I45" s="244">
        <f t="shared" si="6"/>
        <v>100</v>
      </c>
    </row>
    <row r="46" spans="1:9" ht="14.25" customHeight="1" x14ac:dyDescent="0.25">
      <c r="A46" s="106"/>
      <c r="B46" s="3"/>
      <c r="C46" s="577" t="s">
        <v>293</v>
      </c>
      <c r="D46" s="108"/>
      <c r="E46" s="578">
        <v>0</v>
      </c>
      <c r="F46" s="579">
        <v>0</v>
      </c>
      <c r="G46" s="578">
        <v>0</v>
      </c>
      <c r="H46" s="243">
        <v>0</v>
      </c>
      <c r="I46" s="244">
        <v>0</v>
      </c>
    </row>
    <row r="47" spans="1:9" ht="14.25" customHeight="1" x14ac:dyDescent="0.25">
      <c r="A47" s="106"/>
      <c r="B47" s="3"/>
      <c r="C47" s="577" t="s">
        <v>292</v>
      </c>
      <c r="D47" s="108"/>
      <c r="E47" s="578">
        <v>34.1</v>
      </c>
      <c r="F47" s="579">
        <v>34</v>
      </c>
      <c r="G47" s="578">
        <v>34</v>
      </c>
      <c r="H47" s="243">
        <f>G47/E47*100</f>
        <v>99.706744868035187</v>
      </c>
      <c r="I47" s="244">
        <f>G47/F47*100</f>
        <v>100</v>
      </c>
    </row>
    <row r="48" spans="1:9" ht="15" customHeight="1" x14ac:dyDescent="0.25">
      <c r="A48" s="106"/>
      <c r="B48" s="3" t="s">
        <v>71</v>
      </c>
      <c r="C48" s="1047" t="s">
        <v>72</v>
      </c>
      <c r="D48" s="108" t="s">
        <v>50</v>
      </c>
      <c r="E48" s="170">
        <v>1814</v>
      </c>
      <c r="F48" s="1048">
        <v>2411.1</v>
      </c>
      <c r="G48" s="170">
        <v>2411</v>
      </c>
      <c r="H48" s="270">
        <f>G48/E48*100</f>
        <v>132.91069459757443</v>
      </c>
      <c r="I48" s="1046">
        <f>G48/F48*100</f>
        <v>99.995852515449386</v>
      </c>
    </row>
    <row r="49" spans="1:9" ht="15" customHeight="1" x14ac:dyDescent="0.25">
      <c r="A49" s="106"/>
      <c r="B49" s="3"/>
      <c r="C49" s="577" t="s">
        <v>296</v>
      </c>
      <c r="D49" s="108"/>
      <c r="E49" s="578">
        <v>1064</v>
      </c>
      <c r="F49" s="579">
        <v>1064</v>
      </c>
      <c r="G49" s="578"/>
      <c r="H49" s="243">
        <f>G49/E49*100</f>
        <v>0</v>
      </c>
      <c r="I49" s="244">
        <f>G49/F49*100</f>
        <v>0</v>
      </c>
    </row>
    <row r="50" spans="1:9" ht="14.25" customHeight="1" thickBot="1" x14ac:dyDescent="0.3">
      <c r="A50" s="1019"/>
      <c r="B50" s="1051"/>
      <c r="C50" s="580" t="s">
        <v>292</v>
      </c>
      <c r="D50" s="581"/>
      <c r="E50" s="582">
        <v>0</v>
      </c>
      <c r="F50" s="583">
        <v>0</v>
      </c>
      <c r="G50" s="582"/>
      <c r="H50" s="584">
        <v>0</v>
      </c>
      <c r="I50" s="585">
        <v>0</v>
      </c>
    </row>
    <row r="51" spans="1:9" ht="14.25" customHeight="1" x14ac:dyDescent="0.25">
      <c r="A51" s="31"/>
      <c r="B51" s="31"/>
      <c r="C51" s="1052"/>
      <c r="D51" s="111"/>
      <c r="E51" s="1169"/>
      <c r="F51" s="1170"/>
      <c r="G51" s="1169"/>
      <c r="H51" s="1171"/>
      <c r="I51" s="1171"/>
    </row>
    <row r="52" spans="1:9" ht="15.75" thickBot="1" x14ac:dyDescent="0.3">
      <c r="A52" s="12"/>
      <c r="B52" s="31"/>
      <c r="C52" s="1052"/>
      <c r="D52" s="111"/>
      <c r="F52" s="1053"/>
      <c r="I52" s="1028" t="s">
        <v>625</v>
      </c>
    </row>
    <row r="53" spans="1:9" x14ac:dyDescent="0.25">
      <c r="A53" s="876" t="s">
        <v>3</v>
      </c>
      <c r="B53" s="966" t="s">
        <v>4</v>
      </c>
      <c r="C53" s="87"/>
      <c r="D53" s="878"/>
      <c r="E53" s="120" t="s">
        <v>5</v>
      </c>
      <c r="F53" s="120" t="s">
        <v>6</v>
      </c>
      <c r="G53" s="120" t="s">
        <v>7</v>
      </c>
      <c r="H53" s="968" t="s">
        <v>44</v>
      </c>
      <c r="I53" s="969" t="s">
        <v>44</v>
      </c>
    </row>
    <row r="54" spans="1:9" x14ac:dyDescent="0.25">
      <c r="A54" s="881" t="s">
        <v>9</v>
      </c>
      <c r="B54" s="970" t="s">
        <v>10</v>
      </c>
      <c r="C54" s="89" t="s">
        <v>314</v>
      </c>
      <c r="D54" s="883" t="s">
        <v>11</v>
      </c>
      <c r="E54" s="125" t="s">
        <v>12</v>
      </c>
      <c r="F54" s="125" t="s">
        <v>13</v>
      </c>
      <c r="G54" s="125" t="s">
        <v>647</v>
      </c>
      <c r="H54" s="972" t="s">
        <v>45</v>
      </c>
      <c r="I54" s="973" t="s">
        <v>45</v>
      </c>
    </row>
    <row r="55" spans="1:9" ht="15.75" thickBot="1" x14ac:dyDescent="0.3">
      <c r="A55" s="974" t="s">
        <v>16</v>
      </c>
      <c r="B55" s="1055" t="s">
        <v>17</v>
      </c>
      <c r="C55" s="92"/>
      <c r="D55" s="888"/>
      <c r="E55" s="93" t="s">
        <v>322</v>
      </c>
      <c r="F55" s="93" t="s">
        <v>322</v>
      </c>
      <c r="G55" s="130"/>
      <c r="H55" s="1029" t="s">
        <v>14</v>
      </c>
      <c r="I55" s="1030" t="s">
        <v>15</v>
      </c>
    </row>
    <row r="56" spans="1:9" x14ac:dyDescent="0.25">
      <c r="A56" s="1056"/>
      <c r="B56" s="1057"/>
      <c r="C56" s="1058" t="s">
        <v>48</v>
      </c>
      <c r="D56" s="1059"/>
      <c r="E56" s="1060"/>
      <c r="F56" s="1060"/>
      <c r="G56" s="1061"/>
      <c r="H56" s="1062"/>
      <c r="I56" s="1063"/>
    </row>
    <row r="57" spans="1:9" x14ac:dyDescent="0.25">
      <c r="A57" s="106"/>
      <c r="B57" s="3" t="s">
        <v>73</v>
      </c>
      <c r="C57" s="1047" t="s">
        <v>74</v>
      </c>
      <c r="D57" s="108" t="s">
        <v>50</v>
      </c>
      <c r="E57" s="170">
        <v>1405</v>
      </c>
      <c r="F57" s="1048">
        <v>1971.6</v>
      </c>
      <c r="G57" s="170">
        <v>1972</v>
      </c>
      <c r="H57" s="270">
        <f>G57/E57*100</f>
        <v>140.35587188612101</v>
      </c>
      <c r="I57" s="1046">
        <f>G57/F57*100</f>
        <v>100.02028809089066</v>
      </c>
    </row>
    <row r="58" spans="1:9" x14ac:dyDescent="0.25">
      <c r="A58" s="106"/>
      <c r="B58" s="3"/>
      <c r="C58" s="577" t="s">
        <v>290</v>
      </c>
      <c r="D58" s="108"/>
      <c r="E58" s="578">
        <v>771</v>
      </c>
      <c r="F58" s="579">
        <v>771</v>
      </c>
      <c r="G58" s="578">
        <v>771</v>
      </c>
      <c r="H58" s="243">
        <f>G58/E58*100</f>
        <v>100</v>
      </c>
      <c r="I58" s="244">
        <f>G58/F58*100</f>
        <v>100</v>
      </c>
    </row>
    <row r="59" spans="1:9" x14ac:dyDescent="0.25">
      <c r="A59" s="106"/>
      <c r="B59" s="3"/>
      <c r="C59" s="577" t="s">
        <v>293</v>
      </c>
      <c r="D59" s="108"/>
      <c r="E59" s="578">
        <v>34.298999999999999</v>
      </c>
      <c r="F59" s="579">
        <v>34</v>
      </c>
      <c r="G59" s="578">
        <v>34</v>
      </c>
      <c r="H59" s="243">
        <f>G59/E59*100</f>
        <v>99.128254468060291</v>
      </c>
      <c r="I59" s="244">
        <f>G59/F59*100</f>
        <v>100</v>
      </c>
    </row>
    <row r="60" spans="1:9" x14ac:dyDescent="0.25">
      <c r="A60" s="106"/>
      <c r="B60" s="3"/>
      <c r="C60" s="577" t="s">
        <v>292</v>
      </c>
      <c r="D60" s="108"/>
      <c r="E60" s="578">
        <v>0</v>
      </c>
      <c r="F60" s="579">
        <v>0</v>
      </c>
      <c r="G60" s="578">
        <v>0</v>
      </c>
      <c r="H60" s="243">
        <v>0</v>
      </c>
      <c r="I60" s="244">
        <v>0</v>
      </c>
    </row>
    <row r="61" spans="1:9" x14ac:dyDescent="0.25">
      <c r="A61" s="106"/>
      <c r="B61" s="3" t="s">
        <v>75</v>
      </c>
      <c r="C61" s="1047" t="s">
        <v>76</v>
      </c>
      <c r="D61" s="108" t="s">
        <v>50</v>
      </c>
      <c r="E61" s="170">
        <v>1290</v>
      </c>
      <c r="F61" s="1048">
        <v>2014.4</v>
      </c>
      <c r="G61" s="170">
        <v>2014</v>
      </c>
      <c r="H61" s="270">
        <f>G61/E61*100</f>
        <v>156.12403100775194</v>
      </c>
      <c r="I61" s="1046">
        <f>G61/F61*100</f>
        <v>99.980142970611595</v>
      </c>
    </row>
    <row r="62" spans="1:9" x14ac:dyDescent="0.25">
      <c r="A62" s="106"/>
      <c r="B62" s="3"/>
      <c r="C62" s="577" t="s">
        <v>290</v>
      </c>
      <c r="D62" s="108"/>
      <c r="E62" s="586">
        <v>645</v>
      </c>
      <c r="F62" s="587">
        <v>645</v>
      </c>
      <c r="G62" s="586">
        <v>645</v>
      </c>
      <c r="H62" s="588">
        <f>G62/E62*100</f>
        <v>100</v>
      </c>
      <c r="I62" s="589">
        <f>G62/F62*100</f>
        <v>100</v>
      </c>
    </row>
    <row r="63" spans="1:9" x14ac:dyDescent="0.25">
      <c r="A63" s="106"/>
      <c r="B63" s="3"/>
      <c r="C63" s="577" t="s">
        <v>293</v>
      </c>
      <c r="D63" s="108"/>
      <c r="E63" s="586">
        <v>44.433999999999997</v>
      </c>
      <c r="F63" s="587">
        <v>44.433999999999997</v>
      </c>
      <c r="G63" s="586">
        <v>44.4</v>
      </c>
      <c r="H63" s="588">
        <f>G63/E63*100</f>
        <v>99.923482018274299</v>
      </c>
      <c r="I63" s="589">
        <f>G63/F63*100</f>
        <v>99.923482018274299</v>
      </c>
    </row>
    <row r="64" spans="1:9" x14ac:dyDescent="0.25">
      <c r="A64" s="106"/>
      <c r="B64" s="3"/>
      <c r="C64" s="577" t="s">
        <v>292</v>
      </c>
      <c r="D64" s="108"/>
      <c r="E64" s="586">
        <v>0</v>
      </c>
      <c r="F64" s="587">
        <v>0</v>
      </c>
      <c r="G64" s="586">
        <v>0</v>
      </c>
      <c r="H64" s="588">
        <v>0</v>
      </c>
      <c r="I64" s="589">
        <v>0</v>
      </c>
    </row>
    <row r="65" spans="1:12" x14ac:dyDescent="0.25">
      <c r="A65" s="106"/>
      <c r="B65" s="3" t="s">
        <v>77</v>
      </c>
      <c r="C65" s="1047" t="s">
        <v>78</v>
      </c>
      <c r="D65" s="108" t="s">
        <v>50</v>
      </c>
      <c r="E65" s="591">
        <v>2141</v>
      </c>
      <c r="F65" s="592">
        <v>2990.3</v>
      </c>
      <c r="G65" s="591">
        <v>2990</v>
      </c>
      <c r="H65" s="593">
        <f>G65/E65*100</f>
        <v>139.65436711816906</v>
      </c>
      <c r="I65" s="594">
        <f>G65/F65*100</f>
        <v>99.989967561783089</v>
      </c>
    </row>
    <row r="66" spans="1:12" x14ac:dyDescent="0.25">
      <c r="A66" s="106"/>
      <c r="B66" s="3"/>
      <c r="C66" s="577" t="s">
        <v>290</v>
      </c>
      <c r="D66" s="108"/>
      <c r="E66" s="586">
        <v>891</v>
      </c>
      <c r="F66" s="587">
        <v>891</v>
      </c>
      <c r="G66" s="586">
        <v>891</v>
      </c>
      <c r="H66" s="588">
        <f>G66/E66*100</f>
        <v>100</v>
      </c>
      <c r="I66" s="589">
        <f>G66/F66*100</f>
        <v>100</v>
      </c>
    </row>
    <row r="67" spans="1:12" x14ac:dyDescent="0.25">
      <c r="A67" s="106"/>
      <c r="B67" s="3"/>
      <c r="C67" s="577" t="s">
        <v>293</v>
      </c>
      <c r="D67" s="108"/>
      <c r="E67" s="586">
        <v>0</v>
      </c>
      <c r="F67" s="587">
        <v>0</v>
      </c>
      <c r="G67" s="586">
        <v>0</v>
      </c>
      <c r="H67" s="588">
        <v>0</v>
      </c>
      <c r="I67" s="589">
        <v>0</v>
      </c>
    </row>
    <row r="68" spans="1:12" x14ac:dyDescent="0.25">
      <c r="A68" s="106"/>
      <c r="B68" s="3"/>
      <c r="C68" s="577" t="s">
        <v>292</v>
      </c>
      <c r="D68" s="108"/>
      <c r="E68" s="586">
        <v>0</v>
      </c>
      <c r="F68" s="587">
        <v>0</v>
      </c>
      <c r="G68" s="586">
        <v>0</v>
      </c>
      <c r="H68" s="588">
        <v>0</v>
      </c>
      <c r="I68" s="589">
        <v>0</v>
      </c>
    </row>
    <row r="69" spans="1:12" x14ac:dyDescent="0.25">
      <c r="A69" s="106"/>
      <c r="B69" s="3"/>
      <c r="C69" s="590" t="s">
        <v>297</v>
      </c>
      <c r="D69" s="108"/>
      <c r="E69" s="586">
        <v>200</v>
      </c>
      <c r="F69" s="587">
        <v>200</v>
      </c>
      <c r="G69" s="586">
        <v>200</v>
      </c>
      <c r="H69" s="588">
        <v>0</v>
      </c>
      <c r="I69" s="589">
        <f>G69/F69*100</f>
        <v>100</v>
      </c>
    </row>
    <row r="70" spans="1:12" x14ac:dyDescent="0.25">
      <c r="A70" s="106"/>
      <c r="B70" s="3" t="s">
        <v>79</v>
      </c>
      <c r="C70" s="1047" t="s">
        <v>80</v>
      </c>
      <c r="D70" s="108" t="s">
        <v>50</v>
      </c>
      <c r="E70" s="591">
        <v>1670</v>
      </c>
      <c r="F70" s="592">
        <v>2258.1999999999998</v>
      </c>
      <c r="G70" s="591">
        <v>2258</v>
      </c>
      <c r="H70" s="593">
        <f>G70/E70*100</f>
        <v>135.20958083832335</v>
      </c>
      <c r="I70" s="594">
        <f>G70/F70*100</f>
        <v>99.991143388539555</v>
      </c>
    </row>
    <row r="71" spans="1:12" x14ac:dyDescent="0.25">
      <c r="A71" s="106"/>
      <c r="B71" s="3"/>
      <c r="C71" s="577" t="s">
        <v>290</v>
      </c>
      <c r="D71" s="108"/>
      <c r="E71" s="586">
        <v>920</v>
      </c>
      <c r="F71" s="587">
        <v>920</v>
      </c>
      <c r="G71" s="586">
        <v>920</v>
      </c>
      <c r="H71" s="588">
        <f>G71/E71*100</f>
        <v>100</v>
      </c>
      <c r="I71" s="589">
        <f>G71/F71*100</f>
        <v>100</v>
      </c>
    </row>
    <row r="72" spans="1:12" x14ac:dyDescent="0.25">
      <c r="A72" s="106"/>
      <c r="B72" s="3"/>
      <c r="C72" s="577" t="s">
        <v>292</v>
      </c>
      <c r="D72" s="108"/>
      <c r="E72" s="586">
        <v>0</v>
      </c>
      <c r="F72" s="587">
        <v>0</v>
      </c>
      <c r="G72" s="586">
        <v>0</v>
      </c>
      <c r="H72" s="588">
        <v>0</v>
      </c>
      <c r="I72" s="589">
        <v>0</v>
      </c>
    </row>
    <row r="73" spans="1:12" x14ac:dyDescent="0.25">
      <c r="A73" s="106"/>
      <c r="B73" s="3" t="s">
        <v>81</v>
      </c>
      <c r="C73" s="1047" t="s">
        <v>82</v>
      </c>
      <c r="D73" s="108" t="s">
        <v>50</v>
      </c>
      <c r="E73" s="591">
        <v>1486</v>
      </c>
      <c r="F73" s="592">
        <v>2225.9</v>
      </c>
      <c r="G73" s="591">
        <v>2226</v>
      </c>
      <c r="H73" s="593">
        <f t="shared" ref="H73:H78" si="7">G73/E73*100</f>
        <v>149.79811574697172</v>
      </c>
      <c r="I73" s="594">
        <f t="shared" ref="I73:I78" si="8">G73/F73*100</f>
        <v>100.00449256480523</v>
      </c>
      <c r="K73" s="1064"/>
    </row>
    <row r="74" spans="1:12" x14ac:dyDescent="0.25">
      <c r="A74" s="106"/>
      <c r="B74" s="3"/>
      <c r="C74" s="577" t="s">
        <v>290</v>
      </c>
      <c r="D74" s="108"/>
      <c r="E74" s="586">
        <v>460</v>
      </c>
      <c r="F74" s="587">
        <v>460</v>
      </c>
      <c r="G74" s="586">
        <v>460</v>
      </c>
      <c r="H74" s="588">
        <f t="shared" si="7"/>
        <v>100</v>
      </c>
      <c r="I74" s="589">
        <f t="shared" si="8"/>
        <v>100</v>
      </c>
      <c r="K74" s="1064"/>
    </row>
    <row r="75" spans="1:12" x14ac:dyDescent="0.25">
      <c r="A75" s="106"/>
      <c r="B75" s="3"/>
      <c r="C75" s="577" t="s">
        <v>297</v>
      </c>
      <c r="D75" s="108"/>
      <c r="E75" s="591">
        <v>250</v>
      </c>
      <c r="F75" s="592">
        <v>250</v>
      </c>
      <c r="G75" s="591">
        <v>250</v>
      </c>
      <c r="H75" s="593">
        <f t="shared" si="7"/>
        <v>100</v>
      </c>
      <c r="I75" s="594">
        <f t="shared" si="8"/>
        <v>100</v>
      </c>
      <c r="K75" s="1064"/>
    </row>
    <row r="76" spans="1:12" s="1065" customFormat="1" x14ac:dyDescent="0.25">
      <c r="A76" s="106"/>
      <c r="B76" s="3"/>
      <c r="C76" s="577" t="s">
        <v>292</v>
      </c>
      <c r="D76" s="108"/>
      <c r="E76" s="595">
        <v>26.3</v>
      </c>
      <c r="F76" s="596">
        <v>26.3</v>
      </c>
      <c r="G76" s="595">
        <v>26.3</v>
      </c>
      <c r="H76" s="597">
        <f t="shared" si="7"/>
        <v>100</v>
      </c>
      <c r="I76" s="598">
        <f t="shared" si="8"/>
        <v>100</v>
      </c>
      <c r="K76" s="1064"/>
      <c r="L76" s="80"/>
    </row>
    <row r="77" spans="1:12" x14ac:dyDescent="0.25">
      <c r="A77" s="106"/>
      <c r="B77" s="3" t="s">
        <v>83</v>
      </c>
      <c r="C77" s="1047" t="s">
        <v>84</v>
      </c>
      <c r="D77" s="108" t="s">
        <v>50</v>
      </c>
      <c r="E77" s="591">
        <v>3067</v>
      </c>
      <c r="F77" s="592">
        <v>3863.7</v>
      </c>
      <c r="G77" s="591">
        <v>3864</v>
      </c>
      <c r="H77" s="593">
        <f t="shared" si="7"/>
        <v>125.98630583632213</v>
      </c>
      <c r="I77" s="594">
        <f t="shared" si="8"/>
        <v>100.00776457799519</v>
      </c>
    </row>
    <row r="78" spans="1:12" x14ac:dyDescent="0.25">
      <c r="A78" s="106"/>
      <c r="B78" s="3"/>
      <c r="C78" s="577" t="s">
        <v>290</v>
      </c>
      <c r="D78" s="108"/>
      <c r="E78" s="586">
        <v>1293</v>
      </c>
      <c r="F78" s="587">
        <v>1172.4000000000001</v>
      </c>
      <c r="G78" s="586">
        <v>1172.4000000000001</v>
      </c>
      <c r="H78" s="588">
        <f t="shared" si="7"/>
        <v>90.672853828306273</v>
      </c>
      <c r="I78" s="589">
        <f t="shared" si="8"/>
        <v>100</v>
      </c>
    </row>
    <row r="79" spans="1:12" x14ac:dyDescent="0.25">
      <c r="A79" s="1066"/>
      <c r="B79" s="1067"/>
      <c r="C79" s="599" t="s">
        <v>298</v>
      </c>
      <c r="D79" s="193"/>
      <c r="E79" s="586">
        <v>0</v>
      </c>
      <c r="F79" s="587">
        <v>0</v>
      </c>
      <c r="G79" s="586">
        <v>0</v>
      </c>
      <c r="H79" s="588">
        <v>0</v>
      </c>
      <c r="I79" s="589">
        <v>0</v>
      </c>
    </row>
    <row r="80" spans="1:12" x14ac:dyDescent="0.25">
      <c r="A80" s="106"/>
      <c r="B80" s="3"/>
      <c r="C80" s="577" t="s">
        <v>299</v>
      </c>
      <c r="D80" s="108"/>
      <c r="E80" s="586">
        <v>573.9</v>
      </c>
      <c r="F80" s="587">
        <v>573.9</v>
      </c>
      <c r="G80" s="586">
        <v>573.9</v>
      </c>
      <c r="H80" s="588">
        <f t="shared" ref="H80:H90" si="9">G80/E80*100</f>
        <v>100</v>
      </c>
      <c r="I80" s="589">
        <f t="shared" ref="I80:I90" si="10">G80/F80*100</f>
        <v>100</v>
      </c>
    </row>
    <row r="81" spans="1:9" x14ac:dyDescent="0.25">
      <c r="A81" s="937" t="s">
        <v>46</v>
      </c>
      <c r="B81" s="1068"/>
      <c r="C81" s="1069" t="s">
        <v>85</v>
      </c>
      <c r="D81" s="1070"/>
      <c r="E81" s="1071">
        <f>E82+E87+E92+E97+E107+E112+E117+E122+E127+E132+E137+E144+E157+E162+E167</f>
        <v>99017</v>
      </c>
      <c r="F81" s="319">
        <f>F82+F87+F92+F97+F107+F112+F117+F122+F127+F132+F137+F144+F157+F162+F167</f>
        <v>156135.9</v>
      </c>
      <c r="G81" s="318">
        <f>G82+G87+G92+G97+G107+G112+G117+G122+G127+G132+G137+G144+G157+G162+G167</f>
        <v>154245</v>
      </c>
      <c r="H81" s="1072">
        <f t="shared" si="9"/>
        <v>155.77628084066373</v>
      </c>
      <c r="I81" s="1073">
        <f t="shared" si="10"/>
        <v>98.788939635279277</v>
      </c>
    </row>
    <row r="82" spans="1:9" x14ac:dyDescent="0.25">
      <c r="A82" s="1074"/>
      <c r="B82" s="1075" t="s">
        <v>86</v>
      </c>
      <c r="C82" s="1076" t="s">
        <v>87</v>
      </c>
      <c r="D82" s="606" t="s">
        <v>88</v>
      </c>
      <c r="E82" s="1077">
        <v>7904</v>
      </c>
      <c r="F82" s="1078">
        <v>10580.7</v>
      </c>
      <c r="G82" s="1077">
        <v>10566</v>
      </c>
      <c r="H82" s="1079">
        <f t="shared" si="9"/>
        <v>133.67914979757086</v>
      </c>
      <c r="I82" s="1080">
        <f t="shared" si="10"/>
        <v>99.861067793246178</v>
      </c>
    </row>
    <row r="83" spans="1:9" x14ac:dyDescent="0.25">
      <c r="A83" s="1074"/>
      <c r="B83" s="1075"/>
      <c r="C83" s="590" t="s">
        <v>296</v>
      </c>
      <c r="D83" s="600"/>
      <c r="E83" s="601">
        <v>2926</v>
      </c>
      <c r="F83" s="602">
        <v>2926</v>
      </c>
      <c r="G83" s="601">
        <v>2926</v>
      </c>
      <c r="H83" s="603">
        <f t="shared" si="9"/>
        <v>100</v>
      </c>
      <c r="I83" s="604">
        <f t="shared" si="10"/>
        <v>100</v>
      </c>
    </row>
    <row r="84" spans="1:9" x14ac:dyDescent="0.25">
      <c r="A84" s="1074"/>
      <c r="B84" s="1075"/>
      <c r="C84" s="590" t="s">
        <v>293</v>
      </c>
      <c r="D84" s="600"/>
      <c r="E84" s="601">
        <v>37.057000000000002</v>
      </c>
      <c r="F84" s="602">
        <v>37</v>
      </c>
      <c r="G84" s="601">
        <v>37</v>
      </c>
      <c r="H84" s="603">
        <f t="shared" si="9"/>
        <v>99.846182907412896</v>
      </c>
      <c r="I84" s="604">
        <f t="shared" si="10"/>
        <v>100</v>
      </c>
    </row>
    <row r="85" spans="1:9" x14ac:dyDescent="0.25">
      <c r="A85" s="1074"/>
      <c r="B85" s="1075"/>
      <c r="C85" s="577" t="s">
        <v>300</v>
      </c>
      <c r="D85" s="605"/>
      <c r="E85" s="601">
        <v>69.38</v>
      </c>
      <c r="F85" s="602">
        <v>69</v>
      </c>
      <c r="G85" s="601">
        <v>69</v>
      </c>
      <c r="H85" s="603">
        <f t="shared" si="9"/>
        <v>99.452291726722407</v>
      </c>
      <c r="I85" s="604">
        <f t="shared" si="10"/>
        <v>100</v>
      </c>
    </row>
    <row r="86" spans="1:9" x14ac:dyDescent="0.25">
      <c r="A86" s="1074"/>
      <c r="B86" s="1075"/>
      <c r="C86" s="577" t="s">
        <v>292</v>
      </c>
      <c r="D86" s="605"/>
      <c r="E86" s="601">
        <v>2688.7</v>
      </c>
      <c r="F86" s="602">
        <v>2689</v>
      </c>
      <c r="G86" s="601">
        <v>2689</v>
      </c>
      <c r="H86" s="603">
        <f t="shared" si="9"/>
        <v>100.01115780860638</v>
      </c>
      <c r="I86" s="604">
        <f t="shared" si="10"/>
        <v>100</v>
      </c>
    </row>
    <row r="87" spans="1:9" x14ac:dyDescent="0.25">
      <c r="A87" s="1074"/>
      <c r="B87" s="1075" t="s">
        <v>89</v>
      </c>
      <c r="C87" s="1076" t="s">
        <v>90</v>
      </c>
      <c r="D87" s="606" t="s">
        <v>88</v>
      </c>
      <c r="E87" s="1077">
        <v>4412</v>
      </c>
      <c r="F87" s="1078">
        <v>6926.4</v>
      </c>
      <c r="G87" s="1077">
        <v>6887</v>
      </c>
      <c r="H87" s="1079">
        <f t="shared" si="9"/>
        <v>156.09700815956481</v>
      </c>
      <c r="I87" s="1080">
        <f t="shared" si="10"/>
        <v>99.431161931161938</v>
      </c>
    </row>
    <row r="88" spans="1:9" x14ac:dyDescent="0.25">
      <c r="A88" s="1074"/>
      <c r="B88" s="1075"/>
      <c r="C88" s="590" t="s">
        <v>296</v>
      </c>
      <c r="D88" s="606"/>
      <c r="E88" s="601">
        <v>1913</v>
      </c>
      <c r="F88" s="602">
        <v>1913</v>
      </c>
      <c r="G88" s="601">
        <v>1913</v>
      </c>
      <c r="H88" s="603">
        <f t="shared" si="9"/>
        <v>100</v>
      </c>
      <c r="I88" s="604">
        <f t="shared" si="10"/>
        <v>100</v>
      </c>
    </row>
    <row r="89" spans="1:9" x14ac:dyDescent="0.25">
      <c r="A89" s="1074"/>
      <c r="B89" s="1075"/>
      <c r="C89" s="590" t="s">
        <v>293</v>
      </c>
      <c r="D89" s="606"/>
      <c r="E89" s="601">
        <v>31.143999999999998</v>
      </c>
      <c r="F89" s="602">
        <v>31</v>
      </c>
      <c r="G89" s="601">
        <v>31</v>
      </c>
      <c r="H89" s="603">
        <f t="shared" si="9"/>
        <v>99.537631646545094</v>
      </c>
      <c r="I89" s="604">
        <f t="shared" si="10"/>
        <v>100</v>
      </c>
    </row>
    <row r="90" spans="1:9" x14ac:dyDescent="0.25">
      <c r="A90" s="1074"/>
      <c r="B90" s="1075"/>
      <c r="C90" s="577" t="s">
        <v>300</v>
      </c>
      <c r="D90" s="1"/>
      <c r="E90" s="601">
        <v>58.972999999999999</v>
      </c>
      <c r="F90" s="602">
        <v>59</v>
      </c>
      <c r="G90" s="601">
        <v>59</v>
      </c>
      <c r="H90" s="603">
        <f t="shared" si="9"/>
        <v>100.04578366371051</v>
      </c>
      <c r="I90" s="604">
        <f t="shared" si="10"/>
        <v>100</v>
      </c>
    </row>
    <row r="91" spans="1:9" x14ac:dyDescent="0.25">
      <c r="A91" s="1074"/>
      <c r="B91" s="1075"/>
      <c r="C91" s="577" t="s">
        <v>292</v>
      </c>
      <c r="D91" s="1"/>
      <c r="E91" s="601">
        <v>0</v>
      </c>
      <c r="F91" s="602">
        <v>0</v>
      </c>
      <c r="G91" s="601">
        <v>0</v>
      </c>
      <c r="H91" s="603">
        <v>0</v>
      </c>
      <c r="I91" s="604">
        <v>0</v>
      </c>
    </row>
    <row r="92" spans="1:9" x14ac:dyDescent="0.25">
      <c r="A92" s="1074"/>
      <c r="B92" s="1075" t="s">
        <v>91</v>
      </c>
      <c r="C92" s="1076" t="s">
        <v>92</v>
      </c>
      <c r="D92" s="606" t="s">
        <v>88</v>
      </c>
      <c r="E92" s="1077">
        <v>5866</v>
      </c>
      <c r="F92" s="1078">
        <v>9460.2999999999993</v>
      </c>
      <c r="G92" s="1077">
        <v>9177</v>
      </c>
      <c r="H92" s="1079">
        <f t="shared" ref="H92:H98" si="11">G92/E92*100</f>
        <v>156.44391408114558</v>
      </c>
      <c r="I92" s="1080">
        <f t="shared" ref="I92:I98" si="12">G92/F92*100</f>
        <v>97.005380379057755</v>
      </c>
    </row>
    <row r="93" spans="1:9" x14ac:dyDescent="0.25">
      <c r="A93" s="1074"/>
      <c r="B93" s="1075"/>
      <c r="C93" s="590" t="s">
        <v>296</v>
      </c>
      <c r="D93" s="606"/>
      <c r="E93" s="601">
        <v>1756</v>
      </c>
      <c r="F93" s="602">
        <v>1756</v>
      </c>
      <c r="G93" s="601">
        <v>1756</v>
      </c>
      <c r="H93" s="603">
        <f t="shared" si="11"/>
        <v>100</v>
      </c>
      <c r="I93" s="604">
        <f t="shared" si="12"/>
        <v>100</v>
      </c>
    </row>
    <row r="94" spans="1:9" x14ac:dyDescent="0.25">
      <c r="A94" s="1074"/>
      <c r="B94" s="1075"/>
      <c r="C94" s="590" t="s">
        <v>293</v>
      </c>
      <c r="D94" s="606"/>
      <c r="E94" s="601">
        <v>133.38900000000001</v>
      </c>
      <c r="F94" s="602">
        <v>133</v>
      </c>
      <c r="G94" s="601">
        <v>133</v>
      </c>
      <c r="H94" s="603">
        <f t="shared" si="11"/>
        <v>99.708371754792367</v>
      </c>
      <c r="I94" s="604">
        <f t="shared" si="12"/>
        <v>100</v>
      </c>
    </row>
    <row r="95" spans="1:9" x14ac:dyDescent="0.25">
      <c r="A95" s="1074"/>
      <c r="B95" s="1075"/>
      <c r="C95" s="577" t="s">
        <v>300</v>
      </c>
      <c r="D95" s="1"/>
      <c r="E95" s="601">
        <v>72.849000000000004</v>
      </c>
      <c r="F95" s="602">
        <v>73</v>
      </c>
      <c r="G95" s="601">
        <v>73</v>
      </c>
      <c r="H95" s="603">
        <f t="shared" si="11"/>
        <v>100.20727806833311</v>
      </c>
      <c r="I95" s="604">
        <f t="shared" si="12"/>
        <v>100</v>
      </c>
    </row>
    <row r="96" spans="1:9" x14ac:dyDescent="0.25">
      <c r="A96" s="1074"/>
      <c r="B96" s="1075"/>
      <c r="C96" s="577" t="s">
        <v>292</v>
      </c>
      <c r="D96" s="1"/>
      <c r="E96" s="601">
        <v>1292.9000000000001</v>
      </c>
      <c r="F96" s="602">
        <v>1293</v>
      </c>
      <c r="G96" s="601">
        <v>1293</v>
      </c>
      <c r="H96" s="603">
        <f t="shared" si="11"/>
        <v>100.00773455023591</v>
      </c>
      <c r="I96" s="604">
        <f t="shared" si="12"/>
        <v>100</v>
      </c>
    </row>
    <row r="97" spans="1:10" x14ac:dyDescent="0.25">
      <c r="A97" s="1074"/>
      <c r="B97" s="1075" t="s">
        <v>93</v>
      </c>
      <c r="C97" s="1076" t="s">
        <v>94</v>
      </c>
      <c r="D97" s="606" t="s">
        <v>88</v>
      </c>
      <c r="E97" s="1077">
        <v>4578</v>
      </c>
      <c r="F97" s="1078">
        <v>8617.7999999999993</v>
      </c>
      <c r="G97" s="1077">
        <v>8233</v>
      </c>
      <c r="H97" s="1079">
        <f t="shared" si="11"/>
        <v>179.83835736129313</v>
      </c>
      <c r="I97" s="1080">
        <f t="shared" si="12"/>
        <v>95.534823272761031</v>
      </c>
    </row>
    <row r="98" spans="1:10" x14ac:dyDescent="0.25">
      <c r="A98" s="1074"/>
      <c r="B98" s="1075"/>
      <c r="C98" s="590" t="s">
        <v>296</v>
      </c>
      <c r="D98" s="606"/>
      <c r="E98" s="601">
        <v>1933</v>
      </c>
      <c r="F98" s="602">
        <v>1933</v>
      </c>
      <c r="G98" s="601">
        <v>1933</v>
      </c>
      <c r="H98" s="603">
        <f t="shared" si="11"/>
        <v>100</v>
      </c>
      <c r="I98" s="604">
        <f t="shared" si="12"/>
        <v>100</v>
      </c>
    </row>
    <row r="99" spans="1:10" x14ac:dyDescent="0.25">
      <c r="A99" s="1074"/>
      <c r="B99" s="1075"/>
      <c r="C99" s="590" t="s">
        <v>293</v>
      </c>
      <c r="D99" s="606"/>
      <c r="E99" s="601">
        <v>0</v>
      </c>
      <c r="F99" s="602">
        <v>0</v>
      </c>
      <c r="G99" s="601">
        <v>0</v>
      </c>
      <c r="H99" s="603">
        <v>0</v>
      </c>
      <c r="I99" s="604">
        <v>0</v>
      </c>
    </row>
    <row r="100" spans="1:10" x14ac:dyDescent="0.25">
      <c r="A100" s="1074"/>
      <c r="B100" s="1075"/>
      <c r="C100" s="577" t="s">
        <v>300</v>
      </c>
      <c r="D100" s="1"/>
      <c r="E100" s="601">
        <v>58.972999999999999</v>
      </c>
      <c r="F100" s="602">
        <v>59</v>
      </c>
      <c r="G100" s="601">
        <v>59</v>
      </c>
      <c r="H100" s="603">
        <f t="shared" ref="H100:H101" si="13">G100/E100*100</f>
        <v>100.04578366371051</v>
      </c>
      <c r="I100" s="604">
        <f t="shared" ref="I100:I101" si="14">G100/F100*100</f>
        <v>100</v>
      </c>
    </row>
    <row r="101" spans="1:10" ht="15.75" thickBot="1" x14ac:dyDescent="0.3">
      <c r="A101" s="1081"/>
      <c r="B101" s="1082"/>
      <c r="C101" s="580" t="s">
        <v>292</v>
      </c>
      <c r="D101" s="607"/>
      <c r="E101" s="608">
        <v>484.9</v>
      </c>
      <c r="F101" s="609">
        <v>485</v>
      </c>
      <c r="G101" s="608">
        <v>485</v>
      </c>
      <c r="H101" s="610">
        <f t="shared" si="13"/>
        <v>100.02062280882657</v>
      </c>
      <c r="I101" s="611">
        <f t="shared" si="14"/>
        <v>100</v>
      </c>
    </row>
    <row r="102" spans="1:10" ht="15.75" thickBot="1" x14ac:dyDescent="0.3">
      <c r="A102" s="1083"/>
      <c r="B102" s="1084"/>
      <c r="C102" s="1052"/>
      <c r="D102" s="111"/>
      <c r="E102" s="1085"/>
      <c r="F102" s="1064"/>
      <c r="G102" s="1085"/>
      <c r="H102" s="1086"/>
      <c r="I102" s="901" t="s">
        <v>626</v>
      </c>
    </row>
    <row r="103" spans="1:10" x14ac:dyDescent="0.25">
      <c r="A103" s="876" t="s">
        <v>3</v>
      </c>
      <c r="B103" s="966" t="s">
        <v>4</v>
      </c>
      <c r="C103" s="87"/>
      <c r="D103" s="878"/>
      <c r="E103" s="120" t="s">
        <v>5</v>
      </c>
      <c r="F103" s="120" t="s">
        <v>6</v>
      </c>
      <c r="G103" s="120" t="s">
        <v>7</v>
      </c>
      <c r="H103" s="968" t="s">
        <v>44</v>
      </c>
      <c r="I103" s="969" t="s">
        <v>44</v>
      </c>
    </row>
    <row r="104" spans="1:10" x14ac:dyDescent="0.25">
      <c r="A104" s="881" t="s">
        <v>9</v>
      </c>
      <c r="B104" s="970" t="s">
        <v>10</v>
      </c>
      <c r="C104" s="89" t="s">
        <v>314</v>
      </c>
      <c r="D104" s="883" t="s">
        <v>11</v>
      </c>
      <c r="E104" s="125" t="s">
        <v>12</v>
      </c>
      <c r="F104" s="125" t="s">
        <v>13</v>
      </c>
      <c r="G104" s="125" t="s">
        <v>647</v>
      </c>
      <c r="H104" s="1087" t="s">
        <v>45</v>
      </c>
      <c r="I104" s="973" t="s">
        <v>45</v>
      </c>
    </row>
    <row r="105" spans="1:10" ht="15.75" thickBot="1" x14ac:dyDescent="0.3">
      <c r="A105" s="974" t="s">
        <v>16</v>
      </c>
      <c r="B105" s="1055" t="s">
        <v>17</v>
      </c>
      <c r="C105" s="92"/>
      <c r="D105" s="888"/>
      <c r="E105" s="93" t="s">
        <v>322</v>
      </c>
      <c r="F105" s="93" t="s">
        <v>322</v>
      </c>
      <c r="G105" s="130"/>
      <c r="H105" s="1029" t="s">
        <v>14</v>
      </c>
      <c r="I105" s="1030" t="s">
        <v>15</v>
      </c>
    </row>
    <row r="106" spans="1:10" x14ac:dyDescent="0.25">
      <c r="A106" s="1056"/>
      <c r="B106" s="1057"/>
      <c r="C106" s="1058" t="s">
        <v>85</v>
      </c>
      <c r="D106" s="1059"/>
      <c r="E106" s="1060"/>
      <c r="F106" s="1060"/>
      <c r="G106" s="1088"/>
      <c r="H106" s="1062"/>
      <c r="I106" s="1063"/>
    </row>
    <row r="107" spans="1:10" x14ac:dyDescent="0.25">
      <c r="A107" s="1074"/>
      <c r="B107" s="1075" t="s">
        <v>95</v>
      </c>
      <c r="C107" s="1076" t="s">
        <v>96</v>
      </c>
      <c r="D107" s="606" t="s">
        <v>88</v>
      </c>
      <c r="E107" s="1077">
        <v>7483</v>
      </c>
      <c r="F107" s="1078">
        <v>17552.099999999999</v>
      </c>
      <c r="G107" s="1077">
        <v>17553</v>
      </c>
      <c r="H107" s="1079">
        <f>G107/E107*100</f>
        <v>234.57169584391289</v>
      </c>
      <c r="I107" s="1080">
        <f>G107/F107*100</f>
        <v>100.00512759157026</v>
      </c>
      <c r="J107" s="1064"/>
    </row>
    <row r="108" spans="1:10" x14ac:dyDescent="0.25">
      <c r="A108" s="1074"/>
      <c r="B108" s="1075"/>
      <c r="C108" s="590" t="s">
        <v>296</v>
      </c>
      <c r="D108" s="606"/>
      <c r="E108" s="601">
        <v>2553</v>
      </c>
      <c r="F108" s="602">
        <v>2553</v>
      </c>
      <c r="G108" s="601">
        <v>2553</v>
      </c>
      <c r="H108" s="603">
        <f t="shared" ref="H108:H111" si="15">G108/E108*100</f>
        <v>100</v>
      </c>
      <c r="I108" s="604">
        <f t="shared" ref="I108:I111" si="16">G108/F108*100</f>
        <v>100</v>
      </c>
      <c r="J108" s="1064"/>
    </row>
    <row r="109" spans="1:10" x14ac:dyDescent="0.25">
      <c r="A109" s="1074"/>
      <c r="B109" s="1075"/>
      <c r="C109" s="590" t="s">
        <v>293</v>
      </c>
      <c r="D109" s="606"/>
      <c r="E109" s="601">
        <v>181.22</v>
      </c>
      <c r="F109" s="602">
        <v>181</v>
      </c>
      <c r="G109" s="601">
        <v>181</v>
      </c>
      <c r="H109" s="603">
        <f t="shared" si="15"/>
        <v>99.878600595960705</v>
      </c>
      <c r="I109" s="604">
        <f t="shared" si="16"/>
        <v>100</v>
      </c>
      <c r="J109" s="1064"/>
    </row>
    <row r="110" spans="1:10" x14ac:dyDescent="0.25">
      <c r="A110" s="1074"/>
      <c r="B110" s="1075"/>
      <c r="C110" s="577" t="s">
        <v>300</v>
      </c>
      <c r="D110" s="1"/>
      <c r="E110" s="601">
        <v>93.662999999999997</v>
      </c>
      <c r="F110" s="602">
        <v>94</v>
      </c>
      <c r="G110" s="601">
        <v>94</v>
      </c>
      <c r="H110" s="603">
        <f t="shared" si="15"/>
        <v>100.35980056158782</v>
      </c>
      <c r="I110" s="604">
        <f t="shared" si="16"/>
        <v>100</v>
      </c>
      <c r="J110" s="1064"/>
    </row>
    <row r="111" spans="1:10" x14ac:dyDescent="0.25">
      <c r="A111" s="1074"/>
      <c r="B111" s="1075"/>
      <c r="C111" s="577" t="s">
        <v>292</v>
      </c>
      <c r="D111" s="1"/>
      <c r="E111" s="601">
        <v>203.5</v>
      </c>
      <c r="F111" s="602">
        <v>204</v>
      </c>
      <c r="G111" s="601">
        <v>204</v>
      </c>
      <c r="H111" s="603">
        <f t="shared" si="15"/>
        <v>100.24570024570025</v>
      </c>
      <c r="I111" s="604">
        <f t="shared" si="16"/>
        <v>100</v>
      </c>
      <c r="J111" s="1064"/>
    </row>
    <row r="112" spans="1:10" x14ac:dyDescent="0.25">
      <c r="A112" s="1074"/>
      <c r="B112" s="1075" t="s">
        <v>97</v>
      </c>
      <c r="C112" s="1076" t="s">
        <v>98</v>
      </c>
      <c r="D112" s="606" t="s">
        <v>88</v>
      </c>
      <c r="E112" s="1089">
        <v>3548</v>
      </c>
      <c r="F112" s="1078">
        <v>6285.9</v>
      </c>
      <c r="G112" s="1077">
        <v>6192</v>
      </c>
      <c r="H112" s="1090">
        <f>G112/E112*100</f>
        <v>174.52085682074409</v>
      </c>
      <c r="I112" s="1091">
        <f>G112/F112*100</f>
        <v>98.506180499212519</v>
      </c>
    </row>
    <row r="113" spans="1:9" x14ac:dyDescent="0.25">
      <c r="A113" s="1074"/>
      <c r="B113" s="1075"/>
      <c r="C113" s="590" t="s">
        <v>296</v>
      </c>
      <c r="D113" s="606"/>
      <c r="E113" s="601">
        <v>1553</v>
      </c>
      <c r="F113" s="602">
        <v>1553</v>
      </c>
      <c r="G113" s="601">
        <v>1553</v>
      </c>
      <c r="H113" s="603">
        <f>G113/E113*100</f>
        <v>100</v>
      </c>
      <c r="I113" s="604">
        <f>G113/F113*100</f>
        <v>100</v>
      </c>
    </row>
    <row r="114" spans="1:9" x14ac:dyDescent="0.25">
      <c r="A114" s="1074"/>
      <c r="B114" s="1075"/>
      <c r="C114" s="590" t="s">
        <v>293</v>
      </c>
      <c r="D114" s="606"/>
      <c r="E114" s="601">
        <v>0</v>
      </c>
      <c r="F114" s="602">
        <v>0</v>
      </c>
      <c r="G114" s="601">
        <v>0</v>
      </c>
      <c r="H114" s="603">
        <v>0</v>
      </c>
      <c r="I114" s="604">
        <v>0</v>
      </c>
    </row>
    <row r="115" spans="1:9" x14ac:dyDescent="0.25">
      <c r="A115" s="1074"/>
      <c r="B115" s="1075"/>
      <c r="C115" s="577" t="s">
        <v>300</v>
      </c>
      <c r="D115" s="1"/>
      <c r="E115" s="601">
        <v>41.628</v>
      </c>
      <c r="F115" s="602">
        <v>42</v>
      </c>
      <c r="G115" s="601">
        <v>42</v>
      </c>
      <c r="H115" s="603">
        <f>G115/E115*100</f>
        <v>100.89362928797925</v>
      </c>
      <c r="I115" s="604">
        <f>G115/F115*100</f>
        <v>100</v>
      </c>
    </row>
    <row r="116" spans="1:9" x14ac:dyDescent="0.25">
      <c r="A116" s="1074"/>
      <c r="B116" s="1075"/>
      <c r="C116" s="577" t="s">
        <v>292</v>
      </c>
      <c r="D116" s="1"/>
      <c r="E116" s="601">
        <v>574</v>
      </c>
      <c r="F116" s="602">
        <v>574</v>
      </c>
      <c r="G116" s="601">
        <v>574</v>
      </c>
      <c r="H116" s="603">
        <f>G116/E116*100</f>
        <v>100</v>
      </c>
      <c r="I116" s="604">
        <f>G116/F116*100</f>
        <v>100</v>
      </c>
    </row>
    <row r="117" spans="1:9" x14ac:dyDescent="0.25">
      <c r="A117" s="1074"/>
      <c r="B117" s="1075" t="s">
        <v>99</v>
      </c>
      <c r="C117" s="1076" t="s">
        <v>245</v>
      </c>
      <c r="D117" s="606" t="s">
        <v>88</v>
      </c>
      <c r="E117" s="1077">
        <v>6395</v>
      </c>
      <c r="F117" s="1078">
        <v>11357.8</v>
      </c>
      <c r="G117" s="1077">
        <v>10751</v>
      </c>
      <c r="H117" s="1079">
        <f>G117/E117*100</f>
        <v>168.11571540265834</v>
      </c>
      <c r="I117" s="1080">
        <f>G117/F117*100</f>
        <v>94.657416048882709</v>
      </c>
    </row>
    <row r="118" spans="1:9" x14ac:dyDescent="0.25">
      <c r="A118" s="1074"/>
      <c r="B118" s="1075"/>
      <c r="C118" s="590" t="s">
        <v>296</v>
      </c>
      <c r="D118" s="606"/>
      <c r="E118" s="601">
        <v>2301</v>
      </c>
      <c r="F118" s="602">
        <v>2301</v>
      </c>
      <c r="G118" s="601">
        <v>2301</v>
      </c>
      <c r="H118" s="603">
        <f>G118/E118*100</f>
        <v>100</v>
      </c>
      <c r="I118" s="604">
        <f>G118/F118*100</f>
        <v>100</v>
      </c>
    </row>
    <row r="119" spans="1:9" x14ac:dyDescent="0.25">
      <c r="A119" s="1074"/>
      <c r="B119" s="1075"/>
      <c r="C119" s="590" t="s">
        <v>293</v>
      </c>
      <c r="D119" s="606"/>
      <c r="E119" s="601">
        <v>0</v>
      </c>
      <c r="F119" s="602">
        <v>0</v>
      </c>
      <c r="G119" s="601">
        <v>0</v>
      </c>
      <c r="H119" s="603">
        <v>0</v>
      </c>
      <c r="I119" s="604">
        <v>0</v>
      </c>
    </row>
    <row r="120" spans="1:9" x14ac:dyDescent="0.25">
      <c r="A120" s="1074"/>
      <c r="B120" s="1075"/>
      <c r="C120" s="577" t="s">
        <v>300</v>
      </c>
      <c r="D120" s="1"/>
      <c r="E120" s="601">
        <v>87</v>
      </c>
      <c r="F120" s="602">
        <v>87</v>
      </c>
      <c r="G120" s="601">
        <v>87</v>
      </c>
      <c r="H120" s="603">
        <f>G120/E120*100</f>
        <v>100</v>
      </c>
      <c r="I120" s="604">
        <f>G120/F120*100</f>
        <v>100</v>
      </c>
    </row>
    <row r="121" spans="1:9" x14ac:dyDescent="0.25">
      <c r="A121" s="1074"/>
      <c r="B121" s="1075"/>
      <c r="C121" s="577" t="s">
        <v>292</v>
      </c>
      <c r="D121" s="1"/>
      <c r="E121" s="601">
        <v>373</v>
      </c>
      <c r="F121" s="602">
        <v>373</v>
      </c>
      <c r="G121" s="601">
        <v>373</v>
      </c>
      <c r="H121" s="603">
        <f>G121/E121*100</f>
        <v>100</v>
      </c>
      <c r="I121" s="604">
        <f>G121/F121*100</f>
        <v>100</v>
      </c>
    </row>
    <row r="122" spans="1:9" x14ac:dyDescent="0.25">
      <c r="A122" s="1092"/>
      <c r="B122" s="1093" t="s">
        <v>100</v>
      </c>
      <c r="C122" s="1094" t="s">
        <v>101</v>
      </c>
      <c r="D122" s="1095" t="s">
        <v>88</v>
      </c>
      <c r="E122" s="1089">
        <v>6104</v>
      </c>
      <c r="F122" s="1096">
        <v>9912.7000000000007</v>
      </c>
      <c r="G122" s="1089">
        <v>9875</v>
      </c>
      <c r="H122" s="1090">
        <f>G122/E122*100</f>
        <v>161.77916120576671</v>
      </c>
      <c r="I122" s="1091">
        <f>G122/F122*100</f>
        <v>99.619679804694982</v>
      </c>
    </row>
    <row r="123" spans="1:9" x14ac:dyDescent="0.25">
      <c r="A123" s="1074"/>
      <c r="B123" s="1075"/>
      <c r="C123" s="590" t="s">
        <v>296</v>
      </c>
      <c r="D123" s="606"/>
      <c r="E123" s="601">
        <v>2022</v>
      </c>
      <c r="F123" s="602">
        <v>2022</v>
      </c>
      <c r="G123" s="602">
        <v>2022</v>
      </c>
      <c r="H123" s="603">
        <f>G123/E123*100</f>
        <v>100</v>
      </c>
      <c r="I123" s="604">
        <f>G123/F123*100</f>
        <v>100</v>
      </c>
    </row>
    <row r="124" spans="1:9" x14ac:dyDescent="0.25">
      <c r="A124" s="1074"/>
      <c r="B124" s="1075"/>
      <c r="C124" s="590" t="s">
        <v>293</v>
      </c>
      <c r="D124" s="606"/>
      <c r="E124" s="601">
        <v>0</v>
      </c>
      <c r="F124" s="602">
        <v>0</v>
      </c>
      <c r="G124" s="602">
        <v>0</v>
      </c>
      <c r="H124" s="603">
        <v>0</v>
      </c>
      <c r="I124" s="604">
        <v>0</v>
      </c>
    </row>
    <row r="125" spans="1:9" x14ac:dyDescent="0.25">
      <c r="A125" s="1074"/>
      <c r="B125" s="1075"/>
      <c r="C125" s="577" t="s">
        <v>300</v>
      </c>
      <c r="D125" s="1"/>
      <c r="E125" s="601">
        <v>93.662999999999997</v>
      </c>
      <c r="F125" s="602">
        <v>94</v>
      </c>
      <c r="G125" s="602">
        <v>94</v>
      </c>
      <c r="H125" s="603">
        <f>G125/E125*100</f>
        <v>100.35980056158782</v>
      </c>
      <c r="I125" s="604">
        <f>G125/F125*100</f>
        <v>100</v>
      </c>
    </row>
    <row r="126" spans="1:9" x14ac:dyDescent="0.25">
      <c r="A126" s="1074"/>
      <c r="B126" s="1075"/>
      <c r="C126" s="577" t="s">
        <v>292</v>
      </c>
      <c r="D126" s="1"/>
      <c r="E126" s="601">
        <v>255</v>
      </c>
      <c r="F126" s="602">
        <v>255</v>
      </c>
      <c r="G126" s="602">
        <v>255</v>
      </c>
      <c r="H126" s="603">
        <f>G126/E126*100</f>
        <v>100</v>
      </c>
      <c r="I126" s="604">
        <f>G126/F126*100</f>
        <v>100</v>
      </c>
    </row>
    <row r="127" spans="1:9" x14ac:dyDescent="0.25">
      <c r="A127" s="1074"/>
      <c r="B127" s="1075" t="s">
        <v>102</v>
      </c>
      <c r="C127" s="1076" t="s">
        <v>103</v>
      </c>
      <c r="D127" s="606" t="s">
        <v>88</v>
      </c>
      <c r="E127" s="1077">
        <v>7179</v>
      </c>
      <c r="F127" s="1078">
        <v>9824.4</v>
      </c>
      <c r="G127" s="1077">
        <v>9824</v>
      </c>
      <c r="H127" s="1079">
        <f>G127/E127*100</f>
        <v>136.843571528068</v>
      </c>
      <c r="I127" s="1080">
        <f>G127/F127*100</f>
        <v>99.995928504539719</v>
      </c>
    </row>
    <row r="128" spans="1:9" x14ac:dyDescent="0.25">
      <c r="A128" s="1074"/>
      <c r="B128" s="1075"/>
      <c r="C128" s="590" t="s">
        <v>296</v>
      </c>
      <c r="D128" s="606"/>
      <c r="E128" s="601">
        <v>2564</v>
      </c>
      <c r="F128" s="602">
        <v>2564</v>
      </c>
      <c r="G128" s="602">
        <v>2564</v>
      </c>
      <c r="H128" s="603">
        <f>G128/E128*100</f>
        <v>100</v>
      </c>
      <c r="I128" s="604">
        <f>G128/F128*100</f>
        <v>100</v>
      </c>
    </row>
    <row r="129" spans="1:11" x14ac:dyDescent="0.25">
      <c r="A129" s="1074"/>
      <c r="B129" s="1075"/>
      <c r="C129" s="590" t="s">
        <v>293</v>
      </c>
      <c r="D129" s="606"/>
      <c r="E129" s="601">
        <v>0</v>
      </c>
      <c r="F129" s="602">
        <v>0</v>
      </c>
      <c r="G129" s="602">
        <v>0</v>
      </c>
      <c r="H129" s="603">
        <v>0</v>
      </c>
      <c r="I129" s="604">
        <v>0</v>
      </c>
      <c r="J129" s="1097"/>
    </row>
    <row r="130" spans="1:11" x14ac:dyDescent="0.25">
      <c r="A130" s="1074"/>
      <c r="B130" s="1075"/>
      <c r="C130" s="577" t="s">
        <v>300</v>
      </c>
      <c r="D130" s="1"/>
      <c r="E130" s="601">
        <v>62.442</v>
      </c>
      <c r="F130" s="602">
        <v>62</v>
      </c>
      <c r="G130" s="602">
        <v>62</v>
      </c>
      <c r="H130" s="603">
        <f>G130/E130*100</f>
        <v>99.292143108804979</v>
      </c>
      <c r="I130" s="604">
        <f>G130/F130*100</f>
        <v>100</v>
      </c>
    </row>
    <row r="131" spans="1:11" x14ac:dyDescent="0.25">
      <c r="A131" s="1074"/>
      <c r="B131" s="1075"/>
      <c r="C131" s="577" t="s">
        <v>292</v>
      </c>
      <c r="D131" s="1"/>
      <c r="E131" s="601">
        <v>1780.6</v>
      </c>
      <c r="F131" s="602">
        <v>1781</v>
      </c>
      <c r="G131" s="602">
        <v>1781</v>
      </c>
      <c r="H131" s="603">
        <f>G131/E131*100</f>
        <v>100.02246433786364</v>
      </c>
      <c r="I131" s="604">
        <f>G131/F131*100</f>
        <v>100</v>
      </c>
    </row>
    <row r="132" spans="1:11" x14ac:dyDescent="0.25">
      <c r="A132" s="1074"/>
      <c r="B132" s="1075" t="s">
        <v>104</v>
      </c>
      <c r="C132" s="1076" t="s">
        <v>105</v>
      </c>
      <c r="D132" s="606" t="s">
        <v>88</v>
      </c>
      <c r="E132" s="1077">
        <v>4271</v>
      </c>
      <c r="F132" s="1078">
        <v>7401</v>
      </c>
      <c r="G132" s="1077">
        <v>7281</v>
      </c>
      <c r="H132" s="1079">
        <f>G132/E132*100</f>
        <v>170.47529852493562</v>
      </c>
      <c r="I132" s="1080">
        <f>G132/F132*100</f>
        <v>98.378597486826109</v>
      </c>
    </row>
    <row r="133" spans="1:11" x14ac:dyDescent="0.25">
      <c r="A133" s="1074"/>
      <c r="B133" s="1075"/>
      <c r="C133" s="590" t="s">
        <v>296</v>
      </c>
      <c r="D133" s="606"/>
      <c r="E133" s="601">
        <v>1736</v>
      </c>
      <c r="F133" s="602">
        <v>1736</v>
      </c>
      <c r="G133" s="602">
        <v>1736</v>
      </c>
      <c r="H133" s="603">
        <f>G133/E133*100</f>
        <v>100</v>
      </c>
      <c r="I133" s="604">
        <f>G133/F133*100</f>
        <v>100</v>
      </c>
    </row>
    <row r="134" spans="1:11" x14ac:dyDescent="0.25">
      <c r="A134" s="1074"/>
      <c r="B134" s="1075"/>
      <c r="C134" s="590" t="s">
        <v>293</v>
      </c>
      <c r="D134" s="606"/>
      <c r="E134" s="601">
        <v>0</v>
      </c>
      <c r="F134" s="602">
        <v>0</v>
      </c>
      <c r="G134" s="602">
        <v>0</v>
      </c>
      <c r="H134" s="603">
        <v>0</v>
      </c>
      <c r="I134" s="604">
        <v>0</v>
      </c>
      <c r="K134" s="1064"/>
    </row>
    <row r="135" spans="1:11" x14ac:dyDescent="0.25">
      <c r="A135" s="1074"/>
      <c r="B135" s="1075"/>
      <c r="C135" s="577" t="s">
        <v>300</v>
      </c>
      <c r="D135" s="1"/>
      <c r="E135" s="601">
        <v>55.503999999999998</v>
      </c>
      <c r="F135" s="602">
        <v>56</v>
      </c>
      <c r="G135" s="602">
        <v>56</v>
      </c>
      <c r="H135" s="603">
        <f t="shared" ref="H135:H142" si="17">G135/E135*100</f>
        <v>100.89362928797925</v>
      </c>
      <c r="I135" s="604">
        <f t="shared" ref="I135:I145" si="18">G135/F135*100</f>
        <v>100</v>
      </c>
      <c r="K135" s="1064"/>
    </row>
    <row r="136" spans="1:11" x14ac:dyDescent="0.25">
      <c r="A136" s="1074"/>
      <c r="B136" s="1075"/>
      <c r="C136" s="577" t="s">
        <v>292</v>
      </c>
      <c r="D136" s="1"/>
      <c r="E136" s="601">
        <v>404.2</v>
      </c>
      <c r="F136" s="602">
        <v>404</v>
      </c>
      <c r="G136" s="602">
        <v>404</v>
      </c>
      <c r="H136" s="603">
        <f t="shared" si="17"/>
        <v>99.950519544779809</v>
      </c>
      <c r="I136" s="604">
        <f t="shared" si="18"/>
        <v>100</v>
      </c>
      <c r="K136" s="1064"/>
    </row>
    <row r="137" spans="1:11" x14ac:dyDescent="0.25">
      <c r="A137" s="1074"/>
      <c r="B137" s="1075" t="s">
        <v>106</v>
      </c>
      <c r="C137" s="1076" t="s">
        <v>107</v>
      </c>
      <c r="D137" s="606" t="s">
        <v>88</v>
      </c>
      <c r="E137" s="1077">
        <v>6708</v>
      </c>
      <c r="F137" s="1078">
        <v>9074.2000000000007</v>
      </c>
      <c r="G137" s="1077">
        <v>9070</v>
      </c>
      <c r="H137" s="1079">
        <f t="shared" si="17"/>
        <v>135.21168753726894</v>
      </c>
      <c r="I137" s="1080">
        <f t="shared" si="18"/>
        <v>99.953714928037726</v>
      </c>
      <c r="K137" s="1064"/>
    </row>
    <row r="138" spans="1:11" x14ac:dyDescent="0.25">
      <c r="A138" s="1074"/>
      <c r="B138" s="1075"/>
      <c r="C138" s="590" t="s">
        <v>296</v>
      </c>
      <c r="D138" s="606"/>
      <c r="E138" s="601">
        <v>2659</v>
      </c>
      <c r="F138" s="602">
        <v>2659</v>
      </c>
      <c r="G138" s="601">
        <v>2659</v>
      </c>
      <c r="H138" s="603">
        <f t="shared" si="17"/>
        <v>100</v>
      </c>
      <c r="I138" s="604">
        <f t="shared" si="18"/>
        <v>100</v>
      </c>
      <c r="K138" s="1064"/>
    </row>
    <row r="139" spans="1:11" x14ac:dyDescent="0.25">
      <c r="A139" s="1074"/>
      <c r="B139" s="1075"/>
      <c r="C139" s="590" t="s">
        <v>293</v>
      </c>
      <c r="D139" s="606"/>
      <c r="E139" s="601">
        <v>29.274999999999999</v>
      </c>
      <c r="F139" s="602">
        <v>29</v>
      </c>
      <c r="G139" s="601">
        <v>29</v>
      </c>
      <c r="H139" s="603">
        <f t="shared" si="17"/>
        <v>99.060631938514092</v>
      </c>
      <c r="I139" s="604">
        <f t="shared" si="18"/>
        <v>100</v>
      </c>
      <c r="K139" s="1064"/>
    </row>
    <row r="140" spans="1:11" x14ac:dyDescent="0.25">
      <c r="A140" s="1074"/>
      <c r="B140" s="1075"/>
      <c r="C140" s="577" t="s">
        <v>300</v>
      </c>
      <c r="D140" s="1"/>
      <c r="E140" s="601">
        <v>94</v>
      </c>
      <c r="F140" s="602">
        <v>94</v>
      </c>
      <c r="G140" s="601">
        <v>94</v>
      </c>
      <c r="H140" s="603">
        <f t="shared" si="17"/>
        <v>100</v>
      </c>
      <c r="I140" s="604">
        <f t="shared" si="18"/>
        <v>100</v>
      </c>
    </row>
    <row r="141" spans="1:11" x14ac:dyDescent="0.25">
      <c r="A141" s="1074"/>
      <c r="B141" s="1075"/>
      <c r="C141" s="577" t="s">
        <v>301</v>
      </c>
      <c r="D141" s="1"/>
      <c r="E141" s="601">
        <v>300</v>
      </c>
      <c r="F141" s="602">
        <v>300</v>
      </c>
      <c r="G141" s="601">
        <v>300</v>
      </c>
      <c r="H141" s="603">
        <f t="shared" si="17"/>
        <v>100</v>
      </c>
      <c r="I141" s="604">
        <f t="shared" si="18"/>
        <v>100</v>
      </c>
    </row>
    <row r="142" spans="1:11" x14ac:dyDescent="0.25">
      <c r="A142" s="1074"/>
      <c r="B142" s="1075"/>
      <c r="C142" s="577" t="s">
        <v>424</v>
      </c>
      <c r="D142" s="1"/>
      <c r="E142" s="601">
        <v>1500</v>
      </c>
      <c r="F142" s="602">
        <v>1500</v>
      </c>
      <c r="G142" s="601">
        <v>1500</v>
      </c>
      <c r="H142" s="603">
        <f t="shared" si="17"/>
        <v>100</v>
      </c>
      <c r="I142" s="604">
        <f t="shared" si="18"/>
        <v>100</v>
      </c>
    </row>
    <row r="143" spans="1:11" x14ac:dyDescent="0.25">
      <c r="A143" s="1074"/>
      <c r="B143" s="1075"/>
      <c r="C143" s="577" t="s">
        <v>299</v>
      </c>
      <c r="D143" s="1"/>
      <c r="E143" s="601">
        <v>127</v>
      </c>
      <c r="F143" s="602">
        <v>127</v>
      </c>
      <c r="G143" s="601">
        <v>127</v>
      </c>
      <c r="H143" s="603">
        <v>0</v>
      </c>
      <c r="I143" s="604">
        <f t="shared" si="18"/>
        <v>100</v>
      </c>
    </row>
    <row r="144" spans="1:11" x14ac:dyDescent="0.25">
      <c r="A144" s="1074"/>
      <c r="B144" s="380" t="s">
        <v>108</v>
      </c>
      <c r="C144" s="1076" t="s">
        <v>109</v>
      </c>
      <c r="D144" s="606" t="s">
        <v>88</v>
      </c>
      <c r="E144" s="1077">
        <v>7052</v>
      </c>
      <c r="F144" s="1078">
        <v>10467.6</v>
      </c>
      <c r="G144" s="1077">
        <v>10425</v>
      </c>
      <c r="H144" s="380">
        <f>G144/E144*100</f>
        <v>147.83040272263187</v>
      </c>
      <c r="I144" s="1080">
        <f t="shared" si="18"/>
        <v>99.593029920898772</v>
      </c>
    </row>
    <row r="145" spans="1:12" x14ac:dyDescent="0.25">
      <c r="A145" s="1074"/>
      <c r="B145" s="1075"/>
      <c r="C145" s="590" t="s">
        <v>296</v>
      </c>
      <c r="D145" s="606"/>
      <c r="E145" s="601">
        <v>1790</v>
      </c>
      <c r="F145" s="602">
        <v>1790</v>
      </c>
      <c r="G145" s="602">
        <v>1790</v>
      </c>
      <c r="H145" s="603">
        <f>G145/E145*100</f>
        <v>100</v>
      </c>
      <c r="I145" s="604">
        <f t="shared" si="18"/>
        <v>100</v>
      </c>
    </row>
    <row r="146" spans="1:12" x14ac:dyDescent="0.25">
      <c r="A146" s="1074"/>
      <c r="B146" s="1075"/>
      <c r="C146" s="590" t="s">
        <v>293</v>
      </c>
      <c r="D146" s="606"/>
      <c r="E146" s="601">
        <v>0</v>
      </c>
      <c r="F146" s="602">
        <v>0</v>
      </c>
      <c r="G146" s="602">
        <v>0</v>
      </c>
      <c r="H146" s="603">
        <v>0</v>
      </c>
      <c r="I146" s="604">
        <v>0</v>
      </c>
    </row>
    <row r="147" spans="1:12" x14ac:dyDescent="0.25">
      <c r="A147" s="1074"/>
      <c r="B147" s="1075"/>
      <c r="C147" s="577" t="s">
        <v>300</v>
      </c>
      <c r="D147" s="1"/>
      <c r="E147" s="601">
        <v>79.787000000000006</v>
      </c>
      <c r="F147" s="602">
        <v>80</v>
      </c>
      <c r="G147" s="602">
        <v>80</v>
      </c>
      <c r="H147" s="603">
        <f>G147/E147*100</f>
        <v>100.26696078308494</v>
      </c>
      <c r="I147" s="604">
        <f>G147/F147*100</f>
        <v>100</v>
      </c>
    </row>
    <row r="148" spans="1:12" ht="15.75" thickBot="1" x14ac:dyDescent="0.3">
      <c r="A148" s="1081"/>
      <c r="B148" s="1082"/>
      <c r="C148" s="580" t="s">
        <v>292</v>
      </c>
      <c r="D148" s="607"/>
      <c r="E148" s="608">
        <v>2548.5</v>
      </c>
      <c r="F148" s="609">
        <v>2549</v>
      </c>
      <c r="G148" s="609">
        <v>2549</v>
      </c>
      <c r="H148" s="610">
        <f>G148/E148*100</f>
        <v>100.01961938395134</v>
      </c>
      <c r="I148" s="611">
        <f>G148/F148*100</f>
        <v>100</v>
      </c>
    </row>
    <row r="149" spans="1:12" x14ac:dyDescent="0.25">
      <c r="A149" s="1172"/>
      <c r="B149" s="1173"/>
      <c r="C149" s="1052"/>
      <c r="D149" s="1015"/>
      <c r="E149" s="1085"/>
      <c r="F149" s="1064"/>
      <c r="G149" s="1064"/>
      <c r="H149" s="1086"/>
      <c r="I149" s="1086"/>
    </row>
    <row r="150" spans="1:12" x14ac:dyDescent="0.25">
      <c r="A150" s="1172"/>
      <c r="B150" s="1173"/>
      <c r="C150" s="1052"/>
      <c r="D150" s="1015"/>
      <c r="E150" s="1085"/>
      <c r="F150" s="1064"/>
      <c r="G150" s="1064"/>
      <c r="H150" s="1086"/>
      <c r="I150" s="1086"/>
    </row>
    <row r="151" spans="1:12" x14ac:dyDescent="0.25">
      <c r="A151" s="1172"/>
      <c r="B151" s="1173"/>
      <c r="C151" s="1052"/>
      <c r="D151" s="1015"/>
      <c r="E151" s="1085"/>
      <c r="F151" s="1064"/>
      <c r="G151" s="1064"/>
      <c r="H151" s="1086"/>
      <c r="I151" s="1086"/>
    </row>
    <row r="152" spans="1:12" ht="15.75" thickBot="1" x14ac:dyDescent="0.3">
      <c r="A152" s="1083"/>
      <c r="B152" s="1084"/>
      <c r="C152" s="1052"/>
      <c r="D152" s="111"/>
      <c r="E152" s="1085"/>
      <c r="F152" s="1064"/>
      <c r="G152" s="1085"/>
      <c r="H152" s="1086"/>
      <c r="I152" s="1028" t="s">
        <v>627</v>
      </c>
      <c r="K152" s="1064"/>
      <c r="L152" s="147"/>
    </row>
    <row r="153" spans="1:12" x14ac:dyDescent="0.25">
      <c r="A153" s="876" t="s">
        <v>3</v>
      </c>
      <c r="B153" s="966" t="s">
        <v>4</v>
      </c>
      <c r="C153" s="87"/>
      <c r="D153" s="878"/>
      <c r="E153" s="120" t="s">
        <v>5</v>
      </c>
      <c r="F153" s="120" t="s">
        <v>6</v>
      </c>
      <c r="G153" s="120" t="s">
        <v>7</v>
      </c>
      <c r="H153" s="968" t="s">
        <v>44</v>
      </c>
      <c r="I153" s="969" t="s">
        <v>44</v>
      </c>
      <c r="K153" s="1064"/>
      <c r="L153" s="147"/>
    </row>
    <row r="154" spans="1:12" x14ac:dyDescent="0.25">
      <c r="A154" s="881" t="s">
        <v>9</v>
      </c>
      <c r="B154" s="970" t="s">
        <v>10</v>
      </c>
      <c r="C154" s="89" t="s">
        <v>314</v>
      </c>
      <c r="D154" s="883" t="s">
        <v>11</v>
      </c>
      <c r="E154" s="125" t="s">
        <v>12</v>
      </c>
      <c r="F154" s="125" t="s">
        <v>13</v>
      </c>
      <c r="G154" s="125" t="s">
        <v>647</v>
      </c>
      <c r="H154" s="1087" t="s">
        <v>45</v>
      </c>
      <c r="I154" s="973" t="s">
        <v>45</v>
      </c>
    </row>
    <row r="155" spans="1:12" ht="15.75" thickBot="1" x14ac:dyDescent="0.3">
      <c r="A155" s="974" t="s">
        <v>16</v>
      </c>
      <c r="B155" s="1055" t="s">
        <v>17</v>
      </c>
      <c r="C155" s="92"/>
      <c r="D155" s="888"/>
      <c r="E155" s="93" t="s">
        <v>322</v>
      </c>
      <c r="F155" s="93" t="s">
        <v>322</v>
      </c>
      <c r="G155" s="130"/>
      <c r="H155" s="1029" t="s">
        <v>14</v>
      </c>
      <c r="I155" s="1030" t="s">
        <v>15</v>
      </c>
    </row>
    <row r="156" spans="1:12" x14ac:dyDescent="0.25">
      <c r="A156" s="881"/>
      <c r="B156" s="1098"/>
      <c r="C156" s="1058" t="s">
        <v>85</v>
      </c>
      <c r="D156" s="883"/>
      <c r="E156" s="1060"/>
      <c r="F156" s="125"/>
      <c r="G156" s="1099"/>
      <c r="H156" s="972"/>
      <c r="I156" s="969"/>
    </row>
    <row r="157" spans="1:12" x14ac:dyDescent="0.25">
      <c r="A157" s="1074"/>
      <c r="B157" s="1075" t="s">
        <v>110</v>
      </c>
      <c r="C157" s="1076" t="s">
        <v>111</v>
      </c>
      <c r="D157" s="606" t="s">
        <v>88</v>
      </c>
      <c r="E157" s="1077">
        <v>10312</v>
      </c>
      <c r="F157" s="1078">
        <v>14002.1</v>
      </c>
      <c r="G157" s="1077">
        <v>13903</v>
      </c>
      <c r="H157" s="1079">
        <f>G157/E157*100</f>
        <v>134.82350659425913</v>
      </c>
      <c r="I157" s="1080">
        <f>G157/F157*100</f>
        <v>99.292249019789892</v>
      </c>
    </row>
    <row r="158" spans="1:12" x14ac:dyDescent="0.25">
      <c r="A158" s="1074"/>
      <c r="B158" s="1075"/>
      <c r="C158" s="590" t="s">
        <v>296</v>
      </c>
      <c r="D158" s="606"/>
      <c r="E158" s="601">
        <v>3670</v>
      </c>
      <c r="F158" s="602">
        <v>2981.3</v>
      </c>
      <c r="G158" s="602">
        <v>2981.3</v>
      </c>
      <c r="H158" s="603">
        <f>G158/E158*100</f>
        <v>81.234332425068118</v>
      </c>
      <c r="I158" s="604">
        <f>G158/F158*100</f>
        <v>100</v>
      </c>
    </row>
    <row r="159" spans="1:12" x14ac:dyDescent="0.25">
      <c r="A159" s="1074"/>
      <c r="B159" s="1075"/>
      <c r="C159" s="590" t="s">
        <v>293</v>
      </c>
      <c r="D159" s="606"/>
      <c r="E159" s="601">
        <v>0</v>
      </c>
      <c r="F159" s="602">
        <v>0</v>
      </c>
      <c r="G159" s="602">
        <v>0</v>
      </c>
      <c r="H159" s="603">
        <v>0</v>
      </c>
      <c r="I159" s="604">
        <v>0</v>
      </c>
    </row>
    <row r="160" spans="1:12" x14ac:dyDescent="0.25">
      <c r="A160" s="1074"/>
      <c r="B160" s="1075"/>
      <c r="C160" s="577" t="s">
        <v>300</v>
      </c>
      <c r="D160" s="1"/>
      <c r="E160" s="601">
        <v>86.724999999999994</v>
      </c>
      <c r="F160" s="602">
        <v>87</v>
      </c>
      <c r="G160" s="602">
        <v>87</v>
      </c>
      <c r="H160" s="603">
        <f t="shared" ref="H160:H166" si="19">G160/E160*100</f>
        <v>100.31709426347651</v>
      </c>
      <c r="I160" s="604">
        <f t="shared" ref="I160:I166" si="20">G160/F160*100</f>
        <v>100</v>
      </c>
    </row>
    <row r="161" spans="1:9" x14ac:dyDescent="0.25">
      <c r="A161" s="1074"/>
      <c r="B161" s="1075"/>
      <c r="C161" s="577" t="s">
        <v>292</v>
      </c>
      <c r="D161" s="1"/>
      <c r="E161" s="601">
        <v>2626.7</v>
      </c>
      <c r="F161" s="602">
        <v>2627</v>
      </c>
      <c r="G161" s="602">
        <v>2627</v>
      </c>
      <c r="H161" s="603">
        <f t="shared" si="19"/>
        <v>100.0114211748582</v>
      </c>
      <c r="I161" s="604">
        <f t="shared" si="20"/>
        <v>100</v>
      </c>
    </row>
    <row r="162" spans="1:9" x14ac:dyDescent="0.25">
      <c r="A162" s="1074"/>
      <c r="B162" s="1075" t="s">
        <v>112</v>
      </c>
      <c r="C162" s="1076" t="s">
        <v>113</v>
      </c>
      <c r="D162" s="606" t="s">
        <v>88</v>
      </c>
      <c r="E162" s="1077">
        <v>8516</v>
      </c>
      <c r="F162" s="1078">
        <v>11519.6</v>
      </c>
      <c r="G162" s="1077">
        <v>11503</v>
      </c>
      <c r="H162" s="1079">
        <f t="shared" si="19"/>
        <v>135.07515265382807</v>
      </c>
      <c r="I162" s="1080">
        <f t="shared" si="20"/>
        <v>99.855897774228268</v>
      </c>
    </row>
    <row r="163" spans="1:9" x14ac:dyDescent="0.25">
      <c r="A163" s="1074"/>
      <c r="B163" s="1075"/>
      <c r="C163" s="590" t="s">
        <v>296</v>
      </c>
      <c r="D163" s="606"/>
      <c r="E163" s="601">
        <v>3500</v>
      </c>
      <c r="F163" s="602">
        <v>3500</v>
      </c>
      <c r="G163" s="602">
        <v>3500</v>
      </c>
      <c r="H163" s="603">
        <f t="shared" si="19"/>
        <v>100</v>
      </c>
      <c r="I163" s="604">
        <f t="shared" si="20"/>
        <v>100</v>
      </c>
    </row>
    <row r="164" spans="1:9" x14ac:dyDescent="0.25">
      <c r="A164" s="1074"/>
      <c r="B164" s="1075"/>
      <c r="C164" s="590" t="s">
        <v>293</v>
      </c>
      <c r="D164" s="606"/>
      <c r="E164" s="601">
        <v>129.977</v>
      </c>
      <c r="F164" s="602">
        <v>130</v>
      </c>
      <c r="G164" s="602">
        <v>130</v>
      </c>
      <c r="H164" s="603">
        <f t="shared" si="19"/>
        <v>100.01769543842371</v>
      </c>
      <c r="I164" s="604">
        <f t="shared" si="20"/>
        <v>100</v>
      </c>
    </row>
    <row r="165" spans="1:9" x14ac:dyDescent="0.25">
      <c r="A165" s="1074"/>
      <c r="B165" s="1075"/>
      <c r="C165" s="577" t="s">
        <v>300</v>
      </c>
      <c r="D165" s="1"/>
      <c r="E165" s="601">
        <v>121.41500000000001</v>
      </c>
      <c r="F165" s="602">
        <v>121</v>
      </c>
      <c r="G165" s="602">
        <v>121</v>
      </c>
      <c r="H165" s="603">
        <f t="shared" si="19"/>
        <v>99.658197092616234</v>
      </c>
      <c r="I165" s="604">
        <f t="shared" si="20"/>
        <v>100</v>
      </c>
    </row>
    <row r="166" spans="1:9" x14ac:dyDescent="0.25">
      <c r="A166" s="1074"/>
      <c r="B166" s="1075"/>
      <c r="C166" s="577" t="s">
        <v>292</v>
      </c>
      <c r="D166" s="1"/>
      <c r="E166" s="601">
        <v>147.69999999999999</v>
      </c>
      <c r="F166" s="602">
        <v>148</v>
      </c>
      <c r="G166" s="602">
        <v>148</v>
      </c>
      <c r="H166" s="603">
        <f t="shared" si="19"/>
        <v>100.2031144211239</v>
      </c>
      <c r="I166" s="604">
        <f t="shared" si="20"/>
        <v>100</v>
      </c>
    </row>
    <row r="167" spans="1:9" s="12" customFormat="1" x14ac:dyDescent="0.25">
      <c r="A167" s="1100"/>
      <c r="B167" s="1101" t="s">
        <v>114</v>
      </c>
      <c r="C167" s="1102" t="s">
        <v>115</v>
      </c>
      <c r="D167" s="613" t="s">
        <v>88</v>
      </c>
      <c r="E167" s="1103">
        <v>8689</v>
      </c>
      <c r="F167" s="1104">
        <v>13153.3</v>
      </c>
      <c r="G167" s="1105">
        <v>13005</v>
      </c>
      <c r="H167" s="1106">
        <f t="shared" ref="H167:H174" si="21">G167/E167*100</f>
        <v>149.67199907929566</v>
      </c>
      <c r="I167" s="1107">
        <f t="shared" ref="I167:I175" si="22">G167/F167*100</f>
        <v>98.872526286179138</v>
      </c>
    </row>
    <row r="168" spans="1:9" x14ac:dyDescent="0.25">
      <c r="A168" s="1100"/>
      <c r="B168" s="1101"/>
      <c r="C168" s="612" t="s">
        <v>296</v>
      </c>
      <c r="D168" s="613"/>
      <c r="E168" s="221">
        <v>3736</v>
      </c>
      <c r="F168" s="327">
        <v>3736</v>
      </c>
      <c r="G168" s="327">
        <v>3736</v>
      </c>
      <c r="H168" s="614">
        <f t="shared" si="21"/>
        <v>100</v>
      </c>
      <c r="I168" s="615">
        <f t="shared" si="22"/>
        <v>100</v>
      </c>
    </row>
    <row r="169" spans="1:9" x14ac:dyDescent="0.25">
      <c r="A169" s="1108"/>
      <c r="B169" s="1101"/>
      <c r="C169" s="612" t="s">
        <v>293</v>
      </c>
      <c r="D169" s="613"/>
      <c r="E169" s="221">
        <v>80.988</v>
      </c>
      <c r="F169" s="327">
        <v>81</v>
      </c>
      <c r="G169" s="327">
        <v>81</v>
      </c>
      <c r="H169" s="614">
        <f t="shared" si="21"/>
        <v>100.0148170099274</v>
      </c>
      <c r="I169" s="615">
        <f t="shared" si="22"/>
        <v>100</v>
      </c>
    </row>
    <row r="170" spans="1:9" x14ac:dyDescent="0.25">
      <c r="A170" s="1100"/>
      <c r="B170" s="1101"/>
      <c r="C170" s="577" t="s">
        <v>300</v>
      </c>
      <c r="D170" s="616"/>
      <c r="E170" s="221">
        <v>117.946</v>
      </c>
      <c r="F170" s="327">
        <v>118</v>
      </c>
      <c r="G170" s="327">
        <v>118</v>
      </c>
      <c r="H170" s="614">
        <f t="shared" si="21"/>
        <v>100.04578366371051</v>
      </c>
      <c r="I170" s="615">
        <f t="shared" si="22"/>
        <v>100</v>
      </c>
    </row>
    <row r="171" spans="1:9" x14ac:dyDescent="0.25">
      <c r="A171" s="1100"/>
      <c r="B171" s="1109"/>
      <c r="C171" s="590" t="s">
        <v>292</v>
      </c>
      <c r="D171" s="108"/>
      <c r="E171" s="221">
        <v>400</v>
      </c>
      <c r="F171" s="327">
        <v>400</v>
      </c>
      <c r="G171" s="327">
        <v>400</v>
      </c>
      <c r="H171" s="614">
        <f t="shared" si="21"/>
        <v>100</v>
      </c>
      <c r="I171" s="615">
        <f t="shared" si="22"/>
        <v>100</v>
      </c>
    </row>
    <row r="172" spans="1:9" x14ac:dyDescent="0.25">
      <c r="A172" s="710"/>
      <c r="B172" s="711"/>
      <c r="C172" s="712" t="s">
        <v>116</v>
      </c>
      <c r="D172" s="328" t="s">
        <v>88</v>
      </c>
      <c r="E172" s="713">
        <f>SUM(E173:E178)</f>
        <v>5850</v>
      </c>
      <c r="F172" s="714">
        <v>5329.6</v>
      </c>
      <c r="G172" s="715">
        <v>5309</v>
      </c>
      <c r="H172" s="716">
        <f t="shared" si="21"/>
        <v>90.752136752136749</v>
      </c>
      <c r="I172" s="717">
        <f t="shared" si="22"/>
        <v>99.613479435604916</v>
      </c>
    </row>
    <row r="173" spans="1:9" x14ac:dyDescent="0.25">
      <c r="A173" s="710"/>
      <c r="B173" s="711"/>
      <c r="C173" s="718"/>
      <c r="D173" s="719" t="s">
        <v>116</v>
      </c>
      <c r="E173" s="720">
        <v>1000</v>
      </c>
      <c r="F173" s="721">
        <v>15.5</v>
      </c>
      <c r="G173" s="722">
        <v>12.534000000000001</v>
      </c>
      <c r="H173" s="723">
        <f t="shared" si="21"/>
        <v>1.2534000000000001</v>
      </c>
      <c r="I173" s="724">
        <f t="shared" si="22"/>
        <v>80.864516129032253</v>
      </c>
    </row>
    <row r="174" spans="1:9" x14ac:dyDescent="0.25">
      <c r="A174" s="710"/>
      <c r="B174" s="711"/>
      <c r="C174" s="718"/>
      <c r="D174" s="719" t="s">
        <v>425</v>
      </c>
      <c r="E174" s="720">
        <v>400</v>
      </c>
      <c r="F174" s="721">
        <v>25.6</v>
      </c>
      <c r="G174" s="722">
        <v>25</v>
      </c>
      <c r="H174" s="723">
        <f t="shared" si="21"/>
        <v>6.25</v>
      </c>
      <c r="I174" s="724">
        <f t="shared" si="22"/>
        <v>97.65625</v>
      </c>
    </row>
    <row r="175" spans="1:9" x14ac:dyDescent="0.25">
      <c r="A175" s="710"/>
      <c r="B175" s="711"/>
      <c r="C175" s="718"/>
      <c r="D175" s="719" t="s">
        <v>523</v>
      </c>
      <c r="E175" s="720">
        <v>0</v>
      </c>
      <c r="F175" s="721">
        <v>187.4</v>
      </c>
      <c r="G175" s="722">
        <v>187</v>
      </c>
      <c r="H175" s="723">
        <v>0</v>
      </c>
      <c r="I175" s="724">
        <f t="shared" si="22"/>
        <v>99.786552828175019</v>
      </c>
    </row>
    <row r="176" spans="1:9" x14ac:dyDescent="0.25">
      <c r="A176" s="710"/>
      <c r="B176" s="711"/>
      <c r="C176" s="718"/>
      <c r="D176" s="719" t="s">
        <v>524</v>
      </c>
      <c r="E176" s="720">
        <v>450</v>
      </c>
      <c r="F176" s="721">
        <v>0</v>
      </c>
      <c r="G176" s="722">
        <v>0</v>
      </c>
      <c r="H176" s="723">
        <f>G176/E176*100</f>
        <v>0</v>
      </c>
      <c r="I176" s="724">
        <v>0</v>
      </c>
    </row>
    <row r="177" spans="1:12" x14ac:dyDescent="0.25">
      <c r="A177" s="710"/>
      <c r="B177" s="711"/>
      <c r="C177" s="718"/>
      <c r="D177" s="719" t="s">
        <v>426</v>
      </c>
      <c r="E177" s="720">
        <v>4000</v>
      </c>
      <c r="F177" s="721">
        <v>3990</v>
      </c>
      <c r="G177" s="722">
        <v>3990</v>
      </c>
      <c r="H177" s="723">
        <f>G177/E177*100</f>
        <v>99.75</v>
      </c>
      <c r="I177" s="724">
        <f>G177/F177*100</f>
        <v>100</v>
      </c>
    </row>
    <row r="178" spans="1:12" x14ac:dyDescent="0.25">
      <c r="A178" s="725"/>
      <c r="B178" s="726"/>
      <c r="C178" s="727"/>
      <c r="D178" s="728" t="s">
        <v>441</v>
      </c>
      <c r="E178" s="729">
        <v>0</v>
      </c>
      <c r="F178" s="730">
        <v>1111.0999999999999</v>
      </c>
      <c r="G178" s="731">
        <v>1094</v>
      </c>
      <c r="H178" s="723">
        <v>0</v>
      </c>
      <c r="I178" s="724">
        <f>G178/F178*100</f>
        <v>98.460984609846108</v>
      </c>
    </row>
    <row r="179" spans="1:12" x14ac:dyDescent="0.25">
      <c r="A179" s="1110"/>
      <c r="B179" s="1111"/>
      <c r="C179" s="328" t="s">
        <v>118</v>
      </c>
      <c r="D179" s="1112" t="s">
        <v>119</v>
      </c>
      <c r="E179" s="1232">
        <v>1800</v>
      </c>
      <c r="F179" s="1239">
        <v>1007</v>
      </c>
      <c r="G179" s="1240">
        <v>999</v>
      </c>
      <c r="H179" s="1234">
        <f>G179/E179*100</f>
        <v>55.500000000000007</v>
      </c>
      <c r="I179" s="1236">
        <f>G179/F179*100</f>
        <v>99.205561072492557</v>
      </c>
    </row>
    <row r="180" spans="1:12" x14ac:dyDescent="0.25">
      <c r="A180" s="1113"/>
      <c r="B180" s="1114"/>
      <c r="C180" s="1115"/>
      <c r="D180" s="1116" t="s">
        <v>120</v>
      </c>
      <c r="E180" s="1238"/>
      <c r="F180" s="1235"/>
      <c r="G180" s="1241"/>
      <c r="H180" s="1235"/>
      <c r="I180" s="1237"/>
    </row>
    <row r="181" spans="1:12" x14ac:dyDescent="0.25">
      <c r="A181" s="710"/>
      <c r="B181" s="711"/>
      <c r="C181" s="727" t="s">
        <v>427</v>
      </c>
      <c r="D181" s="1112" t="s">
        <v>119</v>
      </c>
      <c r="E181" s="1228">
        <v>450</v>
      </c>
      <c r="F181" s="1230">
        <v>410.7</v>
      </c>
      <c r="G181" s="1232">
        <v>411</v>
      </c>
      <c r="H181" s="1234">
        <v>0</v>
      </c>
      <c r="I181" s="1236">
        <f>G181/F181*100</f>
        <v>100.07304601899196</v>
      </c>
    </row>
    <row r="182" spans="1:12" x14ac:dyDescent="0.25">
      <c r="A182" s="1113"/>
      <c r="B182" s="1114"/>
      <c r="C182" s="1115"/>
      <c r="D182" s="1117" t="s">
        <v>132</v>
      </c>
      <c r="E182" s="1229"/>
      <c r="F182" s="1231"/>
      <c r="G182" s="1233"/>
      <c r="H182" s="1235"/>
      <c r="I182" s="1237"/>
      <c r="K182" s="223"/>
      <c r="L182" s="1118"/>
    </row>
    <row r="183" spans="1:12" x14ac:dyDescent="0.25">
      <c r="A183" s="710"/>
      <c r="B183" s="711"/>
      <c r="C183" s="328" t="s">
        <v>428</v>
      </c>
      <c r="D183" s="1119" t="s">
        <v>88</v>
      </c>
      <c r="E183" s="1228">
        <v>55</v>
      </c>
      <c r="F183" s="1230">
        <v>0</v>
      </c>
      <c r="G183" s="1232">
        <v>0</v>
      </c>
      <c r="H183" s="1234">
        <v>0</v>
      </c>
      <c r="I183" s="1236">
        <v>0</v>
      </c>
    </row>
    <row r="184" spans="1:12" x14ac:dyDescent="0.25">
      <c r="A184" s="1113"/>
      <c r="B184" s="1114"/>
      <c r="C184" s="1115"/>
      <c r="D184" s="728" t="s">
        <v>384</v>
      </c>
      <c r="E184" s="1245"/>
      <c r="F184" s="1231"/>
      <c r="G184" s="1238"/>
      <c r="H184" s="1235"/>
      <c r="I184" s="1237"/>
    </row>
    <row r="185" spans="1:12" x14ac:dyDescent="0.25">
      <c r="A185" s="710"/>
      <c r="B185" s="711"/>
      <c r="C185" s="328" t="s">
        <v>416</v>
      </c>
      <c r="D185" s="1119" t="s">
        <v>88</v>
      </c>
      <c r="E185" s="1232">
        <v>1083</v>
      </c>
      <c r="F185" s="1230">
        <v>1083</v>
      </c>
      <c r="G185" s="1232">
        <v>1083</v>
      </c>
      <c r="H185" s="1242">
        <v>0</v>
      </c>
      <c r="I185" s="1243">
        <f>G185/F185*100</f>
        <v>100</v>
      </c>
    </row>
    <row r="186" spans="1:12" x14ac:dyDescent="0.25">
      <c r="A186" s="1113"/>
      <c r="B186" s="1114"/>
      <c r="C186" s="1115"/>
      <c r="D186" s="1120" t="s">
        <v>429</v>
      </c>
      <c r="E186" s="1238"/>
      <c r="F186" s="1229"/>
      <c r="G186" s="1229"/>
      <c r="H186" s="1229"/>
      <c r="I186" s="1244"/>
    </row>
    <row r="187" spans="1:12" x14ac:dyDescent="0.25">
      <c r="A187" s="308"/>
      <c r="B187" s="1111" t="s">
        <v>121</v>
      </c>
      <c r="C187" s="1121" t="s">
        <v>246</v>
      </c>
      <c r="D187" s="328" t="s">
        <v>247</v>
      </c>
      <c r="E187" s="316"/>
      <c r="F187" s="1122"/>
      <c r="G187" s="570"/>
      <c r="H187" s="316"/>
      <c r="I187" s="1123"/>
    </row>
    <row r="188" spans="1:12" x14ac:dyDescent="0.25">
      <c r="A188" s="1124"/>
      <c r="B188" s="711"/>
      <c r="C188" s="1125" t="s">
        <v>248</v>
      </c>
      <c r="D188" s="727" t="s">
        <v>249</v>
      </c>
      <c r="E188" s="1126">
        <f>49000+1300</f>
        <v>50300</v>
      </c>
      <c r="F188" s="1127">
        <v>65974.600000000006</v>
      </c>
      <c r="G188" s="1126">
        <v>65974</v>
      </c>
      <c r="H188" s="1128">
        <f>G188/E188*100</f>
        <v>131.1610337972167</v>
      </c>
      <c r="I188" s="1129">
        <f>G188/F188*100</f>
        <v>99.999090559093958</v>
      </c>
    </row>
    <row r="189" spans="1:12" x14ac:dyDescent="0.25">
      <c r="A189" s="132"/>
      <c r="B189" s="726"/>
      <c r="C189" s="1130"/>
      <c r="D189" s="728" t="s">
        <v>250</v>
      </c>
      <c r="E189" s="269"/>
      <c r="F189" s="1131"/>
      <c r="G189" s="77"/>
      <c r="H189" s="269"/>
      <c r="I189" s="329"/>
    </row>
    <row r="190" spans="1:12" x14ac:dyDescent="0.25">
      <c r="A190" s="132"/>
      <c r="B190" s="1132"/>
      <c r="C190" s="1133"/>
      <c r="D190" s="1116"/>
      <c r="E190" s="330"/>
      <c r="F190" s="1131"/>
      <c r="G190" s="619"/>
      <c r="H190" s="330"/>
      <c r="I190" s="329"/>
    </row>
    <row r="191" spans="1:12" x14ac:dyDescent="0.25">
      <c r="A191" s="101" t="s">
        <v>525</v>
      </c>
      <c r="B191" s="102" t="s">
        <v>258</v>
      </c>
      <c r="C191" s="103"/>
      <c r="D191" s="617"/>
      <c r="E191" s="411"/>
      <c r="F191" s="618"/>
      <c r="G191" s="619"/>
      <c r="H191" s="618"/>
      <c r="I191" s="402"/>
    </row>
    <row r="192" spans="1:12" x14ac:dyDescent="0.25">
      <c r="A192" s="332"/>
      <c r="B192" s="102"/>
      <c r="C192" s="102" t="s">
        <v>259</v>
      </c>
      <c r="D192" s="617"/>
      <c r="E192" s="318">
        <f>SUM(E193:E195)</f>
        <v>0</v>
      </c>
      <c r="F192" s="319">
        <f>F193</f>
        <v>143.19999999999999</v>
      </c>
      <c r="G192" s="318">
        <f>G193</f>
        <v>40</v>
      </c>
      <c r="H192" s="150">
        <v>0</v>
      </c>
      <c r="I192" s="151">
        <f>G192/F192*100</f>
        <v>27.932960893854752</v>
      </c>
    </row>
    <row r="193" spans="1:9" x14ac:dyDescent="0.25">
      <c r="A193" s="332"/>
      <c r="B193" s="102"/>
      <c r="C193" s="407" t="s">
        <v>526</v>
      </c>
      <c r="D193" s="620" t="s">
        <v>88</v>
      </c>
      <c r="E193" s="173">
        <v>0</v>
      </c>
      <c r="F193" s="172">
        <v>143.19999999999999</v>
      </c>
      <c r="G193" s="621">
        <v>40</v>
      </c>
      <c r="H193" s="104">
        <v>0</v>
      </c>
      <c r="I193" s="105">
        <f>G193/F193*100</f>
        <v>27.932960893854752</v>
      </c>
    </row>
    <row r="194" spans="1:9" x14ac:dyDescent="0.25">
      <c r="A194" s="640"/>
      <c r="B194" s="623"/>
      <c r="C194" s="407"/>
      <c r="D194" s="377"/>
      <c r="E194" s="173"/>
      <c r="F194" s="172"/>
      <c r="G194" s="621"/>
      <c r="H194" s="104"/>
      <c r="I194" s="105"/>
    </row>
    <row r="195" spans="1:9" x14ac:dyDescent="0.25">
      <c r="A195" s="1134" t="s">
        <v>255</v>
      </c>
      <c r="B195" s="1246" t="s">
        <v>276</v>
      </c>
      <c r="C195" s="1247"/>
      <c r="D195" s="1135"/>
      <c r="E195" s="239">
        <f>SUM(E196:E196)</f>
        <v>0</v>
      </c>
      <c r="F195" s="1136">
        <f>SUM(F196:F196)</f>
        <v>14127.1</v>
      </c>
      <c r="G195" s="562">
        <f>SUM(G196:G196)</f>
        <v>11958</v>
      </c>
      <c r="H195" s="324">
        <v>0</v>
      </c>
      <c r="I195" s="325">
        <f>G195/F195*100</f>
        <v>84.645822567972189</v>
      </c>
    </row>
    <row r="196" spans="1:9" ht="15.75" thickBot="1" x14ac:dyDescent="0.3">
      <c r="A196" s="1134"/>
      <c r="B196" s="1137"/>
      <c r="C196" s="1130" t="s">
        <v>440</v>
      </c>
      <c r="D196" s="1138" t="s">
        <v>256</v>
      </c>
      <c r="E196" s="1139">
        <v>0</v>
      </c>
      <c r="F196" s="1131">
        <v>14127.1</v>
      </c>
      <c r="G196" s="621">
        <v>11958</v>
      </c>
      <c r="H196" s="60">
        <v>0</v>
      </c>
      <c r="I196" s="61">
        <f>G196/F196*100</f>
        <v>84.645822567972189</v>
      </c>
    </row>
    <row r="197" spans="1:9" ht="16.5" thickBot="1" x14ac:dyDescent="0.3">
      <c r="A197" s="732" t="s">
        <v>23</v>
      </c>
      <c r="B197" s="733"/>
      <c r="C197" s="733"/>
      <c r="D197" s="279"/>
      <c r="E197" s="280">
        <f>E7+E195+E192</f>
        <v>192694.7</v>
      </c>
      <c r="F197" s="281">
        <f>F7+F195+F192</f>
        <v>291682.39999999997</v>
      </c>
      <c r="G197" s="280">
        <f>G7+G195+G192</f>
        <v>287490</v>
      </c>
      <c r="H197" s="99">
        <f>G197/E197*100</f>
        <v>149.19455490991709</v>
      </c>
      <c r="I197" s="100">
        <f>G197/F197*100</f>
        <v>98.562683247257993</v>
      </c>
    </row>
    <row r="198" spans="1:9" ht="15.75" x14ac:dyDescent="0.25">
      <c r="A198" s="734"/>
      <c r="B198" s="734"/>
      <c r="C198" s="734"/>
      <c r="D198" s="45"/>
      <c r="E198" s="46"/>
      <c r="F198" s="47"/>
      <c r="G198" s="46"/>
      <c r="H198" s="38"/>
      <c r="I198" s="38"/>
    </row>
    <row r="199" spans="1:9" ht="15.75" x14ac:dyDescent="0.25">
      <c r="A199" s="734"/>
      <c r="B199" s="734"/>
      <c r="C199" s="734"/>
      <c r="D199" s="45"/>
      <c r="E199" s="46"/>
      <c r="F199" s="47"/>
      <c r="G199" s="47"/>
      <c r="H199" s="38"/>
      <c r="I199" s="38"/>
    </row>
    <row r="200" spans="1:9" ht="15.75" x14ac:dyDescent="0.25">
      <c r="A200" s="734"/>
      <c r="B200" s="734"/>
      <c r="C200" s="734"/>
      <c r="D200" s="45"/>
      <c r="E200" s="46"/>
      <c r="F200" s="47"/>
      <c r="G200" s="47"/>
      <c r="H200" s="38"/>
      <c r="I200" s="38"/>
    </row>
    <row r="201" spans="1:9" ht="15.75" x14ac:dyDescent="0.25">
      <c r="A201" s="734"/>
      <c r="B201" s="734"/>
      <c r="C201" s="734"/>
      <c r="D201" s="45"/>
      <c r="E201" s="46"/>
      <c r="F201" s="47"/>
      <c r="G201" s="46"/>
      <c r="H201" s="38"/>
      <c r="I201" s="38"/>
    </row>
    <row r="202" spans="1:9" ht="16.5" thickBot="1" x14ac:dyDescent="0.3">
      <c r="A202" s="734"/>
      <c r="B202" s="734"/>
      <c r="C202" s="734"/>
      <c r="D202" s="45"/>
      <c r="E202" s="46"/>
      <c r="F202" s="47"/>
      <c r="G202" s="46"/>
      <c r="H202" s="38"/>
      <c r="I202" s="901" t="s">
        <v>628</v>
      </c>
    </row>
    <row r="203" spans="1:9" ht="15" customHeight="1" x14ac:dyDescent="0.25">
      <c r="A203" s="876" t="s">
        <v>3</v>
      </c>
      <c r="B203" s="966" t="s">
        <v>4</v>
      </c>
      <c r="C203" s="87"/>
      <c r="D203" s="878"/>
      <c r="E203" s="120" t="s">
        <v>5</v>
      </c>
      <c r="F203" s="120" t="s">
        <v>6</v>
      </c>
      <c r="G203" s="120" t="s">
        <v>7</v>
      </c>
      <c r="H203" s="968" t="s">
        <v>44</v>
      </c>
      <c r="I203" s="969" t="s">
        <v>44</v>
      </c>
    </row>
    <row r="204" spans="1:9" ht="15" customHeight="1" x14ac:dyDescent="0.25">
      <c r="A204" s="881" t="s">
        <v>9</v>
      </c>
      <c r="B204" s="970" t="s">
        <v>10</v>
      </c>
      <c r="C204" s="89" t="s">
        <v>314</v>
      </c>
      <c r="D204" s="883" t="s">
        <v>11</v>
      </c>
      <c r="E204" s="125" t="s">
        <v>12</v>
      </c>
      <c r="F204" s="125" t="s">
        <v>13</v>
      </c>
      <c r="G204" s="125" t="s">
        <v>647</v>
      </c>
      <c r="H204" s="972" t="s">
        <v>45</v>
      </c>
      <c r="I204" s="973" t="s">
        <v>45</v>
      </c>
    </row>
    <row r="205" spans="1:9" ht="15" customHeight="1" thickBot="1" x14ac:dyDescent="0.3">
      <c r="A205" s="974" t="s">
        <v>16</v>
      </c>
      <c r="B205" s="1055" t="s">
        <v>17</v>
      </c>
      <c r="C205" s="92"/>
      <c r="D205" s="888"/>
      <c r="E205" s="93" t="s">
        <v>322</v>
      </c>
      <c r="F205" s="93" t="s">
        <v>322</v>
      </c>
      <c r="G205" s="130"/>
      <c r="H205" s="1029" t="s">
        <v>14</v>
      </c>
      <c r="I205" s="1030" t="s">
        <v>15</v>
      </c>
    </row>
    <row r="206" spans="1:9" ht="15.75" x14ac:dyDescent="0.25">
      <c r="A206" s="1248" t="s">
        <v>34</v>
      </c>
      <c r="B206" s="1249"/>
      <c r="C206" s="1249"/>
      <c r="D206" s="154"/>
      <c r="E206" s="1140"/>
      <c r="F206" s="1141"/>
      <c r="G206" s="1142"/>
      <c r="H206" s="1141"/>
      <c r="I206" s="1143"/>
    </row>
    <row r="207" spans="1:9" x14ac:dyDescent="0.25">
      <c r="A207" s="101" t="s">
        <v>525</v>
      </c>
      <c r="B207" s="102" t="s">
        <v>258</v>
      </c>
      <c r="C207" s="103"/>
      <c r="D207" s="617"/>
      <c r="E207" s="411"/>
      <c r="F207" s="618"/>
      <c r="G207" s="619"/>
      <c r="H207" s="618"/>
      <c r="I207" s="402"/>
    </row>
    <row r="208" spans="1:9" x14ac:dyDescent="0.25">
      <c r="A208" s="332"/>
      <c r="B208" s="102"/>
      <c r="C208" s="102" t="s">
        <v>259</v>
      </c>
      <c r="D208" s="617"/>
      <c r="E208" s="318">
        <f>SUM(E209:E210)</f>
        <v>0</v>
      </c>
      <c r="F208" s="319">
        <f>SUM(F209:F210)</f>
        <v>139201.70000000001</v>
      </c>
      <c r="G208" s="318">
        <f>SUM(G209:G210)</f>
        <v>73090.545039999997</v>
      </c>
      <c r="H208" s="150">
        <v>0</v>
      </c>
      <c r="I208" s="151">
        <f>G208/F208*100</f>
        <v>52.506934211291956</v>
      </c>
    </row>
    <row r="209" spans="1:9" ht="15" customHeight="1" x14ac:dyDescent="0.25">
      <c r="A209" s="332"/>
      <c r="B209" s="102"/>
      <c r="C209" s="407" t="s">
        <v>526</v>
      </c>
      <c r="D209" s="620" t="s">
        <v>88</v>
      </c>
      <c r="E209" s="173">
        <v>0</v>
      </c>
      <c r="F209" s="172">
        <v>139201.70000000001</v>
      </c>
      <c r="G209" s="621">
        <v>73090.545039999997</v>
      </c>
      <c r="H209" s="104">
        <v>0</v>
      </c>
      <c r="I209" s="105">
        <f>G209/F209*100</f>
        <v>52.506934211291956</v>
      </c>
    </row>
    <row r="210" spans="1:9" ht="15" customHeight="1" x14ac:dyDescent="0.25">
      <c r="A210" s="332"/>
      <c r="B210" s="102"/>
      <c r="C210" s="102"/>
      <c r="D210" s="617"/>
      <c r="E210" s="411"/>
      <c r="F210" s="1144"/>
      <c r="G210" s="619"/>
      <c r="H210" s="618"/>
      <c r="I210" s="402"/>
    </row>
    <row r="211" spans="1:9" ht="15.75" x14ac:dyDescent="0.25">
      <c r="A211" s="317" t="s">
        <v>302</v>
      </c>
      <c r="B211" s="559" t="s">
        <v>321</v>
      </c>
      <c r="C211" s="736"/>
      <c r="D211" s="561"/>
      <c r="E211" s="318">
        <f>SUM(E212:E213)</f>
        <v>13600</v>
      </c>
      <c r="F211" s="319">
        <f>SUM(F212:F213)</f>
        <v>11860</v>
      </c>
      <c r="G211" s="318">
        <f>SUM(G212:G213)</f>
        <v>0</v>
      </c>
      <c r="H211" s="150">
        <f>G211/E211*100</f>
        <v>0</v>
      </c>
      <c r="I211" s="151">
        <f>G211/F211*100</f>
        <v>0</v>
      </c>
    </row>
    <row r="212" spans="1:9" ht="15" customHeight="1" x14ac:dyDescent="0.25">
      <c r="A212" s="735"/>
      <c r="B212" s="95"/>
      <c r="C212" s="622" t="s">
        <v>430</v>
      </c>
      <c r="D212" s="96" t="s">
        <v>32</v>
      </c>
      <c r="E212" s="173">
        <v>13000</v>
      </c>
      <c r="F212" s="172">
        <v>11260</v>
      </c>
      <c r="G212" s="621">
        <v>0</v>
      </c>
      <c r="H212" s="104">
        <f>G212/E212*100</f>
        <v>0</v>
      </c>
      <c r="I212" s="105">
        <f>G212/F212*100</f>
        <v>0</v>
      </c>
    </row>
    <row r="213" spans="1:9" ht="15" customHeight="1" x14ac:dyDescent="0.25">
      <c r="A213" s="735"/>
      <c r="B213" s="174"/>
      <c r="C213" s="622" t="s">
        <v>431</v>
      </c>
      <c r="D213" s="96" t="s">
        <v>32</v>
      </c>
      <c r="E213" s="173">
        <v>600</v>
      </c>
      <c r="F213" s="172">
        <v>600</v>
      </c>
      <c r="G213" s="621">
        <v>0</v>
      </c>
      <c r="H213" s="104">
        <f>G213/E213*100</f>
        <v>0</v>
      </c>
      <c r="I213" s="105">
        <f>G213/F213*100</f>
        <v>0</v>
      </c>
    </row>
    <row r="214" spans="1:9" ht="15" customHeight="1" x14ac:dyDescent="0.25">
      <c r="A214" s="735"/>
      <c r="B214" s="174"/>
      <c r="C214" s="622"/>
      <c r="D214" s="96"/>
      <c r="E214" s="173"/>
      <c r="F214" s="172"/>
      <c r="G214" s="621"/>
      <c r="H214" s="104"/>
      <c r="I214" s="105"/>
    </row>
    <row r="215" spans="1:9" ht="15" customHeight="1" x14ac:dyDescent="0.25">
      <c r="A215" s="132" t="s">
        <v>46</v>
      </c>
      <c r="B215" s="1250" t="s">
        <v>47</v>
      </c>
      <c r="C215" s="1251"/>
      <c r="D215" s="156"/>
      <c r="E215" s="624">
        <f>SUM(E216:E244)</f>
        <v>1000</v>
      </c>
      <c r="F215" s="625">
        <f>SUM(F216:F244)</f>
        <v>44349.5</v>
      </c>
      <c r="G215" s="624">
        <f>SUM(G216:G244)</f>
        <v>40628.077219999999</v>
      </c>
      <c r="H215" s="347">
        <f>G215/E215*100</f>
        <v>4062.807722</v>
      </c>
      <c r="I215" s="151">
        <f>G215/F215*100</f>
        <v>91.60887320037429</v>
      </c>
    </row>
    <row r="216" spans="1:9" ht="15" customHeight="1" x14ac:dyDescent="0.25">
      <c r="A216" s="626"/>
      <c r="B216" s="135"/>
      <c r="C216" s="622" t="s">
        <v>527</v>
      </c>
      <c r="D216" s="108" t="s">
        <v>50</v>
      </c>
      <c r="E216" s="173">
        <v>0</v>
      </c>
      <c r="F216" s="172">
        <v>200</v>
      </c>
      <c r="G216" s="621">
        <v>200</v>
      </c>
      <c r="H216" s="104">
        <v>0</v>
      </c>
      <c r="I216" s="105">
        <f>G216/F216*100</f>
        <v>100</v>
      </c>
    </row>
    <row r="217" spans="1:9" ht="15" customHeight="1" x14ac:dyDescent="0.25">
      <c r="A217" s="136"/>
      <c r="B217" s="135"/>
      <c r="C217" s="622" t="s">
        <v>528</v>
      </c>
      <c r="D217" s="96" t="s">
        <v>88</v>
      </c>
      <c r="E217" s="173">
        <v>0</v>
      </c>
      <c r="F217" s="172">
        <v>1703.6</v>
      </c>
      <c r="G217" s="621">
        <v>1703.6</v>
      </c>
      <c r="H217" s="104">
        <v>0</v>
      </c>
      <c r="I217" s="105">
        <f t="shared" ref="I217:I244" si="23">G217/F217*100</f>
        <v>100</v>
      </c>
    </row>
    <row r="218" spans="1:9" ht="15" customHeight="1" x14ac:dyDescent="0.25">
      <c r="A218" s="136"/>
      <c r="B218" s="135"/>
      <c r="C218" s="622" t="s">
        <v>529</v>
      </c>
      <c r="D218" s="96" t="s">
        <v>88</v>
      </c>
      <c r="E218" s="173">
        <v>0</v>
      </c>
      <c r="F218" s="172">
        <v>921.8</v>
      </c>
      <c r="G218" s="621">
        <v>921.8</v>
      </c>
      <c r="H218" s="104">
        <v>0</v>
      </c>
      <c r="I218" s="105">
        <f t="shared" si="23"/>
        <v>100</v>
      </c>
    </row>
    <row r="219" spans="1:9" ht="15" customHeight="1" x14ac:dyDescent="0.25">
      <c r="A219" s="136"/>
      <c r="B219" s="135"/>
      <c r="C219" s="622" t="s">
        <v>530</v>
      </c>
      <c r="D219" s="96" t="s">
        <v>88</v>
      </c>
      <c r="E219" s="173">
        <v>0</v>
      </c>
      <c r="F219" s="172">
        <v>2107.3000000000002</v>
      </c>
      <c r="G219" s="621">
        <v>2107.3000000000002</v>
      </c>
      <c r="H219" s="104">
        <v>0</v>
      </c>
      <c r="I219" s="105">
        <f t="shared" si="23"/>
        <v>100</v>
      </c>
    </row>
    <row r="220" spans="1:9" ht="15" customHeight="1" x14ac:dyDescent="0.25">
      <c r="A220" s="136"/>
      <c r="B220" s="135"/>
      <c r="C220" s="622" t="s">
        <v>531</v>
      </c>
      <c r="D220" s="96" t="s">
        <v>88</v>
      </c>
      <c r="E220" s="173">
        <v>0</v>
      </c>
      <c r="F220" s="172">
        <v>1265</v>
      </c>
      <c r="G220" s="621">
        <v>1265</v>
      </c>
      <c r="H220" s="104">
        <v>0</v>
      </c>
      <c r="I220" s="105">
        <f t="shared" si="23"/>
        <v>100</v>
      </c>
    </row>
    <row r="221" spans="1:9" ht="15" customHeight="1" x14ac:dyDescent="0.25">
      <c r="A221" s="136"/>
      <c r="B221" s="135"/>
      <c r="C221" s="622" t="s">
        <v>532</v>
      </c>
      <c r="D221" s="96" t="s">
        <v>88</v>
      </c>
      <c r="E221" s="173">
        <v>0</v>
      </c>
      <c r="F221" s="172">
        <v>1900.8</v>
      </c>
      <c r="G221" s="621">
        <v>1900.8</v>
      </c>
      <c r="H221" s="104">
        <v>0</v>
      </c>
      <c r="I221" s="105">
        <f t="shared" si="23"/>
        <v>100</v>
      </c>
    </row>
    <row r="222" spans="1:9" ht="15" customHeight="1" x14ac:dyDescent="0.25">
      <c r="A222" s="136"/>
      <c r="B222" s="135"/>
      <c r="C222" s="622" t="s">
        <v>533</v>
      </c>
      <c r="D222" s="96" t="s">
        <v>88</v>
      </c>
      <c r="E222" s="173">
        <v>0</v>
      </c>
      <c r="F222" s="172">
        <v>5473.7</v>
      </c>
      <c r="G222" s="621">
        <v>5473.7040999999999</v>
      </c>
      <c r="H222" s="104">
        <v>0</v>
      </c>
      <c r="I222" s="105">
        <f t="shared" si="23"/>
        <v>100.00007490363009</v>
      </c>
    </row>
    <row r="223" spans="1:9" ht="15" customHeight="1" x14ac:dyDescent="0.25">
      <c r="A223" s="136"/>
      <c r="B223" s="135"/>
      <c r="C223" s="622" t="s">
        <v>534</v>
      </c>
      <c r="D223" s="96" t="s">
        <v>88</v>
      </c>
      <c r="E223" s="173">
        <v>0</v>
      </c>
      <c r="F223" s="172">
        <v>304.60000000000002</v>
      </c>
      <c r="G223" s="621">
        <v>304.60000000000002</v>
      </c>
      <c r="H223" s="104">
        <v>0</v>
      </c>
      <c r="I223" s="105">
        <f t="shared" si="23"/>
        <v>100</v>
      </c>
    </row>
    <row r="224" spans="1:9" ht="15" customHeight="1" x14ac:dyDescent="0.25">
      <c r="A224" s="136"/>
      <c r="B224" s="135"/>
      <c r="C224" s="622" t="s">
        <v>535</v>
      </c>
      <c r="D224" s="96" t="s">
        <v>88</v>
      </c>
      <c r="E224" s="173">
        <v>0</v>
      </c>
      <c r="F224" s="172">
        <v>671.6</v>
      </c>
      <c r="G224" s="621">
        <v>671.6</v>
      </c>
      <c r="H224" s="104">
        <v>0</v>
      </c>
      <c r="I224" s="105">
        <f t="shared" si="23"/>
        <v>100</v>
      </c>
    </row>
    <row r="225" spans="1:9" ht="15" customHeight="1" x14ac:dyDescent="0.25">
      <c r="A225" s="136"/>
      <c r="B225" s="135"/>
      <c r="C225" s="622" t="s">
        <v>536</v>
      </c>
      <c r="D225" s="96" t="s">
        <v>88</v>
      </c>
      <c r="E225" s="173">
        <v>0</v>
      </c>
      <c r="F225" s="172">
        <v>2115.6</v>
      </c>
      <c r="G225" s="621">
        <v>2115.6</v>
      </c>
      <c r="H225" s="104">
        <v>0</v>
      </c>
      <c r="I225" s="105">
        <f t="shared" si="23"/>
        <v>100</v>
      </c>
    </row>
    <row r="226" spans="1:9" ht="15" customHeight="1" x14ac:dyDescent="0.25">
      <c r="A226" s="136"/>
      <c r="B226" s="135"/>
      <c r="C226" s="622" t="s">
        <v>537</v>
      </c>
      <c r="D226" s="96" t="s">
        <v>88</v>
      </c>
      <c r="E226" s="173">
        <v>0</v>
      </c>
      <c r="F226" s="172">
        <v>402</v>
      </c>
      <c r="G226" s="621">
        <v>402</v>
      </c>
      <c r="H226" s="104">
        <v>0</v>
      </c>
      <c r="I226" s="105">
        <f t="shared" si="23"/>
        <v>100</v>
      </c>
    </row>
    <row r="227" spans="1:9" ht="15" customHeight="1" x14ac:dyDescent="0.25">
      <c r="A227" s="136"/>
      <c r="B227" s="135"/>
      <c r="C227" s="622" t="s">
        <v>545</v>
      </c>
      <c r="D227" s="96" t="s">
        <v>88</v>
      </c>
      <c r="E227" s="173">
        <v>0</v>
      </c>
      <c r="F227" s="172">
        <v>1875.1</v>
      </c>
      <c r="G227" s="621">
        <v>1875.1</v>
      </c>
      <c r="H227" s="104">
        <v>0</v>
      </c>
      <c r="I227" s="105">
        <f t="shared" si="23"/>
        <v>100</v>
      </c>
    </row>
    <row r="228" spans="1:9" ht="15" customHeight="1" x14ac:dyDescent="0.25">
      <c r="A228" s="136"/>
      <c r="B228" s="135"/>
      <c r="C228" s="622" t="s">
        <v>663</v>
      </c>
      <c r="D228" s="96" t="s">
        <v>88</v>
      </c>
      <c r="E228" s="173">
        <v>0</v>
      </c>
      <c r="F228" s="172">
        <v>100.7</v>
      </c>
      <c r="G228" s="621">
        <v>100.7</v>
      </c>
      <c r="H228" s="104">
        <v>0</v>
      </c>
      <c r="I228" s="105">
        <f t="shared" si="23"/>
        <v>100</v>
      </c>
    </row>
    <row r="229" spans="1:9" ht="15" customHeight="1" x14ac:dyDescent="0.25">
      <c r="A229" s="136"/>
      <c r="B229" s="135"/>
      <c r="C229" s="407" t="s">
        <v>664</v>
      </c>
      <c r="D229" s="96" t="s">
        <v>88</v>
      </c>
      <c r="E229" s="173">
        <v>0</v>
      </c>
      <c r="F229" s="172">
        <v>519.9</v>
      </c>
      <c r="G229" s="621">
        <v>519.82397000000003</v>
      </c>
      <c r="H229" s="104">
        <v>0</v>
      </c>
      <c r="I229" s="105">
        <f t="shared" si="23"/>
        <v>99.985376033852674</v>
      </c>
    </row>
    <row r="230" spans="1:9" ht="15" customHeight="1" x14ac:dyDescent="0.25">
      <c r="A230" s="136"/>
      <c r="B230" s="135"/>
      <c r="C230" s="622" t="s">
        <v>531</v>
      </c>
      <c r="D230" s="96" t="s">
        <v>88</v>
      </c>
      <c r="E230" s="173">
        <v>0</v>
      </c>
      <c r="F230" s="172">
        <v>1701.4</v>
      </c>
      <c r="G230" s="621">
        <v>1618.45514</v>
      </c>
      <c r="H230" s="104">
        <v>0</v>
      </c>
      <c r="I230" s="105">
        <f t="shared" si="23"/>
        <v>95.124905372046541</v>
      </c>
    </row>
    <row r="231" spans="1:9" ht="15" customHeight="1" x14ac:dyDescent="0.25">
      <c r="A231" s="136"/>
      <c r="B231" s="135"/>
      <c r="C231" s="622" t="s">
        <v>538</v>
      </c>
      <c r="D231" s="96" t="s">
        <v>88</v>
      </c>
      <c r="E231" s="173">
        <v>0</v>
      </c>
      <c r="F231" s="172">
        <v>2372.6</v>
      </c>
      <c r="G231" s="621">
        <v>2254.0108399999999</v>
      </c>
      <c r="H231" s="104">
        <v>0</v>
      </c>
      <c r="I231" s="105">
        <f t="shared" si="23"/>
        <v>95.001721318384895</v>
      </c>
    </row>
    <row r="232" spans="1:9" ht="15" customHeight="1" x14ac:dyDescent="0.25">
      <c r="A232" s="136"/>
      <c r="B232" s="135"/>
      <c r="C232" s="622" t="s">
        <v>539</v>
      </c>
      <c r="D232" s="96" t="s">
        <v>88</v>
      </c>
      <c r="E232" s="173">
        <v>0</v>
      </c>
      <c r="F232" s="172">
        <v>1334.4</v>
      </c>
      <c r="G232" s="621">
        <v>1269.8408099999999</v>
      </c>
      <c r="H232" s="104">
        <v>0</v>
      </c>
      <c r="I232" s="105">
        <f t="shared" si="23"/>
        <v>95.161931205035955</v>
      </c>
    </row>
    <row r="233" spans="1:9" ht="15" customHeight="1" x14ac:dyDescent="0.25">
      <c r="A233" s="136"/>
      <c r="B233" s="135"/>
      <c r="C233" s="622" t="s">
        <v>540</v>
      </c>
      <c r="D233" s="96" t="s">
        <v>88</v>
      </c>
      <c r="E233" s="173">
        <v>0</v>
      </c>
      <c r="F233" s="172">
        <v>1989.3</v>
      </c>
      <c r="G233" s="621">
        <v>1889.7588499999999</v>
      </c>
      <c r="H233" s="104">
        <v>0</v>
      </c>
      <c r="I233" s="105">
        <f t="shared" si="23"/>
        <v>94.996172020308649</v>
      </c>
    </row>
    <row r="234" spans="1:9" ht="15" customHeight="1" x14ac:dyDescent="0.25">
      <c r="A234" s="136"/>
      <c r="B234" s="135"/>
      <c r="C234" s="622" t="s">
        <v>541</v>
      </c>
      <c r="D234" s="96" t="s">
        <v>88</v>
      </c>
      <c r="E234" s="173">
        <v>0</v>
      </c>
      <c r="F234" s="172">
        <v>1807.7</v>
      </c>
      <c r="G234" s="621">
        <v>1717.2907499999999</v>
      </c>
      <c r="H234" s="104">
        <v>0</v>
      </c>
      <c r="I234" s="105">
        <f t="shared" si="23"/>
        <v>94.998658516346737</v>
      </c>
    </row>
    <row r="235" spans="1:9" ht="15" customHeight="1" x14ac:dyDescent="0.25">
      <c r="A235" s="136"/>
      <c r="B235" s="135"/>
      <c r="C235" s="622" t="s">
        <v>542</v>
      </c>
      <c r="D235" s="96" t="s">
        <v>88</v>
      </c>
      <c r="E235" s="173">
        <v>0</v>
      </c>
      <c r="F235" s="172">
        <v>1831.4</v>
      </c>
      <c r="G235" s="621">
        <v>1606.91311</v>
      </c>
      <c r="H235" s="104">
        <v>0</v>
      </c>
      <c r="I235" s="105">
        <f t="shared" si="23"/>
        <v>87.74233427978595</v>
      </c>
    </row>
    <row r="236" spans="1:9" ht="15" customHeight="1" x14ac:dyDescent="0.25">
      <c r="A236" s="136"/>
      <c r="B236" s="135"/>
      <c r="C236" s="622" t="s">
        <v>543</v>
      </c>
      <c r="D236" s="96" t="s">
        <v>88</v>
      </c>
      <c r="E236" s="173">
        <v>0</v>
      </c>
      <c r="F236" s="172">
        <v>1266.8</v>
      </c>
      <c r="G236" s="621">
        <v>1187.9779000000001</v>
      </c>
      <c r="H236" s="104">
        <v>0</v>
      </c>
      <c r="I236" s="105">
        <f t="shared" si="23"/>
        <v>93.777857593937483</v>
      </c>
    </row>
    <row r="237" spans="1:9" ht="15" customHeight="1" x14ac:dyDescent="0.25">
      <c r="A237" s="136"/>
      <c r="B237" s="135"/>
      <c r="C237" s="622" t="s">
        <v>534</v>
      </c>
      <c r="D237" s="96" t="s">
        <v>88</v>
      </c>
      <c r="E237" s="173">
        <v>1000</v>
      </c>
      <c r="F237" s="172">
        <v>2751</v>
      </c>
      <c r="G237" s="621">
        <v>1750.95</v>
      </c>
      <c r="H237" s="104">
        <f t="shared" ref="H237" si="24">G237/E237*100</f>
        <v>175.095</v>
      </c>
      <c r="I237" s="105">
        <f t="shared" si="23"/>
        <v>63.647764449291166</v>
      </c>
    </row>
    <row r="238" spans="1:9" ht="15" customHeight="1" x14ac:dyDescent="0.25">
      <c r="A238" s="136"/>
      <c r="B238" s="135"/>
      <c r="C238" s="622" t="s">
        <v>537</v>
      </c>
      <c r="D238" s="96" t="s">
        <v>88</v>
      </c>
      <c r="E238" s="173">
        <v>0</v>
      </c>
      <c r="F238" s="172">
        <v>1589.6</v>
      </c>
      <c r="G238" s="621">
        <v>1500.6311000000001</v>
      </c>
      <c r="H238" s="104">
        <v>0</v>
      </c>
      <c r="I238" s="105">
        <f t="shared" si="23"/>
        <v>94.403063663814805</v>
      </c>
    </row>
    <row r="239" spans="1:9" ht="15" customHeight="1" x14ac:dyDescent="0.25">
      <c r="A239" s="136"/>
      <c r="B239" s="135"/>
      <c r="C239" s="622" t="s">
        <v>530</v>
      </c>
      <c r="D239" s="96" t="s">
        <v>88</v>
      </c>
      <c r="E239" s="173">
        <v>0</v>
      </c>
      <c r="F239" s="172">
        <v>1984.6</v>
      </c>
      <c r="G239" s="621">
        <v>1885.3361199999999</v>
      </c>
      <c r="H239" s="104">
        <v>0</v>
      </c>
      <c r="I239" s="105">
        <f t="shared" si="23"/>
        <v>94.998292854983362</v>
      </c>
    </row>
    <row r="240" spans="1:9" ht="15" customHeight="1" x14ac:dyDescent="0.25">
      <c r="A240" s="136"/>
      <c r="B240" s="135"/>
      <c r="C240" s="622" t="s">
        <v>535</v>
      </c>
      <c r="D240" s="96" t="s">
        <v>88</v>
      </c>
      <c r="E240" s="173">
        <v>0</v>
      </c>
      <c r="F240" s="172">
        <v>396</v>
      </c>
      <c r="G240" s="621">
        <v>0</v>
      </c>
      <c r="H240" s="104">
        <v>0</v>
      </c>
      <c r="I240" s="105">
        <f t="shared" si="23"/>
        <v>0</v>
      </c>
    </row>
    <row r="241" spans="1:9" ht="15" customHeight="1" x14ac:dyDescent="0.25">
      <c r="A241" s="136"/>
      <c r="B241" s="135"/>
      <c r="C241" s="622" t="s">
        <v>544</v>
      </c>
      <c r="D241" s="96" t="s">
        <v>88</v>
      </c>
      <c r="E241" s="173">
        <v>0</v>
      </c>
      <c r="F241" s="172">
        <v>950.8</v>
      </c>
      <c r="G241" s="621">
        <v>908.20759999999996</v>
      </c>
      <c r="H241" s="104">
        <v>0</v>
      </c>
      <c r="I241" s="105">
        <f t="shared" si="23"/>
        <v>95.520361800588987</v>
      </c>
    </row>
    <row r="242" spans="1:9" ht="15" customHeight="1" x14ac:dyDescent="0.25">
      <c r="A242" s="136"/>
      <c r="B242" s="135"/>
      <c r="C242" s="622" t="s">
        <v>536</v>
      </c>
      <c r="D242" s="96" t="s">
        <v>88</v>
      </c>
      <c r="E242" s="173">
        <v>0</v>
      </c>
      <c r="F242" s="172">
        <v>1403.8</v>
      </c>
      <c r="G242" s="621">
        <v>562.5</v>
      </c>
      <c r="H242" s="104">
        <v>0</v>
      </c>
      <c r="I242" s="105">
        <f t="shared" si="23"/>
        <v>40.069810514318284</v>
      </c>
    </row>
    <row r="243" spans="1:9" ht="15" customHeight="1" x14ac:dyDescent="0.25">
      <c r="A243" s="136"/>
      <c r="B243" s="135"/>
      <c r="C243" s="622" t="s">
        <v>529</v>
      </c>
      <c r="D243" s="96" t="s">
        <v>88</v>
      </c>
      <c r="E243" s="173">
        <v>0</v>
      </c>
      <c r="F243" s="172">
        <v>1616.7</v>
      </c>
      <c r="G243" s="621">
        <v>1212.5198800000001</v>
      </c>
      <c r="H243" s="104">
        <v>0</v>
      </c>
      <c r="I243" s="105">
        <f t="shared" si="23"/>
        <v>74.999683305498849</v>
      </c>
    </row>
    <row r="244" spans="1:9" ht="15" customHeight="1" thickBot="1" x14ac:dyDescent="0.3">
      <c r="A244" s="641"/>
      <c r="B244" s="581"/>
      <c r="C244" s="627" t="s">
        <v>545</v>
      </c>
      <c r="D244" s="628" t="s">
        <v>88</v>
      </c>
      <c r="E244" s="629">
        <v>0</v>
      </c>
      <c r="F244" s="554">
        <v>1791.7</v>
      </c>
      <c r="G244" s="630">
        <v>1702.0570499999999</v>
      </c>
      <c r="H244" s="631">
        <v>0</v>
      </c>
      <c r="I244" s="632">
        <f t="shared" si="23"/>
        <v>94.996765641569453</v>
      </c>
    </row>
    <row r="245" spans="1:9" s="147" customFormat="1" ht="15" customHeight="1" x14ac:dyDescent="0.25">
      <c r="A245" s="111"/>
      <c r="B245" s="111"/>
      <c r="C245" s="1145"/>
      <c r="D245" s="271"/>
      <c r="E245" s="1146"/>
      <c r="F245" s="553"/>
      <c r="G245" s="1147"/>
      <c r="H245" s="42"/>
      <c r="I245" s="42"/>
    </row>
    <row r="246" spans="1:9" s="147" customFormat="1" ht="15" customHeight="1" x14ac:dyDescent="0.25">
      <c r="A246" s="111"/>
      <c r="B246" s="111"/>
      <c r="C246" s="1145"/>
      <c r="D246" s="271"/>
      <c r="E246" s="1146"/>
      <c r="F246" s="553"/>
      <c r="G246" s="1147"/>
      <c r="H246" s="42"/>
      <c r="I246" s="42"/>
    </row>
    <row r="247" spans="1:9" s="147" customFormat="1" ht="15" customHeight="1" x14ac:dyDescent="0.25">
      <c r="A247" s="111"/>
      <c r="B247" s="111"/>
      <c r="C247" s="1145"/>
      <c r="D247" s="271"/>
      <c r="E247" s="1146"/>
      <c r="F247" s="553"/>
      <c r="G247" s="1147"/>
      <c r="H247" s="42"/>
      <c r="I247" s="42"/>
    </row>
    <row r="248" spans="1:9" s="147" customFormat="1" ht="15" customHeight="1" x14ac:dyDescent="0.25">
      <c r="A248" s="111"/>
      <c r="B248" s="111"/>
      <c r="C248" s="1145"/>
      <c r="D248" s="271"/>
      <c r="E248" s="1146"/>
      <c r="F248" s="553"/>
      <c r="G248" s="1147"/>
      <c r="H248" s="42"/>
      <c r="I248" s="42"/>
    </row>
    <row r="249" spans="1:9" s="147" customFormat="1" ht="15" customHeight="1" x14ac:dyDescent="0.25">
      <c r="A249" s="111"/>
      <c r="B249" s="111"/>
      <c r="C249" s="1145"/>
      <c r="D249" s="271"/>
      <c r="E249" s="1146"/>
      <c r="F249" s="553"/>
      <c r="G249" s="1147"/>
      <c r="H249" s="42"/>
      <c r="I249" s="42"/>
    </row>
    <row r="250" spans="1:9" s="147" customFormat="1" ht="15" customHeight="1" x14ac:dyDescent="0.25">
      <c r="A250" s="111"/>
      <c r="B250" s="111"/>
      <c r="C250" s="1145"/>
      <c r="D250" s="271"/>
      <c r="E250" s="1146"/>
      <c r="F250" s="553"/>
      <c r="G250" s="1147"/>
      <c r="H250" s="42"/>
      <c r="I250" s="42"/>
    </row>
    <row r="251" spans="1:9" s="147" customFormat="1" ht="15" customHeight="1" x14ac:dyDescent="0.25">
      <c r="A251" s="111"/>
      <c r="B251" s="111"/>
      <c r="C251" s="1145"/>
      <c r="D251" s="271"/>
      <c r="E251" s="1146"/>
      <c r="F251" s="553"/>
      <c r="G251" s="1147"/>
      <c r="H251" s="42"/>
      <c r="I251" s="42"/>
    </row>
    <row r="252" spans="1:9" s="147" customFormat="1" ht="15" customHeight="1" thickBot="1" x14ac:dyDescent="0.3">
      <c r="A252" s="111"/>
      <c r="B252" s="111"/>
      <c r="C252" s="1145"/>
      <c r="D252" s="271"/>
      <c r="E252" s="1146"/>
      <c r="F252" s="553"/>
      <c r="G252" s="1147"/>
      <c r="H252" s="42"/>
      <c r="I252" s="901" t="s">
        <v>629</v>
      </c>
    </row>
    <row r="253" spans="1:9" x14ac:dyDescent="0.25">
      <c r="A253" s="876" t="s">
        <v>3</v>
      </c>
      <c r="B253" s="966" t="s">
        <v>4</v>
      </c>
      <c r="C253" s="87"/>
      <c r="D253" s="878"/>
      <c r="E253" s="120" t="s">
        <v>5</v>
      </c>
      <c r="F253" s="120" t="s">
        <v>6</v>
      </c>
      <c r="G253" s="120" t="s">
        <v>7</v>
      </c>
      <c r="H253" s="968" t="s">
        <v>44</v>
      </c>
      <c r="I253" s="969" t="s">
        <v>44</v>
      </c>
    </row>
    <row r="254" spans="1:9" x14ac:dyDescent="0.25">
      <c r="A254" s="881" t="s">
        <v>9</v>
      </c>
      <c r="B254" s="970" t="s">
        <v>10</v>
      </c>
      <c r="C254" s="89" t="s">
        <v>314</v>
      </c>
      <c r="D254" s="883" t="s">
        <v>11</v>
      </c>
      <c r="E254" s="125" t="s">
        <v>12</v>
      </c>
      <c r="F254" s="125" t="s">
        <v>13</v>
      </c>
      <c r="G254" s="125" t="s">
        <v>647</v>
      </c>
      <c r="H254" s="972" t="s">
        <v>45</v>
      </c>
      <c r="I254" s="973" t="s">
        <v>45</v>
      </c>
    </row>
    <row r="255" spans="1:9" ht="15.75" thickBot="1" x14ac:dyDescent="0.3">
      <c r="A255" s="974" t="s">
        <v>16</v>
      </c>
      <c r="B255" s="1055" t="s">
        <v>17</v>
      </c>
      <c r="C255" s="92"/>
      <c r="D255" s="888"/>
      <c r="E255" s="93" t="s">
        <v>322</v>
      </c>
      <c r="F255" s="93" t="s">
        <v>322</v>
      </c>
      <c r="G255" s="130"/>
      <c r="H255" s="1029" t="s">
        <v>14</v>
      </c>
      <c r="I255" s="1030" t="s">
        <v>15</v>
      </c>
    </row>
    <row r="256" spans="1:9" x14ac:dyDescent="0.25">
      <c r="A256" s="1148" t="s">
        <v>46</v>
      </c>
      <c r="B256" s="1252" t="s">
        <v>122</v>
      </c>
      <c r="C256" s="1253"/>
      <c r="D256" s="1254"/>
      <c r="E256" s="1149">
        <f>SUM(E257:E322)</f>
        <v>327945</v>
      </c>
      <c r="F256" s="1150">
        <f>SUM(F257:F322)</f>
        <v>231734.2</v>
      </c>
      <c r="G256" s="1149">
        <f>SUM(G257:G322)</f>
        <v>223152.62079000004</v>
      </c>
      <c r="H256" s="1151">
        <f t="shared" ref="H256:H296" si="25">G256/E256*100</f>
        <v>68.045745716507355</v>
      </c>
      <c r="I256" s="1152">
        <f t="shared" ref="I256:I299" si="26">G256/F256*100</f>
        <v>96.296800726867261</v>
      </c>
    </row>
    <row r="257" spans="1:9" ht="15" customHeight="1" x14ac:dyDescent="0.25">
      <c r="A257" s="136"/>
      <c r="B257" s="135"/>
      <c r="C257" s="622" t="s">
        <v>434</v>
      </c>
      <c r="D257" s="1192" t="s">
        <v>546</v>
      </c>
      <c r="E257" s="173">
        <v>3500</v>
      </c>
      <c r="F257" s="172">
        <v>3220.2</v>
      </c>
      <c r="G257" s="621">
        <v>3220.2</v>
      </c>
      <c r="H257" s="104">
        <f t="shared" si="25"/>
        <v>92.005714285714276</v>
      </c>
      <c r="I257" s="105">
        <f t="shared" si="26"/>
        <v>100</v>
      </c>
    </row>
    <row r="258" spans="1:9" ht="15" customHeight="1" x14ac:dyDescent="0.25">
      <c r="A258" s="136"/>
      <c r="B258" s="135"/>
      <c r="C258" s="622" t="s">
        <v>547</v>
      </c>
      <c r="D258" s="1192" t="s">
        <v>546</v>
      </c>
      <c r="E258" s="173">
        <v>0</v>
      </c>
      <c r="F258" s="172">
        <f>290.2</f>
        <v>290.2</v>
      </c>
      <c r="G258" s="621">
        <f>290.2</f>
        <v>290.2</v>
      </c>
      <c r="H258" s="104">
        <v>0</v>
      </c>
      <c r="I258" s="105">
        <f t="shared" si="26"/>
        <v>100</v>
      </c>
    </row>
    <row r="259" spans="1:9" ht="15" customHeight="1" x14ac:dyDescent="0.25">
      <c r="A259" s="136"/>
      <c r="B259" s="135"/>
      <c r="C259" s="622" t="s">
        <v>548</v>
      </c>
      <c r="D259" s="1192" t="s">
        <v>546</v>
      </c>
      <c r="E259" s="173">
        <v>0</v>
      </c>
      <c r="F259" s="172">
        <v>898.6</v>
      </c>
      <c r="G259" s="621">
        <v>897.9</v>
      </c>
      <c r="H259" s="104">
        <v>0</v>
      </c>
      <c r="I259" s="105">
        <f t="shared" si="26"/>
        <v>99.92210104607166</v>
      </c>
    </row>
    <row r="260" spans="1:9" ht="15" customHeight="1" x14ac:dyDescent="0.25">
      <c r="A260" s="136"/>
      <c r="B260" s="135"/>
      <c r="C260" s="622" t="s">
        <v>549</v>
      </c>
      <c r="D260" s="1192" t="s">
        <v>546</v>
      </c>
      <c r="E260" s="173">
        <v>0</v>
      </c>
      <c r="F260" s="172">
        <f>5854.8+1617.3</f>
        <v>7472.1</v>
      </c>
      <c r="G260" s="621">
        <f>5854.8+1617.3</f>
        <v>7472.1</v>
      </c>
      <c r="H260" s="104">
        <v>0</v>
      </c>
      <c r="I260" s="105">
        <f t="shared" si="26"/>
        <v>100</v>
      </c>
    </row>
    <row r="261" spans="1:9" ht="15" customHeight="1" x14ac:dyDescent="0.25">
      <c r="A261" s="136"/>
      <c r="B261" s="135"/>
      <c r="C261" s="622" t="s">
        <v>439</v>
      </c>
      <c r="D261" s="1192" t="s">
        <v>546</v>
      </c>
      <c r="E261" s="173">
        <v>0</v>
      </c>
      <c r="F261" s="172">
        <v>5155.3</v>
      </c>
      <c r="G261" s="621">
        <v>5155.3</v>
      </c>
      <c r="H261" s="104">
        <v>0</v>
      </c>
      <c r="I261" s="105">
        <f t="shared" si="26"/>
        <v>100</v>
      </c>
    </row>
    <row r="262" spans="1:9" ht="15" customHeight="1" x14ac:dyDescent="0.25">
      <c r="A262" s="136"/>
      <c r="B262" s="135"/>
      <c r="C262" s="622" t="s">
        <v>550</v>
      </c>
      <c r="D262" s="1192" t="s">
        <v>546</v>
      </c>
      <c r="E262" s="173">
        <v>0</v>
      </c>
      <c r="F262" s="172">
        <v>900</v>
      </c>
      <c r="G262" s="621">
        <v>900</v>
      </c>
      <c r="H262" s="104">
        <v>0</v>
      </c>
      <c r="I262" s="105">
        <f t="shared" si="26"/>
        <v>100</v>
      </c>
    </row>
    <row r="263" spans="1:9" ht="15" customHeight="1" x14ac:dyDescent="0.25">
      <c r="A263" s="136"/>
      <c r="B263" s="135"/>
      <c r="C263" s="622" t="s">
        <v>551</v>
      </c>
      <c r="D263" s="1192" t="s">
        <v>546</v>
      </c>
      <c r="E263" s="173">
        <v>0</v>
      </c>
      <c r="F263" s="172">
        <v>1635.2</v>
      </c>
      <c r="G263" s="621">
        <v>1635.2</v>
      </c>
      <c r="H263" s="104">
        <v>0</v>
      </c>
      <c r="I263" s="105">
        <f t="shared" si="26"/>
        <v>100</v>
      </c>
    </row>
    <row r="264" spans="1:9" ht="15" customHeight="1" x14ac:dyDescent="0.25">
      <c r="A264" s="136"/>
      <c r="B264" s="135"/>
      <c r="C264" s="622" t="s">
        <v>552</v>
      </c>
      <c r="D264" s="1192" t="s">
        <v>546</v>
      </c>
      <c r="E264" s="173">
        <v>351</v>
      </c>
      <c r="F264" s="172">
        <v>351</v>
      </c>
      <c r="G264" s="621">
        <v>351</v>
      </c>
      <c r="H264" s="104">
        <f t="shared" ref="H264:H276" si="27">G264/E264*100</f>
        <v>100</v>
      </c>
      <c r="I264" s="105">
        <f t="shared" si="26"/>
        <v>100</v>
      </c>
    </row>
    <row r="265" spans="1:9" ht="25.5" x14ac:dyDescent="0.25">
      <c r="A265" s="136"/>
      <c r="B265" s="135"/>
      <c r="C265" s="622" t="s">
        <v>553</v>
      </c>
      <c r="D265" s="1192" t="s">
        <v>546</v>
      </c>
      <c r="E265" s="173">
        <v>45730</v>
      </c>
      <c r="F265" s="172">
        <v>7034</v>
      </c>
      <c r="G265" s="621">
        <v>7034</v>
      </c>
      <c r="H265" s="104">
        <f t="shared" si="27"/>
        <v>15.381587579269626</v>
      </c>
      <c r="I265" s="105">
        <f t="shared" si="26"/>
        <v>100</v>
      </c>
    </row>
    <row r="266" spans="1:9" ht="15" customHeight="1" x14ac:dyDescent="0.25">
      <c r="A266" s="136"/>
      <c r="B266" s="135"/>
      <c r="C266" s="622" t="s">
        <v>665</v>
      </c>
      <c r="D266" s="1192" t="s">
        <v>546</v>
      </c>
      <c r="E266" s="173">
        <v>0</v>
      </c>
      <c r="F266" s="172">
        <v>2290.6</v>
      </c>
      <c r="G266" s="621">
        <v>2290.6</v>
      </c>
      <c r="H266" s="104">
        <v>0</v>
      </c>
      <c r="I266" s="105">
        <f t="shared" si="26"/>
        <v>100</v>
      </c>
    </row>
    <row r="267" spans="1:9" ht="15" customHeight="1" x14ac:dyDescent="0.25">
      <c r="A267" s="136"/>
      <c r="B267" s="135"/>
      <c r="C267" s="622" t="s">
        <v>554</v>
      </c>
      <c r="D267" s="1192" t="s">
        <v>546</v>
      </c>
      <c r="E267" s="173">
        <v>123609</v>
      </c>
      <c r="F267" s="172">
        <v>0</v>
      </c>
      <c r="G267" s="621">
        <v>0</v>
      </c>
      <c r="H267" s="104">
        <f t="shared" si="27"/>
        <v>0</v>
      </c>
      <c r="I267" s="105">
        <v>0</v>
      </c>
    </row>
    <row r="268" spans="1:9" ht="15" customHeight="1" x14ac:dyDescent="0.25">
      <c r="A268" s="136"/>
      <c r="B268" s="135"/>
      <c r="C268" s="622" t="s">
        <v>432</v>
      </c>
      <c r="D268" s="1192" t="s">
        <v>546</v>
      </c>
      <c r="E268" s="173">
        <v>43875</v>
      </c>
      <c r="F268" s="172">
        <v>16228.4</v>
      </c>
      <c r="G268" s="621">
        <v>16228.4</v>
      </c>
      <c r="H268" s="104">
        <f t="shared" si="27"/>
        <v>36.987806267806263</v>
      </c>
      <c r="I268" s="105">
        <f t="shared" si="26"/>
        <v>100</v>
      </c>
    </row>
    <row r="269" spans="1:9" ht="15" customHeight="1" x14ac:dyDescent="0.25">
      <c r="A269" s="136"/>
      <c r="B269" s="135"/>
      <c r="C269" s="622" t="s">
        <v>433</v>
      </c>
      <c r="D269" s="1192" t="s">
        <v>546</v>
      </c>
      <c r="E269" s="173">
        <v>3518</v>
      </c>
      <c r="F269" s="172">
        <v>2572.6</v>
      </c>
      <c r="G269" s="621">
        <v>2572.6</v>
      </c>
      <c r="H269" s="104">
        <f t="shared" si="27"/>
        <v>73.126776577600907</v>
      </c>
      <c r="I269" s="105">
        <f t="shared" si="26"/>
        <v>100</v>
      </c>
    </row>
    <row r="270" spans="1:9" ht="15" customHeight="1" x14ac:dyDescent="0.25">
      <c r="A270" s="136"/>
      <c r="B270" s="135"/>
      <c r="C270" s="622" t="s">
        <v>555</v>
      </c>
      <c r="D270" s="1192" t="s">
        <v>546</v>
      </c>
      <c r="E270" s="173">
        <v>3400</v>
      </c>
      <c r="F270" s="172">
        <v>3400</v>
      </c>
      <c r="G270" s="621">
        <v>3400</v>
      </c>
      <c r="H270" s="104">
        <f t="shared" si="27"/>
        <v>100</v>
      </c>
      <c r="I270" s="105">
        <f t="shared" si="26"/>
        <v>100</v>
      </c>
    </row>
    <row r="271" spans="1:9" ht="15" customHeight="1" x14ac:dyDescent="0.25">
      <c r="A271" s="136"/>
      <c r="B271" s="135"/>
      <c r="C271" s="622" t="s">
        <v>666</v>
      </c>
      <c r="D271" s="1192" t="s">
        <v>546</v>
      </c>
      <c r="E271" s="173">
        <v>0</v>
      </c>
      <c r="F271" s="172">
        <v>391.8</v>
      </c>
      <c r="G271" s="621">
        <v>391.8</v>
      </c>
      <c r="H271" s="104">
        <v>0</v>
      </c>
      <c r="I271" s="105">
        <f t="shared" si="26"/>
        <v>100</v>
      </c>
    </row>
    <row r="272" spans="1:9" ht="15" customHeight="1" x14ac:dyDescent="0.25">
      <c r="A272" s="136"/>
      <c r="B272" s="135"/>
      <c r="C272" s="622" t="s">
        <v>556</v>
      </c>
      <c r="D272" s="1192" t="s">
        <v>546</v>
      </c>
      <c r="E272" s="173">
        <v>0</v>
      </c>
      <c r="F272" s="172">
        <v>1100</v>
      </c>
      <c r="G272" s="621">
        <v>1100</v>
      </c>
      <c r="H272" s="104">
        <v>0</v>
      </c>
      <c r="I272" s="105">
        <f t="shared" si="26"/>
        <v>100</v>
      </c>
    </row>
    <row r="273" spans="1:9" ht="15" customHeight="1" x14ac:dyDescent="0.25">
      <c r="A273" s="136"/>
      <c r="B273" s="135"/>
      <c r="C273" s="622" t="s">
        <v>667</v>
      </c>
      <c r="D273" s="1192" t="s">
        <v>546</v>
      </c>
      <c r="E273" s="173">
        <v>0</v>
      </c>
      <c r="F273" s="172">
        <v>7700.3</v>
      </c>
      <c r="G273" s="621">
        <v>7700.3</v>
      </c>
      <c r="H273" s="104">
        <v>0</v>
      </c>
      <c r="I273" s="105">
        <f t="shared" si="26"/>
        <v>100</v>
      </c>
    </row>
    <row r="274" spans="1:9" ht="25.5" x14ac:dyDescent="0.25">
      <c r="A274" s="136"/>
      <c r="B274" s="135"/>
      <c r="C274" s="622" t="s">
        <v>687</v>
      </c>
      <c r="D274" s="1192" t="s">
        <v>546</v>
      </c>
      <c r="E274" s="173">
        <v>0</v>
      </c>
      <c r="F274" s="172">
        <v>361.8</v>
      </c>
      <c r="G274" s="621">
        <v>361.8</v>
      </c>
      <c r="H274" s="104">
        <v>0</v>
      </c>
      <c r="I274" s="105">
        <f t="shared" si="26"/>
        <v>100</v>
      </c>
    </row>
    <row r="275" spans="1:9" ht="15" customHeight="1" x14ac:dyDescent="0.25">
      <c r="A275" s="136"/>
      <c r="B275" s="135"/>
      <c r="C275" s="622" t="s">
        <v>668</v>
      </c>
      <c r="D275" s="1192" t="s">
        <v>546</v>
      </c>
      <c r="E275" s="173">
        <v>0</v>
      </c>
      <c r="F275" s="172">
        <f>6057.9+646.4</f>
        <v>6704.2999999999993</v>
      </c>
      <c r="G275" s="621">
        <f>6057.9+646.4</f>
        <v>6704.2999999999993</v>
      </c>
      <c r="H275" s="104">
        <v>0</v>
      </c>
      <c r="I275" s="105">
        <f t="shared" si="26"/>
        <v>100</v>
      </c>
    </row>
    <row r="276" spans="1:9" ht="15" customHeight="1" x14ac:dyDescent="0.25">
      <c r="A276" s="136"/>
      <c r="B276" s="135"/>
      <c r="C276" s="622" t="s">
        <v>557</v>
      </c>
      <c r="D276" s="1192" t="s">
        <v>546</v>
      </c>
      <c r="E276" s="173">
        <v>5949</v>
      </c>
      <c r="F276" s="172">
        <v>5539.6</v>
      </c>
      <c r="G276" s="621">
        <v>5539.6</v>
      </c>
      <c r="H276" s="104">
        <f t="shared" si="27"/>
        <v>93.118171121196852</v>
      </c>
      <c r="I276" s="105">
        <f t="shared" si="26"/>
        <v>100</v>
      </c>
    </row>
    <row r="277" spans="1:9" ht="15" customHeight="1" x14ac:dyDescent="0.25">
      <c r="A277" s="136"/>
      <c r="B277" s="135"/>
      <c r="C277" s="622" t="s">
        <v>558</v>
      </c>
      <c r="D277" s="1192" t="s">
        <v>546</v>
      </c>
      <c r="E277" s="173">
        <v>984</v>
      </c>
      <c r="F277" s="172">
        <v>955.2</v>
      </c>
      <c r="G277" s="621">
        <v>955.2</v>
      </c>
      <c r="H277" s="104">
        <f t="shared" si="25"/>
        <v>97.073170731707322</v>
      </c>
      <c r="I277" s="105">
        <f t="shared" si="26"/>
        <v>100</v>
      </c>
    </row>
    <row r="278" spans="1:9" ht="15" customHeight="1" x14ac:dyDescent="0.25">
      <c r="A278" s="136"/>
      <c r="B278" s="135"/>
      <c r="C278" s="622" t="s">
        <v>669</v>
      </c>
      <c r="D278" s="1192" t="s">
        <v>546</v>
      </c>
      <c r="E278" s="173">
        <v>0</v>
      </c>
      <c r="F278" s="172">
        <v>1143.9000000000001</v>
      </c>
      <c r="G278" s="621">
        <v>1143.9000000000001</v>
      </c>
      <c r="H278" s="104">
        <v>0</v>
      </c>
      <c r="I278" s="105">
        <f t="shared" si="26"/>
        <v>100</v>
      </c>
    </row>
    <row r="279" spans="1:9" ht="15" customHeight="1" x14ac:dyDescent="0.25">
      <c r="A279" s="136"/>
      <c r="B279" s="135"/>
      <c r="C279" s="622" t="s">
        <v>559</v>
      </c>
      <c r="D279" s="1192" t="s">
        <v>546</v>
      </c>
      <c r="E279" s="173">
        <v>31</v>
      </c>
      <c r="F279" s="172">
        <v>31</v>
      </c>
      <c r="G279" s="621">
        <v>31</v>
      </c>
      <c r="H279" s="104">
        <f t="shared" si="25"/>
        <v>100</v>
      </c>
      <c r="I279" s="105">
        <f t="shared" si="26"/>
        <v>100</v>
      </c>
    </row>
    <row r="280" spans="1:9" ht="15" customHeight="1" x14ac:dyDescent="0.25">
      <c r="A280" s="136"/>
      <c r="B280" s="135"/>
      <c r="C280" s="622" t="s">
        <v>560</v>
      </c>
      <c r="D280" s="1192" t="s">
        <v>546</v>
      </c>
      <c r="E280" s="173">
        <v>210</v>
      </c>
      <c r="F280" s="172">
        <v>210</v>
      </c>
      <c r="G280" s="621">
        <v>210</v>
      </c>
      <c r="H280" s="104">
        <f t="shared" si="25"/>
        <v>100</v>
      </c>
      <c r="I280" s="105">
        <f t="shared" si="26"/>
        <v>100</v>
      </c>
    </row>
    <row r="281" spans="1:9" ht="15" customHeight="1" x14ac:dyDescent="0.25">
      <c r="A281" s="136"/>
      <c r="B281" s="135"/>
      <c r="C281" s="622" t="s">
        <v>561</v>
      </c>
      <c r="D281" s="1192" t="s">
        <v>546</v>
      </c>
      <c r="E281" s="173">
        <v>7296</v>
      </c>
      <c r="F281" s="172">
        <v>7296</v>
      </c>
      <c r="G281" s="621">
        <v>7293.1</v>
      </c>
      <c r="H281" s="104">
        <f t="shared" si="25"/>
        <v>99.960252192982452</v>
      </c>
      <c r="I281" s="105">
        <f t="shared" si="26"/>
        <v>99.960252192982452</v>
      </c>
    </row>
    <row r="282" spans="1:9" ht="15" customHeight="1" x14ac:dyDescent="0.25">
      <c r="A282" s="136"/>
      <c r="B282" s="135"/>
      <c r="C282" s="622" t="s">
        <v>562</v>
      </c>
      <c r="D282" s="1192" t="s">
        <v>546</v>
      </c>
      <c r="E282" s="173">
        <v>3290</v>
      </c>
      <c r="F282" s="172">
        <v>4880.3999999999996</v>
      </c>
      <c r="G282" s="621">
        <v>4880.3999999999996</v>
      </c>
      <c r="H282" s="104">
        <f t="shared" si="25"/>
        <v>148.34042553191489</v>
      </c>
      <c r="I282" s="105">
        <f t="shared" si="26"/>
        <v>100</v>
      </c>
    </row>
    <row r="283" spans="1:9" ht="15" customHeight="1" x14ac:dyDescent="0.25">
      <c r="A283" s="136"/>
      <c r="B283" s="135"/>
      <c r="C283" s="622" t="s">
        <v>563</v>
      </c>
      <c r="D283" s="1192" t="s">
        <v>546</v>
      </c>
      <c r="E283" s="173">
        <v>3615</v>
      </c>
      <c r="F283" s="172">
        <v>3615</v>
      </c>
      <c r="G283" s="621">
        <v>3615</v>
      </c>
      <c r="H283" s="104">
        <f t="shared" si="25"/>
        <v>100</v>
      </c>
      <c r="I283" s="105">
        <f t="shared" si="26"/>
        <v>100</v>
      </c>
    </row>
    <row r="284" spans="1:9" ht="15" customHeight="1" x14ac:dyDescent="0.25">
      <c r="A284" s="136"/>
      <c r="B284" s="135"/>
      <c r="C284" s="622" t="s">
        <v>564</v>
      </c>
      <c r="D284" s="1192" t="s">
        <v>546</v>
      </c>
      <c r="E284" s="173">
        <v>285</v>
      </c>
      <c r="F284" s="172">
        <v>282.39999999999998</v>
      </c>
      <c r="G284" s="621">
        <v>282.39999999999998</v>
      </c>
      <c r="H284" s="104">
        <f t="shared" si="25"/>
        <v>99.087719298245602</v>
      </c>
      <c r="I284" s="105">
        <f t="shared" si="26"/>
        <v>100</v>
      </c>
    </row>
    <row r="285" spans="1:9" ht="15" customHeight="1" x14ac:dyDescent="0.25">
      <c r="A285" s="136"/>
      <c r="B285" s="135"/>
      <c r="C285" s="622" t="s">
        <v>565</v>
      </c>
      <c r="D285" s="1192" t="s">
        <v>546</v>
      </c>
      <c r="E285" s="173">
        <v>338</v>
      </c>
      <c r="F285" s="172">
        <v>338</v>
      </c>
      <c r="G285" s="621">
        <v>338</v>
      </c>
      <c r="H285" s="104">
        <f t="shared" si="25"/>
        <v>100</v>
      </c>
      <c r="I285" s="105">
        <f t="shared" si="26"/>
        <v>100</v>
      </c>
    </row>
    <row r="286" spans="1:9" ht="15" customHeight="1" x14ac:dyDescent="0.25">
      <c r="A286" s="136"/>
      <c r="B286" s="135"/>
      <c r="C286" s="622" t="s">
        <v>566</v>
      </c>
      <c r="D286" s="1192" t="s">
        <v>546</v>
      </c>
      <c r="E286" s="173">
        <v>438</v>
      </c>
      <c r="F286" s="172">
        <v>646.5</v>
      </c>
      <c r="G286" s="621">
        <v>646.5</v>
      </c>
      <c r="H286" s="104">
        <f t="shared" si="25"/>
        <v>147.60273972602741</v>
      </c>
      <c r="I286" s="105">
        <f t="shared" si="26"/>
        <v>100</v>
      </c>
    </row>
    <row r="287" spans="1:9" ht="15" customHeight="1" x14ac:dyDescent="0.25">
      <c r="A287" s="136"/>
      <c r="B287" s="135"/>
      <c r="C287" s="622" t="s">
        <v>567</v>
      </c>
      <c r="D287" s="1192" t="s">
        <v>546</v>
      </c>
      <c r="E287" s="173">
        <v>11892</v>
      </c>
      <c r="F287" s="172">
        <v>16819.900000000001</v>
      </c>
      <c r="G287" s="621">
        <v>16819.900000000001</v>
      </c>
      <c r="H287" s="104">
        <f t="shared" si="25"/>
        <v>141.43878237470571</v>
      </c>
      <c r="I287" s="105">
        <f t="shared" si="26"/>
        <v>100</v>
      </c>
    </row>
    <row r="288" spans="1:9" ht="15" customHeight="1" x14ac:dyDescent="0.25">
      <c r="A288" s="136"/>
      <c r="B288" s="135"/>
      <c r="C288" s="622" t="s">
        <v>568</v>
      </c>
      <c r="D288" s="1192" t="s">
        <v>546</v>
      </c>
      <c r="E288" s="173">
        <v>4200</v>
      </c>
      <c r="F288" s="172">
        <v>4921</v>
      </c>
      <c r="G288" s="621">
        <v>4921</v>
      </c>
      <c r="H288" s="104">
        <f t="shared" si="25"/>
        <v>117.16666666666666</v>
      </c>
      <c r="I288" s="105">
        <f t="shared" si="26"/>
        <v>100</v>
      </c>
    </row>
    <row r="289" spans="1:9" ht="15" customHeight="1" x14ac:dyDescent="0.25">
      <c r="A289" s="136"/>
      <c r="B289" s="135"/>
      <c r="C289" s="622" t="s">
        <v>569</v>
      </c>
      <c r="D289" s="1192" t="s">
        <v>546</v>
      </c>
      <c r="E289" s="173">
        <v>2480</v>
      </c>
      <c r="F289" s="172">
        <v>2759.2</v>
      </c>
      <c r="G289" s="621">
        <v>2759.2</v>
      </c>
      <c r="H289" s="104">
        <f t="shared" si="25"/>
        <v>111.25806451612902</v>
      </c>
      <c r="I289" s="105">
        <f t="shared" si="26"/>
        <v>100</v>
      </c>
    </row>
    <row r="290" spans="1:9" ht="25.5" x14ac:dyDescent="0.25">
      <c r="A290" s="136"/>
      <c r="B290" s="135"/>
      <c r="C290" s="622" t="s">
        <v>670</v>
      </c>
      <c r="D290" s="1192" t="s">
        <v>546</v>
      </c>
      <c r="E290" s="173">
        <v>2000</v>
      </c>
      <c r="F290" s="172">
        <v>2412.4</v>
      </c>
      <c r="G290" s="621">
        <v>2412.4</v>
      </c>
      <c r="H290" s="104">
        <f t="shared" si="25"/>
        <v>120.61999999999999</v>
      </c>
      <c r="I290" s="105">
        <f t="shared" si="26"/>
        <v>100</v>
      </c>
    </row>
    <row r="291" spans="1:9" ht="15" customHeight="1" x14ac:dyDescent="0.25">
      <c r="A291" s="136"/>
      <c r="B291" s="135"/>
      <c r="C291" s="622" t="s">
        <v>570</v>
      </c>
      <c r="D291" s="1192" t="s">
        <v>546</v>
      </c>
      <c r="E291" s="173">
        <v>4246</v>
      </c>
      <c r="F291" s="172">
        <f>10177.9</f>
        <v>10177.9</v>
      </c>
      <c r="G291" s="621">
        <f>10177.9</f>
        <v>10177.9</v>
      </c>
      <c r="H291" s="104">
        <f t="shared" si="25"/>
        <v>239.70560527555347</v>
      </c>
      <c r="I291" s="105">
        <f t="shared" si="26"/>
        <v>100</v>
      </c>
    </row>
    <row r="292" spans="1:9" ht="15" customHeight="1" x14ac:dyDescent="0.25">
      <c r="A292" s="136"/>
      <c r="B292" s="135"/>
      <c r="C292" s="622" t="s">
        <v>571</v>
      </c>
      <c r="D292" s="1192" t="s">
        <v>546</v>
      </c>
      <c r="E292" s="173">
        <v>3083</v>
      </c>
      <c r="F292" s="172">
        <f>4597.3</f>
        <v>4597.3</v>
      </c>
      <c r="G292" s="621">
        <f>4597.3</f>
        <v>4597.3</v>
      </c>
      <c r="H292" s="104">
        <f t="shared" si="25"/>
        <v>149.11774245864419</v>
      </c>
      <c r="I292" s="105">
        <f t="shared" si="26"/>
        <v>100</v>
      </c>
    </row>
    <row r="293" spans="1:9" ht="15" customHeight="1" x14ac:dyDescent="0.25">
      <c r="A293" s="136"/>
      <c r="B293" s="135"/>
      <c r="C293" s="622" t="s">
        <v>572</v>
      </c>
      <c r="D293" s="1192" t="s">
        <v>546</v>
      </c>
      <c r="E293" s="173">
        <v>4619</v>
      </c>
      <c r="F293" s="172">
        <f>4604.2</f>
        <v>4604.2</v>
      </c>
      <c r="G293" s="621">
        <f>4604.2</f>
        <v>4604.2</v>
      </c>
      <c r="H293" s="104">
        <f t="shared" si="25"/>
        <v>99.6795843256116</v>
      </c>
      <c r="I293" s="105">
        <f t="shared" si="26"/>
        <v>100</v>
      </c>
    </row>
    <row r="294" spans="1:9" ht="15" customHeight="1" x14ac:dyDescent="0.25">
      <c r="A294" s="136"/>
      <c r="B294" s="135"/>
      <c r="C294" s="622" t="s">
        <v>573</v>
      </c>
      <c r="D294" s="1192" t="s">
        <v>546</v>
      </c>
      <c r="E294" s="173">
        <v>5850</v>
      </c>
      <c r="F294" s="172">
        <f>6994.7</f>
        <v>6994.7</v>
      </c>
      <c r="G294" s="621">
        <f>6994.7</f>
        <v>6994.7</v>
      </c>
      <c r="H294" s="104">
        <f t="shared" si="25"/>
        <v>119.56752136752135</v>
      </c>
      <c r="I294" s="105">
        <f t="shared" si="26"/>
        <v>100</v>
      </c>
    </row>
    <row r="295" spans="1:9" ht="15" customHeight="1" x14ac:dyDescent="0.25">
      <c r="A295" s="136"/>
      <c r="B295" s="135"/>
      <c r="C295" s="622" t="s">
        <v>671</v>
      </c>
      <c r="D295" s="1192" t="s">
        <v>546</v>
      </c>
      <c r="E295" s="173">
        <v>0</v>
      </c>
      <c r="F295" s="172">
        <f>27.3+7072.8</f>
        <v>7100.1</v>
      </c>
      <c r="G295" s="621">
        <f>27.3+7072.8</f>
        <v>7100.1</v>
      </c>
      <c r="H295" s="104">
        <v>0</v>
      </c>
      <c r="I295" s="105">
        <f t="shared" si="26"/>
        <v>100</v>
      </c>
    </row>
    <row r="296" spans="1:9" ht="15" customHeight="1" x14ac:dyDescent="0.25">
      <c r="A296" s="136"/>
      <c r="B296" s="135"/>
      <c r="C296" s="622" t="s">
        <v>672</v>
      </c>
      <c r="D296" s="1192" t="s">
        <v>546</v>
      </c>
      <c r="E296" s="173">
        <v>140</v>
      </c>
      <c r="F296" s="172">
        <f>164.8+113.5</f>
        <v>278.3</v>
      </c>
      <c r="G296" s="621">
        <f>164.8+113.48722</f>
        <v>278.28721999999999</v>
      </c>
      <c r="H296" s="104">
        <f t="shared" si="25"/>
        <v>198.77658571428572</v>
      </c>
      <c r="I296" s="105">
        <f t="shared" si="26"/>
        <v>99.995407833273447</v>
      </c>
    </row>
    <row r="297" spans="1:9" ht="15" customHeight="1" x14ac:dyDescent="0.25">
      <c r="A297" s="136"/>
      <c r="B297" s="135"/>
      <c r="C297" s="622" t="s">
        <v>673</v>
      </c>
      <c r="D297" s="1192" t="s">
        <v>546</v>
      </c>
      <c r="E297" s="173">
        <v>0</v>
      </c>
      <c r="F297" s="172">
        <f>24.8+169.4</f>
        <v>194.20000000000002</v>
      </c>
      <c r="G297" s="621">
        <f>24.8+169.44939</f>
        <v>194.24939000000001</v>
      </c>
      <c r="H297" s="104">
        <v>0</v>
      </c>
      <c r="I297" s="105">
        <f t="shared" si="26"/>
        <v>100.0254325437693</v>
      </c>
    </row>
    <row r="298" spans="1:9" ht="15" customHeight="1" x14ac:dyDescent="0.25">
      <c r="A298" s="136"/>
      <c r="B298" s="135"/>
      <c r="C298" s="622" t="s">
        <v>674</v>
      </c>
      <c r="D298" s="1192" t="s">
        <v>546</v>
      </c>
      <c r="E298" s="173">
        <v>0</v>
      </c>
      <c r="F298" s="172">
        <f>24.8+1805.1</f>
        <v>1829.8999999999999</v>
      </c>
      <c r="G298" s="621">
        <f>24.8+1805.05556</f>
        <v>1829.85556</v>
      </c>
      <c r="H298" s="104">
        <v>0</v>
      </c>
      <c r="I298" s="105">
        <f t="shared" si="26"/>
        <v>99.997571451991917</v>
      </c>
    </row>
    <row r="299" spans="1:9" ht="15" customHeight="1" thickBot="1" x14ac:dyDescent="0.3">
      <c r="A299" s="641"/>
      <c r="B299" s="581"/>
      <c r="C299" s="627" t="s">
        <v>675</v>
      </c>
      <c r="D299" s="1193" t="s">
        <v>546</v>
      </c>
      <c r="E299" s="629">
        <v>0</v>
      </c>
      <c r="F299" s="554">
        <v>1262.0999999999999</v>
      </c>
      <c r="G299" s="630">
        <v>1262.0591999999999</v>
      </c>
      <c r="H299" s="631">
        <v>0</v>
      </c>
      <c r="I299" s="632">
        <f t="shared" si="26"/>
        <v>99.996767292607558</v>
      </c>
    </row>
    <row r="300" spans="1:9" ht="15" customHeight="1" thickBot="1" x14ac:dyDescent="0.3">
      <c r="A300" s="1153"/>
      <c r="B300" s="1154"/>
      <c r="C300" s="1155"/>
      <c r="D300" s="1156"/>
      <c r="E300" s="1157"/>
      <c r="F300" s="555"/>
      <c r="G300" s="1158"/>
      <c r="H300" s="549"/>
      <c r="I300" s="651" t="s">
        <v>630</v>
      </c>
    </row>
    <row r="301" spans="1:9" ht="15" customHeight="1" x14ac:dyDescent="0.25">
      <c r="A301" s="876" t="s">
        <v>3</v>
      </c>
      <c r="B301" s="966" t="s">
        <v>4</v>
      </c>
      <c r="C301" s="87"/>
      <c r="D301" s="878"/>
      <c r="E301" s="120" t="s">
        <v>5</v>
      </c>
      <c r="F301" s="120" t="s">
        <v>6</v>
      </c>
      <c r="G301" s="120" t="s">
        <v>7</v>
      </c>
      <c r="H301" s="968" t="s">
        <v>44</v>
      </c>
      <c r="I301" s="969" t="s">
        <v>44</v>
      </c>
    </row>
    <row r="302" spans="1:9" ht="15" customHeight="1" x14ac:dyDescent="0.25">
      <c r="A302" s="881" t="s">
        <v>9</v>
      </c>
      <c r="B302" s="970" t="s">
        <v>10</v>
      </c>
      <c r="C302" s="89" t="s">
        <v>314</v>
      </c>
      <c r="D302" s="883" t="s">
        <v>11</v>
      </c>
      <c r="E302" s="125" t="s">
        <v>12</v>
      </c>
      <c r="F302" s="125" t="s">
        <v>13</v>
      </c>
      <c r="G302" s="125" t="s">
        <v>647</v>
      </c>
      <c r="H302" s="972" t="s">
        <v>45</v>
      </c>
      <c r="I302" s="973" t="s">
        <v>45</v>
      </c>
    </row>
    <row r="303" spans="1:9" ht="15" customHeight="1" thickBot="1" x14ac:dyDescent="0.3">
      <c r="A303" s="974" t="s">
        <v>16</v>
      </c>
      <c r="B303" s="1055" t="s">
        <v>17</v>
      </c>
      <c r="C303" s="92"/>
      <c r="D303" s="888"/>
      <c r="E303" s="93" t="s">
        <v>322</v>
      </c>
      <c r="F303" s="93" t="s">
        <v>322</v>
      </c>
      <c r="G303" s="130"/>
      <c r="H303" s="1029" t="s">
        <v>14</v>
      </c>
      <c r="I303" s="1030" t="s">
        <v>15</v>
      </c>
    </row>
    <row r="304" spans="1:9" ht="15" customHeight="1" x14ac:dyDescent="0.25">
      <c r="A304" s="136"/>
      <c r="B304" s="135"/>
      <c r="C304" s="622" t="s">
        <v>676</v>
      </c>
      <c r="D304" s="1192" t="s">
        <v>546</v>
      </c>
      <c r="E304" s="173">
        <v>0</v>
      </c>
      <c r="F304" s="172">
        <v>1019.3</v>
      </c>
      <c r="G304" s="621">
        <v>1019.304</v>
      </c>
      <c r="H304" s="104">
        <v>0</v>
      </c>
      <c r="I304" s="105">
        <f>G304/F304*100</f>
        <v>100.00039242617483</v>
      </c>
    </row>
    <row r="305" spans="1:9" ht="15" customHeight="1" x14ac:dyDescent="0.25">
      <c r="A305" s="136"/>
      <c r="B305" s="135"/>
      <c r="C305" s="622" t="s">
        <v>677</v>
      </c>
      <c r="D305" s="1192" t="s">
        <v>546</v>
      </c>
      <c r="E305" s="173">
        <v>0</v>
      </c>
      <c r="F305" s="172">
        <v>2521.9</v>
      </c>
      <c r="G305" s="621">
        <v>2521.8588399999999</v>
      </c>
      <c r="H305" s="104">
        <v>0</v>
      </c>
      <c r="I305" s="105">
        <f>G305/F305*100</f>
        <v>99.998367897220348</v>
      </c>
    </row>
    <row r="306" spans="1:9" ht="15" customHeight="1" x14ac:dyDescent="0.25">
      <c r="A306" s="136"/>
      <c r="B306" s="135"/>
      <c r="C306" s="622" t="s">
        <v>678</v>
      </c>
      <c r="D306" s="1192" t="s">
        <v>546</v>
      </c>
      <c r="E306" s="173">
        <v>0</v>
      </c>
      <c r="F306" s="172">
        <v>2383.6</v>
      </c>
      <c r="G306" s="621">
        <v>2383.6065800000001</v>
      </c>
      <c r="H306" s="104">
        <v>0</v>
      </c>
      <c r="I306" s="105">
        <f>G306/F306*100</f>
        <v>100.00027605302904</v>
      </c>
    </row>
    <row r="307" spans="1:9" ht="15" customHeight="1" x14ac:dyDescent="0.25">
      <c r="A307" s="136"/>
      <c r="B307" s="135"/>
      <c r="C307" s="622" t="s">
        <v>574</v>
      </c>
      <c r="D307" s="1192" t="s">
        <v>546</v>
      </c>
      <c r="E307" s="173">
        <v>11118</v>
      </c>
      <c r="F307" s="172">
        <v>11177.9</v>
      </c>
      <c r="G307" s="621">
        <v>2600</v>
      </c>
      <c r="H307" s="104">
        <f>G307/E307*100</f>
        <v>23.385500989386578</v>
      </c>
      <c r="I307" s="105">
        <v>0</v>
      </c>
    </row>
    <row r="308" spans="1:9" ht="15" customHeight="1" x14ac:dyDescent="0.25">
      <c r="A308" s="136"/>
      <c r="B308" s="135"/>
      <c r="C308" s="622" t="s">
        <v>432</v>
      </c>
      <c r="D308" s="1192" t="s">
        <v>546</v>
      </c>
      <c r="E308" s="173">
        <v>0</v>
      </c>
      <c r="F308" s="172">
        <v>35000</v>
      </c>
      <c r="G308" s="621">
        <v>35000</v>
      </c>
      <c r="H308" s="104">
        <v>0</v>
      </c>
      <c r="I308" s="105">
        <f>G308/F308*100</f>
        <v>100</v>
      </c>
    </row>
    <row r="309" spans="1:9" ht="25.5" x14ac:dyDescent="0.25">
      <c r="A309" s="136"/>
      <c r="B309" s="135"/>
      <c r="C309" s="622" t="s">
        <v>575</v>
      </c>
      <c r="D309" s="1192" t="s">
        <v>546</v>
      </c>
      <c r="E309" s="173">
        <v>31898</v>
      </c>
      <c r="F309" s="172">
        <v>0</v>
      </c>
      <c r="G309" s="621">
        <v>0</v>
      </c>
      <c r="H309" s="104">
        <f>G309/E309*100</f>
        <v>0</v>
      </c>
      <c r="I309" s="105">
        <v>0</v>
      </c>
    </row>
    <row r="310" spans="1:9" ht="15" customHeight="1" x14ac:dyDescent="0.25">
      <c r="A310" s="136"/>
      <c r="B310" s="135"/>
      <c r="C310" s="622" t="s">
        <v>586</v>
      </c>
      <c r="D310" s="1192" t="s">
        <v>546</v>
      </c>
      <c r="E310" s="173">
        <v>0</v>
      </c>
      <c r="F310" s="172">
        <v>270</v>
      </c>
      <c r="G310" s="621">
        <v>270</v>
      </c>
      <c r="H310" s="104">
        <v>0</v>
      </c>
      <c r="I310" s="105">
        <f t="shared" ref="I310:I316" si="28">G310/F310*100</f>
        <v>100</v>
      </c>
    </row>
    <row r="311" spans="1:9" ht="15" customHeight="1" x14ac:dyDescent="0.25">
      <c r="A311" s="136"/>
      <c r="B311" s="135"/>
      <c r="C311" s="622" t="s">
        <v>679</v>
      </c>
      <c r="D311" s="1192" t="s">
        <v>546</v>
      </c>
      <c r="E311" s="173">
        <v>0</v>
      </c>
      <c r="F311" s="172">
        <v>500</v>
      </c>
      <c r="G311" s="621">
        <v>500</v>
      </c>
      <c r="H311" s="104">
        <v>0</v>
      </c>
      <c r="I311" s="105">
        <f t="shared" si="28"/>
        <v>100</v>
      </c>
    </row>
    <row r="312" spans="1:9" ht="15" customHeight="1" x14ac:dyDescent="0.25">
      <c r="A312" s="136"/>
      <c r="B312" s="135"/>
      <c r="C312" s="622" t="s">
        <v>587</v>
      </c>
      <c r="D312" s="1192" t="s">
        <v>546</v>
      </c>
      <c r="E312" s="173">
        <v>0</v>
      </c>
      <c r="F312" s="172">
        <v>1200</v>
      </c>
      <c r="G312" s="621">
        <v>1200</v>
      </c>
      <c r="H312" s="104">
        <v>0</v>
      </c>
      <c r="I312" s="105">
        <f t="shared" si="28"/>
        <v>100</v>
      </c>
    </row>
    <row r="313" spans="1:9" ht="15" customHeight="1" x14ac:dyDescent="0.25">
      <c r="A313" s="136"/>
      <c r="B313" s="135"/>
      <c r="C313" s="622" t="s">
        <v>588</v>
      </c>
      <c r="D313" s="1192" t="s">
        <v>546</v>
      </c>
      <c r="E313" s="173">
        <v>0</v>
      </c>
      <c r="F313" s="172">
        <v>719.5</v>
      </c>
      <c r="G313" s="621">
        <v>719.5</v>
      </c>
      <c r="H313" s="104">
        <v>0</v>
      </c>
      <c r="I313" s="105">
        <f t="shared" si="28"/>
        <v>100</v>
      </c>
    </row>
    <row r="314" spans="1:9" ht="15" customHeight="1" x14ac:dyDescent="0.25">
      <c r="A314" s="136"/>
      <c r="B314" s="135"/>
      <c r="C314" s="622" t="s">
        <v>589</v>
      </c>
      <c r="D314" s="1192" t="s">
        <v>546</v>
      </c>
      <c r="E314" s="173">
        <v>0</v>
      </c>
      <c r="F314" s="172">
        <f>2642.9+69.2</f>
        <v>2712.1</v>
      </c>
      <c r="G314" s="621">
        <f>2642.9+69.2</f>
        <v>2712.1</v>
      </c>
      <c r="H314" s="104">
        <v>0</v>
      </c>
      <c r="I314" s="105">
        <f t="shared" si="28"/>
        <v>100</v>
      </c>
    </row>
    <row r="315" spans="1:9" ht="15" customHeight="1" x14ac:dyDescent="0.25">
      <c r="A315" s="136"/>
      <c r="B315" s="135"/>
      <c r="C315" s="622" t="s">
        <v>590</v>
      </c>
      <c r="D315" s="1192" t="s">
        <v>546</v>
      </c>
      <c r="E315" s="173">
        <v>0</v>
      </c>
      <c r="F315" s="172">
        <v>4615.6000000000004</v>
      </c>
      <c r="G315" s="621">
        <v>4615.6000000000004</v>
      </c>
      <c r="H315" s="104">
        <v>0</v>
      </c>
      <c r="I315" s="105">
        <f t="shared" si="28"/>
        <v>100</v>
      </c>
    </row>
    <row r="316" spans="1:9" ht="15" customHeight="1" x14ac:dyDescent="0.25">
      <c r="A316" s="136"/>
      <c r="B316" s="135"/>
      <c r="C316" s="622" t="s">
        <v>591</v>
      </c>
      <c r="D316" s="1192" t="s">
        <v>546</v>
      </c>
      <c r="E316" s="173">
        <v>0</v>
      </c>
      <c r="F316" s="172">
        <v>2860.7</v>
      </c>
      <c r="G316" s="621">
        <v>2860.7</v>
      </c>
      <c r="H316" s="104">
        <v>0</v>
      </c>
      <c r="I316" s="105">
        <f t="shared" si="28"/>
        <v>100</v>
      </c>
    </row>
    <row r="317" spans="1:9" ht="15" customHeight="1" x14ac:dyDescent="0.25">
      <c r="A317" s="136"/>
      <c r="B317" s="135"/>
      <c r="C317" s="622" t="s">
        <v>592</v>
      </c>
      <c r="D317" s="1192" t="s">
        <v>546</v>
      </c>
      <c r="E317" s="173">
        <v>0</v>
      </c>
      <c r="F317" s="172">
        <v>2090.9</v>
      </c>
      <c r="G317" s="621">
        <v>2090.9</v>
      </c>
      <c r="H317" s="104">
        <v>0</v>
      </c>
      <c r="I317" s="105">
        <f t="shared" ref="I317:I322" si="29">G317/F317*100</f>
        <v>100</v>
      </c>
    </row>
    <row r="318" spans="1:9" ht="25.5" x14ac:dyDescent="0.25">
      <c r="A318" s="136"/>
      <c r="B318" s="135"/>
      <c r="C318" s="622" t="s">
        <v>680</v>
      </c>
      <c r="D318" s="1192" t="s">
        <v>546</v>
      </c>
      <c r="E318" s="173">
        <v>0</v>
      </c>
      <c r="F318" s="172">
        <v>2900</v>
      </c>
      <c r="G318" s="621">
        <v>2900</v>
      </c>
      <c r="H318" s="104">
        <v>0</v>
      </c>
      <c r="I318" s="105">
        <f t="shared" si="29"/>
        <v>100</v>
      </c>
    </row>
    <row r="319" spans="1:9" x14ac:dyDescent="0.25">
      <c r="A319" s="136"/>
      <c r="B319" s="135"/>
      <c r="C319" s="622" t="s">
        <v>681</v>
      </c>
      <c r="D319" s="1192" t="s">
        <v>546</v>
      </c>
      <c r="E319" s="173">
        <v>0</v>
      </c>
      <c r="F319" s="172">
        <v>1000</v>
      </c>
      <c r="G319" s="621">
        <v>1000</v>
      </c>
      <c r="H319" s="104">
        <v>0</v>
      </c>
      <c r="I319" s="105">
        <f t="shared" si="29"/>
        <v>100</v>
      </c>
    </row>
    <row r="320" spans="1:9" x14ac:dyDescent="0.25">
      <c r="A320" s="136"/>
      <c r="B320" s="135"/>
      <c r="C320" s="622" t="s">
        <v>593</v>
      </c>
      <c r="D320" s="1192" t="s">
        <v>546</v>
      </c>
      <c r="E320" s="173">
        <v>0</v>
      </c>
      <c r="F320" s="172">
        <v>2200</v>
      </c>
      <c r="G320" s="621">
        <v>2200</v>
      </c>
      <c r="H320" s="104">
        <v>0</v>
      </c>
      <c r="I320" s="105">
        <f t="shared" si="29"/>
        <v>100</v>
      </c>
    </row>
    <row r="321" spans="1:9" ht="15" customHeight="1" x14ac:dyDescent="0.25">
      <c r="A321" s="136"/>
      <c r="B321" s="135"/>
      <c r="C321" s="622" t="s">
        <v>682</v>
      </c>
      <c r="D321" s="1192" t="s">
        <v>546</v>
      </c>
      <c r="E321" s="173">
        <v>0</v>
      </c>
      <c r="F321" s="172">
        <v>317.10000000000002</v>
      </c>
      <c r="G321" s="621">
        <v>317.10000000000002</v>
      </c>
      <c r="H321" s="104">
        <v>0</v>
      </c>
      <c r="I321" s="105">
        <f t="shared" si="29"/>
        <v>100</v>
      </c>
    </row>
    <row r="322" spans="1:9" ht="15" customHeight="1" thickBot="1" x14ac:dyDescent="0.3">
      <c r="A322" s="136"/>
      <c r="B322" s="135"/>
      <c r="C322" s="622" t="s">
        <v>691</v>
      </c>
      <c r="D322" s="1192" t="s">
        <v>546</v>
      </c>
      <c r="E322" s="173">
        <v>0</v>
      </c>
      <c r="F322" s="172">
        <v>1650</v>
      </c>
      <c r="G322" s="621">
        <v>1650</v>
      </c>
      <c r="H322" s="104">
        <v>0</v>
      </c>
      <c r="I322" s="105">
        <f t="shared" si="29"/>
        <v>100</v>
      </c>
    </row>
    <row r="323" spans="1:9" ht="16.5" thickBot="1" x14ac:dyDescent="0.3">
      <c r="A323" s="1218" t="s">
        <v>35</v>
      </c>
      <c r="B323" s="1219"/>
      <c r="C323" s="1219"/>
      <c r="D323" s="279"/>
      <c r="E323" s="280">
        <f>E211+E215+E256+E207</f>
        <v>342545</v>
      </c>
      <c r="F323" s="281">
        <f>F211+F215+K317+F256+F208</f>
        <v>427145.4</v>
      </c>
      <c r="G323" s="280">
        <f>G211+G215+G256+G208+0.31</f>
        <v>336871.55305000005</v>
      </c>
      <c r="H323" s="99">
        <f>G323/E323*100</f>
        <v>98.343736749916076</v>
      </c>
      <c r="I323" s="100">
        <f>G323/F323*100</f>
        <v>78.865780375956291</v>
      </c>
    </row>
    <row r="324" spans="1:9" ht="15.75" thickBot="1" x14ac:dyDescent="0.3">
      <c r="A324" s="903"/>
      <c r="B324" s="903"/>
      <c r="C324" s="903"/>
      <c r="D324" s="903"/>
      <c r="E324" s="903"/>
      <c r="F324" s="1159"/>
      <c r="G324" s="1215"/>
      <c r="H324" s="1026"/>
      <c r="I324" s="1026"/>
    </row>
    <row r="325" spans="1:9" ht="16.5" thickBot="1" x14ac:dyDescent="0.3">
      <c r="A325" s="68" t="s">
        <v>36</v>
      </c>
      <c r="B325" s="142"/>
      <c r="C325" s="142"/>
      <c r="D325" s="142"/>
      <c r="E325" s="69">
        <f>E197+E323</f>
        <v>535239.69999999995</v>
      </c>
      <c r="F325" s="70">
        <f>F197+F323</f>
        <v>718827.8</v>
      </c>
      <c r="G325" s="1160">
        <f>G197+G323</f>
        <v>624361.55304999999</v>
      </c>
      <c r="H325" s="99">
        <f>G325/E325*100</f>
        <v>116.65083009537595</v>
      </c>
      <c r="I325" s="100">
        <f>G325/F325*100</f>
        <v>86.85829249369597</v>
      </c>
    </row>
    <row r="326" spans="1:9" ht="15.75" x14ac:dyDescent="0.25">
      <c r="A326" s="1161"/>
      <c r="B326" s="1161"/>
      <c r="C326" s="1161"/>
      <c r="D326" s="1162"/>
      <c r="E326" s="1025"/>
      <c r="F326" s="873"/>
      <c r="G326" s="874"/>
      <c r="H326" s="1026"/>
      <c r="I326" s="1026"/>
    </row>
    <row r="327" spans="1:9" ht="15.75" x14ac:dyDescent="0.25">
      <c r="A327" s="1161"/>
      <c r="B327" s="1161"/>
      <c r="C327" s="1161"/>
      <c r="D327" s="1162"/>
      <c r="E327" s="1025"/>
      <c r="F327" s="873"/>
      <c r="G327" s="874"/>
      <c r="H327" s="1026"/>
      <c r="I327" s="1026"/>
    </row>
    <row r="328" spans="1:9" ht="15.75" x14ac:dyDescent="0.25">
      <c r="A328" s="1161"/>
      <c r="B328" s="1161"/>
      <c r="C328" s="1161"/>
      <c r="D328" s="1162"/>
      <c r="E328" s="1025"/>
      <c r="F328" s="873"/>
      <c r="G328" s="874"/>
      <c r="H328" s="1026"/>
      <c r="I328" s="1026"/>
    </row>
    <row r="329" spans="1:9" ht="15.75" x14ac:dyDescent="0.25">
      <c r="A329" s="1161"/>
      <c r="B329" s="1161"/>
      <c r="C329" s="1161"/>
      <c r="D329" s="1162"/>
      <c r="E329" s="1025"/>
      <c r="F329" s="873"/>
      <c r="G329" s="874"/>
      <c r="H329" s="1026"/>
      <c r="I329" s="1026"/>
    </row>
    <row r="330" spans="1:9" ht="15.75" x14ac:dyDescent="0.25">
      <c r="A330" s="1161"/>
      <c r="B330" s="1161"/>
      <c r="C330" s="1161"/>
      <c r="D330" s="1162"/>
      <c r="E330" s="1025"/>
      <c r="F330" s="873"/>
      <c r="G330" s="874"/>
      <c r="H330" s="1026"/>
      <c r="I330" s="1026"/>
    </row>
    <row r="331" spans="1:9" ht="15.75" x14ac:dyDescent="0.25">
      <c r="A331" s="1161"/>
      <c r="B331" s="1161"/>
      <c r="C331" s="1161"/>
      <c r="D331" s="1162"/>
      <c r="E331" s="1025"/>
      <c r="F331" s="873"/>
      <c r="G331" s="874"/>
      <c r="H331" s="1026"/>
      <c r="I331" s="1026"/>
    </row>
    <row r="332" spans="1:9" ht="15.75" x14ac:dyDescent="0.25">
      <c r="A332" s="1161"/>
      <c r="B332" s="1161"/>
      <c r="C332" s="1161"/>
      <c r="D332" s="1162"/>
      <c r="E332" s="1025"/>
      <c r="F332" s="873"/>
      <c r="G332" s="874"/>
      <c r="H332" s="1026"/>
      <c r="I332" s="1026"/>
    </row>
    <row r="333" spans="1:9" ht="15.75" x14ac:dyDescent="0.25">
      <c r="A333" s="1161"/>
      <c r="B333" s="1161"/>
      <c r="C333" s="1161"/>
      <c r="D333" s="1162"/>
      <c r="E333" s="1025"/>
      <c r="F333" s="873"/>
      <c r="G333" s="874"/>
      <c r="H333" s="1026"/>
      <c r="I333" s="1026"/>
    </row>
    <row r="334" spans="1:9" ht="15.75" x14ac:dyDescent="0.25">
      <c r="A334" s="1161"/>
      <c r="B334" s="1161"/>
      <c r="C334" s="1161"/>
      <c r="D334" s="1162"/>
      <c r="E334" s="1025"/>
      <c r="F334" s="873"/>
      <c r="G334" s="874"/>
      <c r="H334" s="1026"/>
      <c r="I334" s="1026"/>
    </row>
    <row r="335" spans="1:9" ht="15.75" x14ac:dyDescent="0.25">
      <c r="A335" s="1161"/>
      <c r="B335" s="1161"/>
      <c r="C335" s="1161"/>
      <c r="D335" s="1162"/>
      <c r="E335" s="1025"/>
      <c r="F335" s="873"/>
      <c r="G335" s="874"/>
      <c r="H335" s="1026"/>
      <c r="I335" s="1026"/>
    </row>
    <row r="336" spans="1:9" ht="15.75" x14ac:dyDescent="0.25">
      <c r="A336" s="1161"/>
      <c r="B336" s="1161"/>
      <c r="C336" s="1161"/>
      <c r="D336" s="1162"/>
      <c r="E336" s="1025"/>
      <c r="F336" s="873"/>
      <c r="G336" s="874"/>
      <c r="H336" s="1026"/>
      <c r="I336" s="1026"/>
    </row>
    <row r="337" spans="1:9" ht="15.75" x14ac:dyDescent="0.25">
      <c r="A337" s="1161"/>
      <c r="B337" s="1161"/>
      <c r="C337" s="1161"/>
      <c r="D337" s="1162"/>
      <c r="E337" s="1025"/>
      <c r="F337" s="873"/>
      <c r="G337" s="874"/>
      <c r="H337" s="1026"/>
      <c r="I337" s="1026"/>
    </row>
    <row r="338" spans="1:9" ht="15.75" x14ac:dyDescent="0.25">
      <c r="A338" s="1161"/>
      <c r="B338" s="1161"/>
      <c r="C338" s="1161"/>
      <c r="D338" s="1162"/>
      <c r="E338" s="1025"/>
      <c r="F338" s="873"/>
      <c r="G338" s="874"/>
      <c r="H338" s="1026"/>
      <c r="I338" s="1026"/>
    </row>
    <row r="339" spans="1:9" ht="15.75" x14ac:dyDescent="0.25">
      <c r="A339" s="1161"/>
      <c r="B339" s="1161"/>
      <c r="C339" s="1161"/>
      <c r="D339" s="1162"/>
      <c r="E339" s="1025"/>
      <c r="F339" s="873"/>
      <c r="G339" s="874"/>
      <c r="H339" s="1026"/>
      <c r="I339" s="1026"/>
    </row>
    <row r="340" spans="1:9" ht="15.75" x14ac:dyDescent="0.25">
      <c r="A340" s="1161"/>
      <c r="B340" s="1161"/>
      <c r="C340" s="1161"/>
      <c r="D340" s="1162"/>
      <c r="E340" s="1025"/>
      <c r="F340" s="873"/>
      <c r="G340" s="874"/>
      <c r="H340" s="1026"/>
      <c r="I340" s="1026"/>
    </row>
    <row r="341" spans="1:9" x14ac:dyDescent="0.25">
      <c r="E341" s="80"/>
      <c r="F341" s="80"/>
      <c r="G341" s="85"/>
      <c r="H341" s="80"/>
      <c r="I341" s="80"/>
    </row>
    <row r="342" spans="1:9" x14ac:dyDescent="0.25">
      <c r="E342" s="80"/>
      <c r="F342" s="80"/>
      <c r="G342" s="85"/>
      <c r="H342" s="80"/>
      <c r="I342" s="80"/>
    </row>
    <row r="343" spans="1:9" x14ac:dyDescent="0.25">
      <c r="E343" s="80"/>
      <c r="F343" s="80"/>
      <c r="G343" s="85"/>
      <c r="H343" s="80"/>
      <c r="I343" s="80"/>
    </row>
    <row r="344" spans="1:9" x14ac:dyDescent="0.25">
      <c r="E344" s="80"/>
      <c r="F344" s="80"/>
      <c r="G344" s="85"/>
      <c r="H344" s="80"/>
      <c r="I344" s="80"/>
    </row>
    <row r="345" spans="1:9" x14ac:dyDescent="0.25">
      <c r="E345" s="80"/>
      <c r="F345" s="80"/>
      <c r="G345" s="85"/>
      <c r="H345" s="80"/>
      <c r="I345" s="80"/>
    </row>
    <row r="346" spans="1:9" x14ac:dyDescent="0.25">
      <c r="E346" s="80"/>
      <c r="F346" s="80"/>
      <c r="G346" s="85"/>
      <c r="H346" s="80"/>
      <c r="I346" s="80"/>
    </row>
    <row r="347" spans="1:9" x14ac:dyDescent="0.25">
      <c r="E347" s="80"/>
      <c r="F347" s="80"/>
      <c r="G347" s="85"/>
      <c r="H347" s="80"/>
      <c r="I347" s="80"/>
    </row>
    <row r="348" spans="1:9" x14ac:dyDescent="0.25">
      <c r="E348" s="80"/>
      <c r="F348" s="80"/>
      <c r="G348" s="85"/>
      <c r="H348" s="80"/>
      <c r="I348" s="80"/>
    </row>
    <row r="349" spans="1:9" x14ac:dyDescent="0.25">
      <c r="E349" s="80"/>
      <c r="F349" s="80"/>
      <c r="G349" s="85"/>
      <c r="H349" s="80"/>
      <c r="I349" s="80"/>
    </row>
    <row r="350" spans="1:9" x14ac:dyDescent="0.25">
      <c r="E350" s="80"/>
      <c r="F350" s="80"/>
      <c r="G350" s="85"/>
      <c r="H350" s="80"/>
      <c r="I350" s="80"/>
    </row>
    <row r="351" spans="1:9" x14ac:dyDescent="0.25">
      <c r="E351" s="80"/>
      <c r="F351" s="80"/>
      <c r="G351" s="85"/>
      <c r="H351" s="80"/>
      <c r="I351" s="80"/>
    </row>
    <row r="352" spans="1:9" x14ac:dyDescent="0.25">
      <c r="E352" s="80"/>
      <c r="F352" s="80"/>
      <c r="G352" s="85"/>
      <c r="H352" s="80"/>
      <c r="I352" s="80"/>
    </row>
    <row r="353" spans="5:9" x14ac:dyDescent="0.25">
      <c r="E353" s="80"/>
      <c r="F353" s="80"/>
      <c r="G353" s="85"/>
      <c r="H353" s="80"/>
      <c r="I353" s="80"/>
    </row>
    <row r="354" spans="5:9" x14ac:dyDescent="0.25">
      <c r="E354" s="80"/>
      <c r="F354" s="80"/>
      <c r="G354" s="85"/>
      <c r="H354" s="80"/>
      <c r="I354" s="80"/>
    </row>
    <row r="355" spans="5:9" x14ac:dyDescent="0.25">
      <c r="E355" s="80"/>
      <c r="F355" s="80"/>
      <c r="G355" s="85"/>
      <c r="H355" s="80"/>
      <c r="I355" s="80"/>
    </row>
    <row r="356" spans="5:9" x14ac:dyDescent="0.25">
      <c r="E356" s="80"/>
      <c r="F356" s="80"/>
      <c r="G356" s="85"/>
      <c r="H356" s="80"/>
      <c r="I356" s="80"/>
    </row>
    <row r="357" spans="5:9" x14ac:dyDescent="0.25">
      <c r="E357" s="80"/>
      <c r="F357" s="80"/>
      <c r="G357" s="85"/>
      <c r="H357" s="80"/>
      <c r="I357" s="80"/>
    </row>
    <row r="358" spans="5:9" x14ac:dyDescent="0.25">
      <c r="E358" s="80"/>
      <c r="F358" s="80"/>
      <c r="G358" s="85"/>
      <c r="H358" s="80"/>
      <c r="I358" s="80"/>
    </row>
    <row r="359" spans="5:9" x14ac:dyDescent="0.25">
      <c r="E359" s="80"/>
      <c r="F359" s="80"/>
      <c r="G359" s="85"/>
      <c r="H359" s="80"/>
      <c r="I359" s="80"/>
    </row>
    <row r="360" spans="5:9" x14ac:dyDescent="0.25">
      <c r="E360" s="80"/>
      <c r="F360" s="80"/>
      <c r="G360" s="85"/>
      <c r="H360" s="80"/>
      <c r="I360" s="80"/>
    </row>
    <row r="361" spans="5:9" x14ac:dyDescent="0.25">
      <c r="E361" s="80"/>
      <c r="F361" s="80"/>
      <c r="G361" s="85"/>
      <c r="H361" s="80"/>
      <c r="I361" s="80"/>
    </row>
    <row r="362" spans="5:9" x14ac:dyDescent="0.25">
      <c r="E362" s="80"/>
      <c r="F362" s="80"/>
      <c r="G362" s="85"/>
      <c r="H362" s="80"/>
      <c r="I362" s="80"/>
    </row>
    <row r="363" spans="5:9" x14ac:dyDescent="0.25">
      <c r="E363" s="80"/>
      <c r="F363" s="80"/>
      <c r="G363" s="85"/>
      <c r="H363" s="80"/>
      <c r="I363" s="80"/>
    </row>
    <row r="364" spans="5:9" ht="21.95" customHeight="1" x14ac:dyDescent="0.25">
      <c r="E364" s="80"/>
      <c r="F364" s="80"/>
      <c r="G364" s="85"/>
      <c r="H364" s="80"/>
      <c r="I364" s="80"/>
    </row>
    <row r="365" spans="5:9" ht="21.95" customHeight="1" x14ac:dyDescent="0.25">
      <c r="E365" s="80"/>
      <c r="F365" s="80"/>
      <c r="G365" s="85"/>
      <c r="H365" s="80"/>
      <c r="I365" s="80"/>
    </row>
    <row r="366" spans="5:9" ht="21.95" customHeight="1" x14ac:dyDescent="0.25">
      <c r="E366" s="80"/>
      <c r="F366" s="80"/>
      <c r="G366" s="85"/>
      <c r="H366" s="80"/>
      <c r="I366" s="80"/>
    </row>
    <row r="367" spans="5:9" ht="21.95" customHeight="1" x14ac:dyDescent="0.25">
      <c r="E367" s="80"/>
      <c r="F367" s="80"/>
      <c r="G367" s="85"/>
      <c r="H367" s="80"/>
      <c r="I367" s="80"/>
    </row>
    <row r="368" spans="5:9" ht="21.95" customHeight="1" x14ac:dyDescent="0.25">
      <c r="E368" s="80"/>
      <c r="F368" s="80"/>
      <c r="G368" s="85"/>
      <c r="H368" s="80"/>
      <c r="I368" s="80"/>
    </row>
    <row r="369" spans="5:9" ht="21.95" customHeight="1" x14ac:dyDescent="0.25">
      <c r="E369" s="80"/>
      <c r="F369" s="80"/>
      <c r="G369" s="85"/>
      <c r="H369" s="80"/>
      <c r="I369" s="80"/>
    </row>
    <row r="370" spans="5:9" ht="21.95" customHeight="1" x14ac:dyDescent="0.25">
      <c r="E370" s="80"/>
      <c r="F370" s="80"/>
      <c r="G370" s="85"/>
      <c r="H370" s="80"/>
      <c r="I370" s="80"/>
    </row>
    <row r="371" spans="5:9" ht="21.95" customHeight="1" x14ac:dyDescent="0.25">
      <c r="E371" s="80"/>
      <c r="F371" s="80"/>
      <c r="G371" s="85"/>
      <c r="H371" s="80"/>
      <c r="I371" s="80"/>
    </row>
    <row r="372" spans="5:9" ht="21.95" customHeight="1" x14ac:dyDescent="0.25">
      <c r="E372" s="80"/>
      <c r="F372" s="80"/>
      <c r="G372" s="85"/>
      <c r="H372" s="80"/>
      <c r="I372" s="80"/>
    </row>
    <row r="373" spans="5:9" ht="21.95" customHeight="1" x14ac:dyDescent="0.25">
      <c r="E373" s="80"/>
      <c r="F373" s="80"/>
      <c r="G373" s="85"/>
      <c r="H373" s="80"/>
      <c r="I373" s="80"/>
    </row>
    <row r="374" spans="5:9" ht="21.95" customHeight="1" x14ac:dyDescent="0.25">
      <c r="E374" s="80"/>
      <c r="F374" s="80"/>
      <c r="G374" s="85"/>
      <c r="H374" s="80"/>
      <c r="I374" s="80"/>
    </row>
    <row r="375" spans="5:9" ht="21.95" customHeight="1" x14ac:dyDescent="0.25">
      <c r="E375" s="80"/>
      <c r="F375" s="80"/>
      <c r="G375" s="85"/>
      <c r="H375" s="80"/>
      <c r="I375" s="80"/>
    </row>
    <row r="376" spans="5:9" ht="21.95" customHeight="1" x14ac:dyDescent="0.25">
      <c r="E376" s="80"/>
      <c r="F376" s="80"/>
      <c r="G376" s="85"/>
      <c r="H376" s="80"/>
      <c r="I376" s="80"/>
    </row>
    <row r="377" spans="5:9" ht="21.95" customHeight="1" x14ac:dyDescent="0.25">
      <c r="E377" s="80"/>
      <c r="F377" s="80"/>
      <c r="G377" s="85"/>
      <c r="H377" s="80"/>
      <c r="I377" s="80"/>
    </row>
    <row r="378" spans="5:9" ht="21.95" customHeight="1" x14ac:dyDescent="0.25">
      <c r="E378" s="80"/>
      <c r="F378" s="80"/>
      <c r="G378" s="85"/>
      <c r="H378" s="80"/>
      <c r="I378" s="80"/>
    </row>
    <row r="379" spans="5:9" ht="21.95" customHeight="1" x14ac:dyDescent="0.25">
      <c r="E379" s="80"/>
      <c r="F379" s="80"/>
      <c r="G379" s="85"/>
      <c r="H379" s="80"/>
      <c r="I379" s="80"/>
    </row>
    <row r="380" spans="5:9" ht="21.95" customHeight="1" x14ac:dyDescent="0.25">
      <c r="E380" s="80"/>
      <c r="F380" s="80"/>
      <c r="G380" s="85"/>
      <c r="H380" s="80"/>
      <c r="I380" s="80"/>
    </row>
    <row r="381" spans="5:9" ht="21.95" customHeight="1" x14ac:dyDescent="0.25">
      <c r="E381" s="80"/>
      <c r="F381" s="80"/>
      <c r="G381" s="85"/>
      <c r="H381" s="80"/>
      <c r="I381" s="80"/>
    </row>
    <row r="382" spans="5:9" ht="21.95" customHeight="1" x14ac:dyDescent="0.25">
      <c r="E382" s="80"/>
      <c r="F382" s="80"/>
      <c r="G382" s="85"/>
      <c r="H382" s="80"/>
      <c r="I382" s="80"/>
    </row>
    <row r="383" spans="5:9" ht="21.95" customHeight="1" x14ac:dyDescent="0.25">
      <c r="E383" s="80"/>
      <c r="F383" s="80"/>
      <c r="G383" s="85"/>
      <c r="H383" s="80"/>
      <c r="I383" s="80"/>
    </row>
    <row r="384" spans="5:9" ht="21.95" customHeight="1" x14ac:dyDescent="0.25">
      <c r="E384" s="80"/>
      <c r="F384" s="80"/>
      <c r="G384" s="85"/>
      <c r="H384" s="80"/>
      <c r="I384" s="80"/>
    </row>
    <row r="385" spans="5:9" ht="21.95" customHeight="1" x14ac:dyDescent="0.25">
      <c r="E385" s="80"/>
      <c r="F385" s="80"/>
      <c r="G385" s="85"/>
      <c r="H385" s="80"/>
      <c r="I385" s="80"/>
    </row>
    <row r="386" spans="5:9" ht="21.95" customHeight="1" x14ac:dyDescent="0.25">
      <c r="E386" s="80"/>
      <c r="F386" s="80"/>
      <c r="G386" s="85"/>
      <c r="H386" s="80"/>
      <c r="I386" s="80"/>
    </row>
    <row r="387" spans="5:9" ht="21.95" customHeight="1" x14ac:dyDescent="0.25">
      <c r="E387" s="80"/>
      <c r="F387" s="80"/>
      <c r="G387" s="85"/>
      <c r="H387" s="80"/>
      <c r="I387" s="80"/>
    </row>
    <row r="388" spans="5:9" ht="21.95" customHeight="1" x14ac:dyDescent="0.25">
      <c r="E388" s="80"/>
      <c r="F388" s="80"/>
      <c r="G388" s="85"/>
      <c r="H388" s="80"/>
      <c r="I388" s="80"/>
    </row>
    <row r="389" spans="5:9" ht="21.95" customHeight="1" x14ac:dyDescent="0.25">
      <c r="E389" s="80"/>
      <c r="F389" s="80"/>
      <c r="G389" s="85"/>
      <c r="H389" s="80"/>
      <c r="I389" s="80"/>
    </row>
    <row r="390" spans="5:9" ht="21.95" customHeight="1" x14ac:dyDescent="0.25">
      <c r="E390" s="80"/>
      <c r="F390" s="80"/>
      <c r="G390" s="85"/>
      <c r="H390" s="80"/>
      <c r="I390" s="80"/>
    </row>
    <row r="391" spans="5:9" ht="27" customHeight="1" x14ac:dyDescent="0.25">
      <c r="E391" s="80"/>
      <c r="F391" s="80"/>
      <c r="G391" s="85"/>
      <c r="H391" s="80"/>
      <c r="I391" s="80"/>
    </row>
    <row r="392" spans="5:9" ht="15" customHeight="1" x14ac:dyDescent="0.25">
      <c r="E392" s="80"/>
      <c r="F392" s="80"/>
      <c r="G392" s="85"/>
      <c r="H392" s="80"/>
      <c r="I392" s="80"/>
    </row>
    <row r="393" spans="5:9" ht="15" customHeight="1" x14ac:dyDescent="0.25">
      <c r="E393" s="80"/>
      <c r="F393" s="80"/>
      <c r="G393" s="85"/>
      <c r="H393" s="80"/>
      <c r="I393" s="80"/>
    </row>
    <row r="394" spans="5:9" ht="15" customHeight="1" x14ac:dyDescent="0.25">
      <c r="E394" s="80"/>
      <c r="F394" s="80"/>
      <c r="G394" s="85"/>
      <c r="H394" s="80"/>
      <c r="I394" s="80"/>
    </row>
    <row r="395" spans="5:9" x14ac:dyDescent="0.25">
      <c r="E395" s="80"/>
      <c r="F395" s="80"/>
      <c r="G395" s="85"/>
      <c r="H395" s="80"/>
      <c r="I395" s="80"/>
    </row>
    <row r="396" spans="5:9" x14ac:dyDescent="0.25">
      <c r="E396" s="80"/>
      <c r="F396" s="80"/>
      <c r="G396" s="85"/>
      <c r="H396" s="80"/>
      <c r="I396" s="80"/>
    </row>
    <row r="397" spans="5:9" x14ac:dyDescent="0.25">
      <c r="E397" s="80"/>
      <c r="F397" s="80"/>
      <c r="G397" s="85"/>
      <c r="H397" s="80"/>
      <c r="I397" s="80"/>
    </row>
    <row r="398" spans="5:9" x14ac:dyDescent="0.25">
      <c r="E398" s="80"/>
      <c r="F398" s="80"/>
      <c r="G398" s="85"/>
      <c r="H398" s="80"/>
      <c r="I398" s="80"/>
    </row>
    <row r="399" spans="5:9" x14ac:dyDescent="0.25">
      <c r="E399" s="80"/>
      <c r="F399" s="80"/>
      <c r="G399" s="85"/>
      <c r="H399" s="80"/>
      <c r="I399" s="80"/>
    </row>
    <row r="400" spans="5:9" x14ac:dyDescent="0.25">
      <c r="E400" s="80"/>
      <c r="F400" s="80"/>
      <c r="G400" s="85"/>
      <c r="H400" s="80"/>
      <c r="I400" s="80"/>
    </row>
    <row r="401" spans="5:9" x14ac:dyDescent="0.25">
      <c r="E401" s="80"/>
      <c r="F401" s="80"/>
      <c r="G401" s="85"/>
      <c r="H401" s="80"/>
      <c r="I401" s="80"/>
    </row>
    <row r="402" spans="5:9" x14ac:dyDescent="0.25">
      <c r="E402" s="80"/>
      <c r="F402" s="80"/>
      <c r="G402" s="85"/>
      <c r="H402" s="80"/>
      <c r="I402" s="80"/>
    </row>
    <row r="403" spans="5:9" x14ac:dyDescent="0.25">
      <c r="E403" s="80"/>
      <c r="F403" s="80"/>
      <c r="G403" s="85"/>
      <c r="H403" s="80"/>
      <c r="I403" s="80"/>
    </row>
    <row r="404" spans="5:9" x14ac:dyDescent="0.25">
      <c r="E404" s="80"/>
      <c r="F404" s="80"/>
      <c r="G404" s="85"/>
      <c r="H404" s="80"/>
      <c r="I404" s="80"/>
    </row>
    <row r="405" spans="5:9" x14ac:dyDescent="0.25">
      <c r="E405" s="80"/>
      <c r="F405" s="80"/>
      <c r="G405" s="85"/>
      <c r="H405" s="80"/>
      <c r="I405" s="80"/>
    </row>
    <row r="406" spans="5:9" x14ac:dyDescent="0.25">
      <c r="E406" s="80"/>
      <c r="F406" s="80"/>
      <c r="G406" s="85"/>
      <c r="H406" s="80"/>
      <c r="I406" s="80"/>
    </row>
  </sheetData>
  <mergeCells count="25">
    <mergeCell ref="A323:C323"/>
    <mergeCell ref="B195:C195"/>
    <mergeCell ref="A206:C206"/>
    <mergeCell ref="B215:C215"/>
    <mergeCell ref="B256:D256"/>
    <mergeCell ref="E183:E184"/>
    <mergeCell ref="F183:F184"/>
    <mergeCell ref="G183:G184"/>
    <mergeCell ref="H183:H184"/>
    <mergeCell ref="I183:I184"/>
    <mergeCell ref="E185:E186"/>
    <mergeCell ref="F185:F186"/>
    <mergeCell ref="G185:G186"/>
    <mergeCell ref="H185:H186"/>
    <mergeCell ref="I185:I186"/>
    <mergeCell ref="E179:E180"/>
    <mergeCell ref="F179:F180"/>
    <mergeCell ref="G179:G180"/>
    <mergeCell ref="H179:H180"/>
    <mergeCell ref="I179:I180"/>
    <mergeCell ref="E181:E182"/>
    <mergeCell ref="F181:F182"/>
    <mergeCell ref="G181:G182"/>
    <mergeCell ref="H181:H182"/>
    <mergeCell ref="I181:I182"/>
  </mergeCells>
  <pageMargins left="0.51181102362204722" right="0" top="0.39370078740157483" bottom="0" header="0" footer="0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K314"/>
  <sheetViews>
    <sheetView topLeftCell="A37" workbookViewId="0">
      <selection activeCell="J51" sqref="J51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6" width="16.140625" style="80" customWidth="1"/>
    <col min="7" max="7" width="16.140625" style="227" customWidth="1"/>
    <col min="8" max="8" width="16.140625" style="18" customWidth="1"/>
    <col min="9" max="10" width="9.42578125" style="80" customWidth="1"/>
    <col min="11" max="16384" width="9.140625" style="80"/>
  </cols>
  <sheetData>
    <row r="2" spans="2:10" ht="18" x14ac:dyDescent="0.25">
      <c r="B2" s="225" t="s">
        <v>123</v>
      </c>
      <c r="D2" s="226"/>
      <c r="E2" s="225"/>
      <c r="H2" s="85"/>
      <c r="I2" s="228"/>
    </row>
    <row r="3" spans="2:10" ht="15.75" customHeight="1" thickBot="1" x14ac:dyDescent="0.3">
      <c r="B3" s="225"/>
      <c r="D3" s="226"/>
      <c r="E3" s="225"/>
      <c r="H3" s="85"/>
      <c r="I3" s="228"/>
      <c r="J3" s="301" t="s">
        <v>631</v>
      </c>
    </row>
    <row r="4" spans="2:10" ht="15" customHeight="1" x14ac:dyDescent="0.25">
      <c r="B4" s="876" t="s">
        <v>3</v>
      </c>
      <c r="C4" s="877" t="s">
        <v>4</v>
      </c>
      <c r="D4" s="87"/>
      <c r="E4" s="878"/>
      <c r="F4" s="120" t="s">
        <v>5</v>
      </c>
      <c r="G4" s="879" t="s">
        <v>6</v>
      </c>
      <c r="H4" s="120" t="s">
        <v>7</v>
      </c>
      <c r="I4" s="877" t="s">
        <v>44</v>
      </c>
      <c r="J4" s="880" t="s">
        <v>44</v>
      </c>
    </row>
    <row r="5" spans="2:10" ht="15" customHeight="1" x14ac:dyDescent="0.25">
      <c r="B5" s="881" t="s">
        <v>9</v>
      </c>
      <c r="C5" s="882" t="s">
        <v>10</v>
      </c>
      <c r="D5" s="89" t="s">
        <v>314</v>
      </c>
      <c r="E5" s="883" t="s">
        <v>11</v>
      </c>
      <c r="F5" s="125" t="s">
        <v>12</v>
      </c>
      <c r="G5" s="884" t="s">
        <v>13</v>
      </c>
      <c r="H5" s="125" t="s">
        <v>647</v>
      </c>
      <c r="I5" s="882" t="s">
        <v>45</v>
      </c>
      <c r="J5" s="885" t="s">
        <v>45</v>
      </c>
    </row>
    <row r="6" spans="2:10" ht="15" customHeight="1" thickBot="1" x14ac:dyDescent="0.3">
      <c r="B6" s="886" t="s">
        <v>16</v>
      </c>
      <c r="C6" s="887" t="s">
        <v>17</v>
      </c>
      <c r="D6" s="92"/>
      <c r="E6" s="888"/>
      <c r="F6" s="93" t="s">
        <v>322</v>
      </c>
      <c r="G6" s="889" t="s">
        <v>322</v>
      </c>
      <c r="H6" s="130"/>
      <c r="I6" s="887" t="s">
        <v>14</v>
      </c>
      <c r="J6" s="890" t="s">
        <v>15</v>
      </c>
    </row>
    <row r="7" spans="2:10" ht="15.75" x14ac:dyDescent="0.25">
      <c r="B7" s="259" t="s">
        <v>18</v>
      </c>
      <c r="C7" s="260"/>
      <c r="D7" s="261"/>
      <c r="E7" s="262"/>
      <c r="F7" s="263"/>
      <c r="G7" s="234"/>
      <c r="H7" s="235"/>
      <c r="I7" s="236"/>
      <c r="J7" s="237"/>
    </row>
    <row r="8" spans="2:10" x14ac:dyDescent="0.25">
      <c r="B8" s="238" t="s">
        <v>466</v>
      </c>
      <c r="C8" s="1255" t="s">
        <v>467</v>
      </c>
      <c r="D8" s="1256"/>
      <c r="E8" s="242" t="s">
        <v>468</v>
      </c>
      <c r="F8" s="265">
        <f>F9</f>
        <v>0</v>
      </c>
      <c r="G8" s="266">
        <f>G9</f>
        <v>64.599999999999994</v>
      </c>
      <c r="H8" s="267">
        <f>H9</f>
        <v>65</v>
      </c>
      <c r="I8" s="268">
        <v>0</v>
      </c>
      <c r="J8" s="241">
        <f t="shared" ref="J8:J9" si="0">H8/G8*100</f>
        <v>100.61919504643964</v>
      </c>
    </row>
    <row r="9" spans="2:10" ht="15.75" x14ac:dyDescent="0.25">
      <c r="B9" s="249"/>
      <c r="C9" s="264"/>
      <c r="D9" s="217" t="s">
        <v>92</v>
      </c>
      <c r="E9" s="218" t="s">
        <v>469</v>
      </c>
      <c r="F9" s="219">
        <v>0</v>
      </c>
      <c r="G9" s="306">
        <v>64.599999999999994</v>
      </c>
      <c r="H9" s="307">
        <v>65</v>
      </c>
      <c r="I9" s="243">
        <v>0</v>
      </c>
      <c r="J9" s="244">
        <f t="shared" si="0"/>
        <v>100.61919504643964</v>
      </c>
    </row>
    <row r="10" spans="2:10" x14ac:dyDescent="0.25">
      <c r="B10" s="238" t="s">
        <v>232</v>
      </c>
      <c r="C10" s="1255" t="s">
        <v>233</v>
      </c>
      <c r="D10" s="1256"/>
      <c r="E10" s="334"/>
      <c r="F10" s="239">
        <f>F11+F12+F16+F18+F20+F22++F26+F33</f>
        <v>90607</v>
      </c>
      <c r="G10" s="240">
        <f>G11+G12+G16+G18+G20+G22++G26+G33</f>
        <v>119331.7</v>
      </c>
      <c r="H10" s="239">
        <f>H11+H12+H16+H18+H20+H22++H26+H33</f>
        <v>117720</v>
      </c>
      <c r="I10" s="335">
        <f>H10/F10*100</f>
        <v>129.92373657664419</v>
      </c>
      <c r="J10" s="241">
        <f>H10/G10*100</f>
        <v>98.649394921885801</v>
      </c>
    </row>
    <row r="11" spans="2:10" x14ac:dyDescent="0.25">
      <c r="B11" s="336"/>
      <c r="C11" s="337"/>
      <c r="D11" s="338" t="s">
        <v>362</v>
      </c>
      <c r="E11" s="242" t="s">
        <v>131</v>
      </c>
      <c r="F11" s="339">
        <v>8</v>
      </c>
      <c r="G11" s="340">
        <v>8</v>
      </c>
      <c r="H11" s="339">
        <v>7</v>
      </c>
      <c r="I11" s="335">
        <f>H11/F11*100</f>
        <v>87.5</v>
      </c>
      <c r="J11" s="241">
        <f>H11/G11*100</f>
        <v>87.5</v>
      </c>
    </row>
    <row r="12" spans="2:10" x14ac:dyDescent="0.25">
      <c r="B12" s="336"/>
      <c r="C12" s="343">
        <v>501</v>
      </c>
      <c r="D12" s="217" t="s">
        <v>363</v>
      </c>
      <c r="E12" s="344" t="s">
        <v>133</v>
      </c>
      <c r="F12" s="345">
        <f>F13+F14</f>
        <v>18500</v>
      </c>
      <c r="G12" s="346">
        <f>G13+G14</f>
        <v>22879.599999999999</v>
      </c>
      <c r="H12" s="345">
        <f>H13+H14</f>
        <v>22880</v>
      </c>
      <c r="I12" s="335">
        <f>H12/F12*100</f>
        <v>123.67567567567568</v>
      </c>
      <c r="J12" s="348">
        <f t="shared" ref="J12:J16" si="1">H12/G12*100</f>
        <v>100.00174828231263</v>
      </c>
    </row>
    <row r="13" spans="2:10" x14ac:dyDescent="0.25">
      <c r="B13" s="336"/>
      <c r="C13" s="349"/>
      <c r="D13" s="217" t="s">
        <v>364</v>
      </c>
      <c r="E13" s="350" t="s">
        <v>134</v>
      </c>
      <c r="F13" s="342">
        <v>18500</v>
      </c>
      <c r="G13" s="351">
        <v>20000.599999999999</v>
      </c>
      <c r="H13" s="342">
        <v>20001</v>
      </c>
      <c r="I13" s="243">
        <f t="shared" ref="I13" si="2">H13/F13*100</f>
        <v>108.11351351351351</v>
      </c>
      <c r="J13" s="244">
        <f t="shared" si="1"/>
        <v>100.00199994000181</v>
      </c>
    </row>
    <row r="14" spans="2:10" x14ac:dyDescent="0.25">
      <c r="B14" s="336"/>
      <c r="C14" s="349"/>
      <c r="D14" s="217"/>
      <c r="E14" s="350" t="s">
        <v>464</v>
      </c>
      <c r="F14" s="342">
        <v>0</v>
      </c>
      <c r="G14" s="351">
        <v>2879</v>
      </c>
      <c r="H14" s="342">
        <v>2879</v>
      </c>
      <c r="I14" s="243">
        <v>0</v>
      </c>
      <c r="J14" s="244">
        <f t="shared" si="1"/>
        <v>100</v>
      </c>
    </row>
    <row r="15" spans="2:10" x14ac:dyDescent="0.25">
      <c r="B15" s="336"/>
      <c r="C15" s="349"/>
      <c r="D15" s="217"/>
      <c r="E15" s="350"/>
      <c r="F15" s="342"/>
      <c r="G15" s="341"/>
      <c r="H15" s="342"/>
      <c r="I15" s="243"/>
      <c r="J15" s="244"/>
    </row>
    <row r="16" spans="2:10" x14ac:dyDescent="0.25">
      <c r="B16" s="336"/>
      <c r="C16" s="337"/>
      <c r="D16" s="217" t="s">
        <v>124</v>
      </c>
      <c r="E16" s="344" t="s">
        <v>125</v>
      </c>
      <c r="F16" s="345">
        <v>380</v>
      </c>
      <c r="G16" s="346">
        <v>520</v>
      </c>
      <c r="H16" s="345">
        <v>520</v>
      </c>
      <c r="I16" s="335">
        <f>H16/F16*100</f>
        <v>136.84210526315789</v>
      </c>
      <c r="J16" s="241">
        <f t="shared" si="1"/>
        <v>100</v>
      </c>
    </row>
    <row r="17" spans="2:10" x14ac:dyDescent="0.25">
      <c r="B17" s="352"/>
      <c r="C17" s="353"/>
      <c r="D17" s="354"/>
      <c r="E17" s="331"/>
      <c r="F17" s="239"/>
      <c r="G17" s="355"/>
      <c r="H17" s="239"/>
      <c r="I17" s="335"/>
      <c r="J17" s="241"/>
    </row>
    <row r="18" spans="2:10" x14ac:dyDescent="0.25">
      <c r="B18" s="356"/>
      <c r="C18" s="357"/>
      <c r="D18" s="331" t="s">
        <v>281</v>
      </c>
      <c r="E18" s="358" t="s">
        <v>304</v>
      </c>
      <c r="F18" s="344">
        <v>100</v>
      </c>
      <c r="G18" s="359">
        <v>295</v>
      </c>
      <c r="H18" s="345">
        <v>238</v>
      </c>
      <c r="I18" s="335">
        <f t="shared" ref="I18:I30" si="3">H18/F18*100</f>
        <v>238</v>
      </c>
      <c r="J18" s="360">
        <f t="shared" ref="J18:J33" si="4">H18/G18*100</f>
        <v>80.677966101694921</v>
      </c>
    </row>
    <row r="19" spans="2:10" x14ac:dyDescent="0.25">
      <c r="B19" s="356"/>
      <c r="C19" s="357"/>
      <c r="D19" s="331"/>
      <c r="E19" s="218"/>
      <c r="F19" s="218"/>
      <c r="G19" s="341"/>
      <c r="H19" s="218"/>
      <c r="I19" s="243"/>
      <c r="J19" s="363"/>
    </row>
    <row r="20" spans="2:10" x14ac:dyDescent="0.25">
      <c r="B20" s="356"/>
      <c r="C20" s="357"/>
      <c r="D20" s="331"/>
      <c r="E20" s="344" t="s">
        <v>465</v>
      </c>
      <c r="F20" s="344">
        <v>0</v>
      </c>
      <c r="G20" s="346">
        <v>1506.3</v>
      </c>
      <c r="H20" s="344">
        <v>19</v>
      </c>
      <c r="I20" s="335">
        <v>0</v>
      </c>
      <c r="J20" s="360">
        <f t="shared" si="4"/>
        <v>1.2613689172143663</v>
      </c>
    </row>
    <row r="21" spans="2:10" ht="15.75" customHeight="1" x14ac:dyDescent="0.25">
      <c r="B21" s="356"/>
      <c r="C21" s="357"/>
      <c r="D21" s="331"/>
      <c r="E21" s="218"/>
      <c r="F21" s="218"/>
      <c r="G21" s="341"/>
      <c r="H21" s="218"/>
      <c r="I21" s="243"/>
      <c r="J21" s="363"/>
    </row>
    <row r="22" spans="2:10" x14ac:dyDescent="0.25">
      <c r="B22" s="336"/>
      <c r="C22" s="337"/>
      <c r="D22" s="217"/>
      <c r="E22" s="364" t="s">
        <v>305</v>
      </c>
      <c r="F22" s="242">
        <f>F23+F24</f>
        <v>450</v>
      </c>
      <c r="G22" s="365">
        <f>G23+G24+G25</f>
        <v>2705.8</v>
      </c>
      <c r="H22" s="339">
        <f>H23+H24+H25</f>
        <v>2643</v>
      </c>
      <c r="I22" s="335">
        <f t="shared" si="3"/>
        <v>587.33333333333326</v>
      </c>
      <c r="J22" s="360">
        <f t="shared" si="4"/>
        <v>97.679059797472092</v>
      </c>
    </row>
    <row r="23" spans="2:10" x14ac:dyDescent="0.25">
      <c r="B23" s="366"/>
      <c r="C23" s="337" t="s">
        <v>360</v>
      </c>
      <c r="D23" s="218"/>
      <c r="E23" s="217" t="s">
        <v>361</v>
      </c>
      <c r="F23" s="449">
        <v>200</v>
      </c>
      <c r="G23" s="551">
        <v>1800</v>
      </c>
      <c r="H23" s="654">
        <v>1798</v>
      </c>
      <c r="I23" s="270">
        <f t="shared" si="3"/>
        <v>899</v>
      </c>
      <c r="J23" s="485">
        <f t="shared" si="4"/>
        <v>99.8888888888889</v>
      </c>
    </row>
    <row r="24" spans="2:10" ht="15" customHeight="1" x14ac:dyDescent="0.25">
      <c r="B24" s="336"/>
      <c r="C24" s="337" t="s">
        <v>358</v>
      </c>
      <c r="D24" s="217"/>
      <c r="E24" s="543" t="s">
        <v>359</v>
      </c>
      <c r="F24" s="449">
        <v>250</v>
      </c>
      <c r="G24" s="552">
        <v>450</v>
      </c>
      <c r="H24" s="449">
        <v>445</v>
      </c>
      <c r="I24" s="270">
        <f t="shared" si="3"/>
        <v>178</v>
      </c>
      <c r="J24" s="485">
        <f t="shared" si="4"/>
        <v>98.888888888888886</v>
      </c>
    </row>
    <row r="25" spans="2:10" ht="15" customHeight="1" x14ac:dyDescent="0.25">
      <c r="B25" s="451"/>
      <c r="C25" s="486"/>
      <c r="D25" s="269" t="s">
        <v>577</v>
      </c>
      <c r="E25" s="218" t="s">
        <v>578</v>
      </c>
      <c r="F25" s="367">
        <v>0</v>
      </c>
      <c r="G25" s="361">
        <v>455.8</v>
      </c>
      <c r="H25" s="362">
        <v>400</v>
      </c>
      <c r="I25" s="243">
        <v>0</v>
      </c>
      <c r="J25" s="485">
        <f t="shared" si="4"/>
        <v>87.757788503729699</v>
      </c>
    </row>
    <row r="26" spans="2:10" ht="15" customHeight="1" x14ac:dyDescent="0.25">
      <c r="B26" s="451"/>
      <c r="C26" s="490"/>
      <c r="D26" s="509"/>
      <c r="E26" s="510" t="s">
        <v>693</v>
      </c>
      <c r="F26" s="511">
        <f>SUM(F28:F31)</f>
        <v>70689</v>
      </c>
      <c r="G26" s="512">
        <f>SUM(G27:G32)</f>
        <v>90937</v>
      </c>
      <c r="H26" s="511">
        <f>SUM(H27:H32)</f>
        <v>90937</v>
      </c>
      <c r="I26" s="513">
        <f t="shared" si="3"/>
        <v>128.64377767403698</v>
      </c>
      <c r="J26" s="514">
        <f t="shared" si="4"/>
        <v>100</v>
      </c>
    </row>
    <row r="27" spans="2:10" ht="15" customHeight="1" x14ac:dyDescent="0.25">
      <c r="B27" s="451"/>
      <c r="C27" s="490"/>
      <c r="D27" s="509"/>
      <c r="E27" s="350" t="s">
        <v>579</v>
      </c>
      <c r="F27" s="315">
        <v>0</v>
      </c>
      <c r="G27" s="544">
        <v>1369</v>
      </c>
      <c r="H27" s="315">
        <v>1369</v>
      </c>
      <c r="I27" s="305">
        <v>0</v>
      </c>
      <c r="J27" s="545">
        <f t="shared" si="4"/>
        <v>100</v>
      </c>
    </row>
    <row r="28" spans="2:10" x14ac:dyDescent="0.25">
      <c r="B28" s="336"/>
      <c r="C28" s="370"/>
      <c r="D28" s="369"/>
      <c r="E28" s="350" t="s">
        <v>234</v>
      </c>
      <c r="F28" s="362">
        <v>2100</v>
      </c>
      <c r="G28" s="371">
        <v>310</v>
      </c>
      <c r="H28" s="362">
        <v>310</v>
      </c>
      <c r="I28" s="243">
        <f t="shared" si="3"/>
        <v>14.761904761904763</v>
      </c>
      <c r="J28" s="244">
        <f t="shared" si="4"/>
        <v>100</v>
      </c>
    </row>
    <row r="29" spans="2:10" x14ac:dyDescent="0.25">
      <c r="B29" s="336"/>
      <c r="C29" s="370"/>
      <c r="D29" s="369"/>
      <c r="E29" s="350" t="s">
        <v>580</v>
      </c>
      <c r="F29" s="362">
        <v>0</v>
      </c>
      <c r="G29" s="371">
        <v>321</v>
      </c>
      <c r="H29" s="362">
        <v>321</v>
      </c>
      <c r="I29" s="243">
        <v>0</v>
      </c>
      <c r="J29" s="244">
        <f t="shared" si="4"/>
        <v>100</v>
      </c>
    </row>
    <row r="30" spans="2:10" ht="15" customHeight="1" x14ac:dyDescent="0.25">
      <c r="B30" s="336"/>
      <c r="C30" s="490" t="s">
        <v>365</v>
      </c>
      <c r="D30" s="509" t="s">
        <v>583</v>
      </c>
      <c r="E30" s="218" t="s">
        <v>134</v>
      </c>
      <c r="F30" s="362">
        <v>68589</v>
      </c>
      <c r="G30" s="371">
        <v>74127</v>
      </c>
      <c r="H30" s="362">
        <v>74127</v>
      </c>
      <c r="I30" s="243">
        <f t="shared" si="3"/>
        <v>108.07418099112103</v>
      </c>
      <c r="J30" s="244">
        <f t="shared" si="4"/>
        <v>100</v>
      </c>
    </row>
    <row r="31" spans="2:10" ht="15" customHeight="1" x14ac:dyDescent="0.25">
      <c r="B31" s="336"/>
      <c r="C31" s="490" t="s">
        <v>365</v>
      </c>
      <c r="D31" s="509" t="s">
        <v>583</v>
      </c>
      <c r="E31" s="350" t="s">
        <v>464</v>
      </c>
      <c r="F31" s="362">
        <v>0</v>
      </c>
      <c r="G31" s="371">
        <v>14755</v>
      </c>
      <c r="H31" s="362">
        <v>14755</v>
      </c>
      <c r="I31" s="243">
        <v>0</v>
      </c>
      <c r="J31" s="244">
        <f t="shared" si="4"/>
        <v>100</v>
      </c>
    </row>
    <row r="32" spans="2:10" ht="15" customHeight="1" x14ac:dyDescent="0.25">
      <c r="B32" s="336"/>
      <c r="C32" s="349"/>
      <c r="D32" s="372"/>
      <c r="E32" s="373" t="s">
        <v>692</v>
      </c>
      <c r="F32" s="362">
        <v>0</v>
      </c>
      <c r="G32" s="361">
        <v>55</v>
      </c>
      <c r="H32" s="362">
        <v>55</v>
      </c>
      <c r="I32" s="243">
        <v>0</v>
      </c>
      <c r="J32" s="244">
        <f t="shared" si="4"/>
        <v>100</v>
      </c>
    </row>
    <row r="33" spans="2:11" ht="15.75" thickBot="1" x14ac:dyDescent="0.3">
      <c r="B33" s="336"/>
      <c r="C33" s="349"/>
      <c r="D33" s="373"/>
      <c r="E33" s="374" t="s">
        <v>135</v>
      </c>
      <c r="F33" s="339">
        <v>480</v>
      </c>
      <c r="G33" s="340">
        <v>480</v>
      </c>
      <c r="H33" s="339">
        <v>476</v>
      </c>
      <c r="I33" s="335">
        <f t="shared" ref="I33" si="5">H33/F33*100</f>
        <v>99.166666666666671</v>
      </c>
      <c r="J33" s="244">
        <f t="shared" si="4"/>
        <v>99.166666666666671</v>
      </c>
    </row>
    <row r="34" spans="2:11" ht="16.5" thickBot="1" x14ac:dyDescent="0.3">
      <c r="B34" s="1218" t="s">
        <v>23</v>
      </c>
      <c r="C34" s="1219"/>
      <c r="D34" s="1219"/>
      <c r="E34" s="245"/>
      <c r="F34" s="246">
        <f>F10</f>
        <v>90607</v>
      </c>
      <c r="G34" s="247">
        <f>G10+G8</f>
        <v>119396.3</v>
      </c>
      <c r="H34" s="143">
        <f>H10+H8</f>
        <v>117785</v>
      </c>
      <c r="I34" s="256">
        <f>H34/F34*100</f>
        <v>129.99547496330305</v>
      </c>
      <c r="J34" s="100">
        <f>H34/G34*100</f>
        <v>98.650460692668034</v>
      </c>
    </row>
    <row r="35" spans="2:11" ht="16.5" thickBot="1" x14ac:dyDescent="0.3">
      <c r="B35" s="733"/>
      <c r="C35" s="506"/>
      <c r="D35" s="506"/>
      <c r="E35" s="642"/>
      <c r="F35" s="246"/>
      <c r="G35" s="643"/>
      <c r="H35" s="507"/>
      <c r="I35" s="508"/>
      <c r="J35" s="508"/>
      <c r="K35" s="147"/>
    </row>
    <row r="36" spans="2:11" x14ac:dyDescent="0.25">
      <c r="B36" s="200" t="s">
        <v>3</v>
      </c>
      <c r="C36" s="86" t="s">
        <v>4</v>
      </c>
      <c r="D36" s="87"/>
      <c r="E36" s="86"/>
      <c r="F36" s="88" t="s">
        <v>5</v>
      </c>
      <c r="G36" s="86" t="s">
        <v>6</v>
      </c>
      <c r="H36" s="120" t="s">
        <v>7</v>
      </c>
      <c r="I36" s="229" t="s">
        <v>8</v>
      </c>
      <c r="J36" s="204" t="s">
        <v>8</v>
      </c>
    </row>
    <row r="37" spans="2:11" x14ac:dyDescent="0.25">
      <c r="B37" s="205" t="s">
        <v>9</v>
      </c>
      <c r="C37" s="206" t="s">
        <v>10</v>
      </c>
      <c r="D37" s="89" t="s">
        <v>314</v>
      </c>
      <c r="E37" s="207" t="s">
        <v>11</v>
      </c>
      <c r="F37" s="90" t="s">
        <v>12</v>
      </c>
      <c r="G37" s="91" t="s">
        <v>13</v>
      </c>
      <c r="H37" s="125" t="s">
        <v>647</v>
      </c>
      <c r="I37" s="230" t="s">
        <v>14</v>
      </c>
      <c r="J37" s="209" t="s">
        <v>15</v>
      </c>
    </row>
    <row r="38" spans="2:11" ht="15.75" thickBot="1" x14ac:dyDescent="0.3">
      <c r="B38" s="210" t="s">
        <v>16</v>
      </c>
      <c r="C38" s="211" t="s">
        <v>17</v>
      </c>
      <c r="D38" s="92"/>
      <c r="E38" s="231"/>
      <c r="F38" s="93" t="s">
        <v>322</v>
      </c>
      <c r="G38" s="93" t="s">
        <v>322</v>
      </c>
      <c r="H38" s="130"/>
      <c r="I38" s="232"/>
      <c r="J38" s="248"/>
    </row>
    <row r="39" spans="2:11" ht="15.75" x14ac:dyDescent="0.25">
      <c r="B39" s="249" t="s">
        <v>34</v>
      </c>
      <c r="C39" s="233"/>
      <c r="D39" s="250"/>
      <c r="E39" s="251"/>
      <c r="F39" s="71"/>
      <c r="G39" s="252"/>
      <c r="H39" s="94"/>
      <c r="I39" s="546"/>
      <c r="J39" s="74"/>
    </row>
    <row r="40" spans="2:11" x14ac:dyDescent="0.25">
      <c r="B40" s="317" t="s">
        <v>366</v>
      </c>
      <c r="C40" s="375" t="s">
        <v>350</v>
      </c>
      <c r="D40" s="376"/>
      <c r="E40" s="377"/>
      <c r="F40" s="378">
        <f>SUM(F41:F42)</f>
        <v>50500</v>
      </c>
      <c r="G40" s="379">
        <f>SUM(G41:G42)</f>
        <v>50500</v>
      </c>
      <c r="H40" s="239">
        <f>SUM(H41:H42)</f>
        <v>32165</v>
      </c>
      <c r="I40" s="547">
        <f>H40/F40*100</f>
        <v>63.693069306930695</v>
      </c>
      <c r="J40" s="151">
        <f t="shared" ref="J40:J42" si="6">H40/G40*100</f>
        <v>63.693069306930695</v>
      </c>
    </row>
    <row r="41" spans="2:11" ht="15.75" x14ac:dyDescent="0.25">
      <c r="B41" s="317"/>
      <c r="C41" s="174"/>
      <c r="D41" s="169" t="s">
        <v>367</v>
      </c>
      <c r="E41" s="96" t="s">
        <v>368</v>
      </c>
      <c r="F41" s="173">
        <v>30500</v>
      </c>
      <c r="G41" s="172">
        <v>30500</v>
      </c>
      <c r="H41" s="170">
        <v>12165</v>
      </c>
      <c r="I41" s="548">
        <f t="shared" ref="I41:I42" si="7">H41/F41*100</f>
        <v>39.885245901639344</v>
      </c>
      <c r="J41" s="105">
        <f t="shared" si="6"/>
        <v>39.885245901639344</v>
      </c>
    </row>
    <row r="42" spans="2:11" ht="15.75" x14ac:dyDescent="0.25">
      <c r="B42" s="735"/>
      <c r="C42" s="380"/>
      <c r="D42" s="253" t="s">
        <v>370</v>
      </c>
      <c r="E42" s="96" t="s">
        <v>369</v>
      </c>
      <c r="F42" s="59">
        <v>20000</v>
      </c>
      <c r="G42" s="381">
        <v>20000</v>
      </c>
      <c r="H42" s="81">
        <v>20000</v>
      </c>
      <c r="I42" s="548">
        <f t="shared" si="7"/>
        <v>100</v>
      </c>
      <c r="J42" s="105">
        <f t="shared" si="6"/>
        <v>100</v>
      </c>
    </row>
    <row r="43" spans="2:11" x14ac:dyDescent="0.25">
      <c r="B43" s="132" t="s">
        <v>232</v>
      </c>
      <c r="C43" s="1250" t="s">
        <v>233</v>
      </c>
      <c r="D43" s="1257"/>
      <c r="E43" s="382"/>
      <c r="F43" s="177">
        <f>F44+F47</f>
        <v>8563</v>
      </c>
      <c r="G43" s="178">
        <f t="shared" ref="G43:H43" si="8">G44+G47</f>
        <v>8563</v>
      </c>
      <c r="H43" s="177">
        <f t="shared" si="8"/>
        <v>8461</v>
      </c>
      <c r="I43" s="150">
        <f>H43/F43*100</f>
        <v>98.808828681536838</v>
      </c>
      <c r="J43" s="151">
        <f>H43/G43*100</f>
        <v>98.808828681536838</v>
      </c>
    </row>
    <row r="44" spans="2:11" x14ac:dyDescent="0.25">
      <c r="B44" s="132"/>
      <c r="C44" s="383"/>
      <c r="D44" s="384"/>
      <c r="E44" s="328" t="s">
        <v>133</v>
      </c>
      <c r="F44" s="187">
        <f>F45</f>
        <v>7063</v>
      </c>
      <c r="G44" s="188">
        <f>G45+G46</f>
        <v>7063</v>
      </c>
      <c r="H44" s="188">
        <f>H45+H46</f>
        <v>7062</v>
      </c>
      <c r="I44" s="150">
        <f t="shared" ref="I44:I48" si="9">H44/F44*100</f>
        <v>99.985841710321381</v>
      </c>
      <c r="J44" s="151">
        <f t="shared" ref="J44:J48" si="10">H44/G44*100</f>
        <v>99.985841710321381</v>
      </c>
    </row>
    <row r="45" spans="2:11" x14ac:dyDescent="0.25">
      <c r="B45" s="116"/>
      <c r="C45" s="385" t="s">
        <v>372</v>
      </c>
      <c r="D45" s="386" t="s">
        <v>371</v>
      </c>
      <c r="E45" s="387" t="s">
        <v>303</v>
      </c>
      <c r="F45" s="388">
        <v>7063</v>
      </c>
      <c r="G45" s="389">
        <v>6990</v>
      </c>
      <c r="H45" s="390">
        <v>6989</v>
      </c>
      <c r="I45" s="391">
        <f t="shared" si="9"/>
        <v>98.952286563783105</v>
      </c>
      <c r="J45" s="392">
        <f t="shared" si="10"/>
        <v>99.985693848354799</v>
      </c>
    </row>
    <row r="46" spans="2:11" x14ac:dyDescent="0.25">
      <c r="B46" s="116"/>
      <c r="C46" s="655" t="s">
        <v>648</v>
      </c>
      <c r="D46" s="386" t="s">
        <v>649</v>
      </c>
      <c r="E46" s="387"/>
      <c r="F46" s="388">
        <v>0</v>
      </c>
      <c r="G46" s="389">
        <v>73</v>
      </c>
      <c r="H46" s="390">
        <v>73</v>
      </c>
      <c r="I46" s="391">
        <v>0</v>
      </c>
      <c r="J46" s="392">
        <f t="shared" si="10"/>
        <v>100</v>
      </c>
    </row>
    <row r="47" spans="2:11" x14ac:dyDescent="0.25">
      <c r="B47" s="116"/>
      <c r="C47" s="393"/>
      <c r="D47" s="386"/>
      <c r="E47" s="328" t="s">
        <v>235</v>
      </c>
      <c r="F47" s="187">
        <f>SUM(F48:F48)</f>
        <v>1500</v>
      </c>
      <c r="G47" s="188">
        <f>SUM(G48:G48)</f>
        <v>1500</v>
      </c>
      <c r="H47" s="187">
        <f>SUM(H48:H48)</f>
        <v>1399</v>
      </c>
      <c r="I47" s="150">
        <f t="shared" si="9"/>
        <v>93.266666666666666</v>
      </c>
      <c r="J47" s="151">
        <f t="shared" si="10"/>
        <v>93.266666666666666</v>
      </c>
    </row>
    <row r="48" spans="2:11" ht="15.75" thickBot="1" x14ac:dyDescent="0.3">
      <c r="B48" s="394"/>
      <c r="C48" s="395" t="s">
        <v>279</v>
      </c>
      <c r="D48" s="396" t="s">
        <v>373</v>
      </c>
      <c r="E48" s="397" t="s">
        <v>303</v>
      </c>
      <c r="F48" s="398">
        <v>1500</v>
      </c>
      <c r="G48" s="389">
        <v>1500</v>
      </c>
      <c r="H48" s="390">
        <v>1399</v>
      </c>
      <c r="I48" s="391">
        <f t="shared" si="9"/>
        <v>93.266666666666666</v>
      </c>
      <c r="J48" s="392">
        <f t="shared" si="10"/>
        <v>93.266666666666666</v>
      </c>
    </row>
    <row r="49" spans="2:10" ht="16.5" thickBot="1" x14ac:dyDescent="0.3">
      <c r="B49" s="1218" t="s">
        <v>35</v>
      </c>
      <c r="C49" s="1219"/>
      <c r="D49" s="1219"/>
      <c r="E49" s="254"/>
      <c r="F49" s="114">
        <f>F40+F43</f>
        <v>59063</v>
      </c>
      <c r="G49" s="255">
        <f>G40+G43</f>
        <v>59063</v>
      </c>
      <c r="H49" s="114">
        <f>H40+H43</f>
        <v>40626</v>
      </c>
      <c r="I49" s="256">
        <f>H49/F49*100</f>
        <v>68.784179604828751</v>
      </c>
      <c r="J49" s="100">
        <f>H49/G49*100</f>
        <v>68.784179604828751</v>
      </c>
    </row>
    <row r="50" spans="2:10" ht="9.75" customHeight="1" thickBot="1" x14ac:dyDescent="0.3">
      <c r="B50" s="16"/>
      <c r="C50" s="16"/>
      <c r="D50" s="16"/>
      <c r="E50" s="16"/>
      <c r="F50" s="16"/>
      <c r="G50" s="257"/>
    </row>
    <row r="51" spans="2:10" ht="16.5" thickBot="1" x14ac:dyDescent="0.3">
      <c r="B51" s="68" t="s">
        <v>36</v>
      </c>
      <c r="C51" s="142"/>
      <c r="D51" s="142"/>
      <c r="E51" s="142"/>
      <c r="F51" s="258">
        <f>F34+F40+F43</f>
        <v>149670</v>
      </c>
      <c r="G51" s="515">
        <f>G34+G40+G43</f>
        <v>178459.3</v>
      </c>
      <c r="H51" s="258">
        <f>H34+H40+H43</f>
        <v>158411</v>
      </c>
      <c r="I51" s="99">
        <f>H51/F51*100</f>
        <v>105.84018173314627</v>
      </c>
      <c r="J51" s="100">
        <f>H51/G51*100</f>
        <v>88.765897882598438</v>
      </c>
    </row>
    <row r="314" spans="4:4" ht="25.5" x14ac:dyDescent="0.25">
      <c r="D314" s="904" t="s">
        <v>594</v>
      </c>
    </row>
  </sheetData>
  <mergeCells count="5">
    <mergeCell ref="C8:D8"/>
    <mergeCell ref="C10:D10"/>
    <mergeCell ref="B34:D34"/>
    <mergeCell ref="C43:D43"/>
    <mergeCell ref="B49:D49"/>
  </mergeCells>
  <pageMargins left="0.70866141732283472" right="0" top="0.39370078740157483" bottom="0.19685039370078741" header="0" footer="0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5BE96-8D4F-4C3B-ABA9-368A05A11510}">
  <sheetPr>
    <pageSetUpPr fitToPage="1"/>
  </sheetPr>
  <dimension ref="B2:J76"/>
  <sheetViews>
    <sheetView topLeftCell="A28" zoomScaleNormal="100" workbookViewId="0">
      <selection activeCell="J50" sqref="J50"/>
    </sheetView>
  </sheetViews>
  <sheetFormatPr defaultRowHeight="15" x14ac:dyDescent="0.25"/>
  <cols>
    <col min="1" max="1" width="2.85546875" style="12" customWidth="1"/>
    <col min="2" max="3" width="11" style="12" customWidth="1"/>
    <col min="4" max="4" width="54.28515625" style="12" customWidth="1"/>
    <col min="5" max="5" width="43.5703125" style="12" customWidth="1"/>
    <col min="6" max="7" width="16.140625" style="12" customWidth="1"/>
    <col min="8" max="8" width="16.140625" style="198" customWidth="1"/>
    <col min="9" max="10" width="9.42578125" style="12" customWidth="1"/>
    <col min="11" max="16384" width="9.140625" style="12"/>
  </cols>
  <sheetData>
    <row r="2" spans="2:10" ht="18" x14ac:dyDescent="0.25">
      <c r="B2" s="870" t="s">
        <v>136</v>
      </c>
      <c r="C2" s="871"/>
      <c r="D2" s="872"/>
      <c r="E2" s="871"/>
      <c r="F2" s="871"/>
      <c r="G2" s="873"/>
      <c r="H2" s="874"/>
      <c r="I2" s="871"/>
      <c r="J2" s="871"/>
    </row>
    <row r="3" spans="2:10" ht="15" customHeight="1" thickBot="1" x14ac:dyDescent="0.3">
      <c r="B3" s="871"/>
      <c r="C3" s="870"/>
      <c r="D3" s="870"/>
      <c r="E3" s="871"/>
      <c r="F3" s="875"/>
      <c r="G3" s="873"/>
      <c r="H3" s="874"/>
      <c r="I3" s="871"/>
      <c r="J3" s="171" t="s">
        <v>634</v>
      </c>
    </row>
    <row r="4" spans="2:10" x14ac:dyDescent="0.25">
      <c r="B4" s="876" t="s">
        <v>3</v>
      </c>
      <c r="C4" s="877" t="s">
        <v>4</v>
      </c>
      <c r="D4" s="87"/>
      <c r="E4" s="878"/>
      <c r="F4" s="120" t="s">
        <v>5</v>
      </c>
      <c r="G4" s="879" t="s">
        <v>6</v>
      </c>
      <c r="H4" s="120" t="s">
        <v>7</v>
      </c>
      <c r="I4" s="877" t="s">
        <v>44</v>
      </c>
      <c r="J4" s="880" t="s">
        <v>44</v>
      </c>
    </row>
    <row r="5" spans="2:10" x14ac:dyDescent="0.25">
      <c r="B5" s="881" t="s">
        <v>9</v>
      </c>
      <c r="C5" s="882" t="s">
        <v>10</v>
      </c>
      <c r="D5" s="89" t="s">
        <v>314</v>
      </c>
      <c r="E5" s="883" t="s">
        <v>11</v>
      </c>
      <c r="F5" s="125" t="s">
        <v>12</v>
      </c>
      <c r="G5" s="884" t="s">
        <v>13</v>
      </c>
      <c r="H5" s="125" t="s">
        <v>647</v>
      </c>
      <c r="I5" s="882" t="s">
        <v>45</v>
      </c>
      <c r="J5" s="885" t="s">
        <v>45</v>
      </c>
    </row>
    <row r="6" spans="2:10" ht="15.75" thickBot="1" x14ac:dyDescent="0.3">
      <c r="B6" s="886" t="s">
        <v>16</v>
      </c>
      <c r="C6" s="887" t="s">
        <v>17</v>
      </c>
      <c r="D6" s="92"/>
      <c r="E6" s="888"/>
      <c r="F6" s="93" t="s">
        <v>322</v>
      </c>
      <c r="G6" s="889" t="s">
        <v>322</v>
      </c>
      <c r="H6" s="130"/>
      <c r="I6" s="887" t="s">
        <v>14</v>
      </c>
      <c r="J6" s="890" t="s">
        <v>15</v>
      </c>
    </row>
    <row r="7" spans="2:10" ht="15.75" x14ac:dyDescent="0.25">
      <c r="B7" s="891" t="s">
        <v>18</v>
      </c>
      <c r="C7" s="892"/>
      <c r="D7" s="893"/>
      <c r="E7" s="894"/>
      <c r="F7" s="895"/>
      <c r="G7" s="895"/>
      <c r="H7" s="896"/>
      <c r="I7" s="895"/>
      <c r="J7" s="897"/>
    </row>
    <row r="8" spans="2:10" ht="14.25" customHeight="1" x14ac:dyDescent="0.25">
      <c r="B8" s="531" t="s">
        <v>265</v>
      </c>
      <c r="C8" s="1272" t="s">
        <v>176</v>
      </c>
      <c r="D8" s="1273"/>
      <c r="E8" s="532"/>
      <c r="F8" s="399">
        <f>F9</f>
        <v>450</v>
      </c>
      <c r="G8" s="400">
        <f>G9</f>
        <v>2250</v>
      </c>
      <c r="H8" s="399">
        <f>H9</f>
        <v>1314</v>
      </c>
      <c r="I8" s="150">
        <f>H8/F8*100</f>
        <v>292</v>
      </c>
      <c r="J8" s="151">
        <f>H8/G8*100</f>
        <v>58.4</v>
      </c>
    </row>
    <row r="9" spans="2:10" ht="14.25" customHeight="1" x14ac:dyDescent="0.25">
      <c r="B9" s="533"/>
      <c r="C9" s="532"/>
      <c r="D9" s="532"/>
      <c r="E9" s="1" t="s">
        <v>150</v>
      </c>
      <c r="F9" s="534">
        <v>450</v>
      </c>
      <c r="G9" s="535">
        <v>2250</v>
      </c>
      <c r="H9" s="534">
        <v>1314</v>
      </c>
      <c r="I9" s="104">
        <f t="shared" ref="I9" si="0">H9/F9*100</f>
        <v>292</v>
      </c>
      <c r="J9" s="105">
        <f t="shared" ref="J9" si="1">H9/G9*100</f>
        <v>58.4</v>
      </c>
    </row>
    <row r="10" spans="2:10" ht="14.25" customHeight="1" x14ac:dyDescent="0.25">
      <c r="B10" s="332" t="s">
        <v>137</v>
      </c>
      <c r="C10" s="409" t="s">
        <v>276</v>
      </c>
      <c r="D10" s="409"/>
      <c r="E10" s="898"/>
      <c r="F10" s="187">
        <f>SUM(F11:F23)</f>
        <v>24081</v>
      </c>
      <c r="G10" s="188">
        <f t="shared" ref="G10:H10" si="2">SUM(G11:G23)</f>
        <v>30281</v>
      </c>
      <c r="H10" s="187">
        <f t="shared" si="2"/>
        <v>28860</v>
      </c>
      <c r="I10" s="150">
        <f>H10/F10*100</f>
        <v>119.84552136539179</v>
      </c>
      <c r="J10" s="151">
        <f>H10/G10*100</f>
        <v>95.307288398665833</v>
      </c>
    </row>
    <row r="11" spans="2:10" ht="14.25" customHeight="1" x14ac:dyDescent="0.25">
      <c r="B11" s="332"/>
      <c r="C11" s="380">
        <v>611</v>
      </c>
      <c r="D11" s="407" t="s">
        <v>138</v>
      </c>
      <c r="E11" s="1" t="s">
        <v>139</v>
      </c>
      <c r="F11" s="320">
        <v>1900</v>
      </c>
      <c r="G11" s="321">
        <v>1900</v>
      </c>
      <c r="H11" s="320">
        <v>1876</v>
      </c>
      <c r="I11" s="104">
        <f t="shared" ref="I11:I13" si="3">H11/F11*100</f>
        <v>98.73684210526315</v>
      </c>
      <c r="J11" s="105">
        <f t="shared" ref="J11:J13" si="4">H11/G11*100</f>
        <v>98.73684210526315</v>
      </c>
    </row>
    <row r="12" spans="2:10" ht="14.25" customHeight="1" x14ac:dyDescent="0.25">
      <c r="B12" s="332"/>
      <c r="C12" s="408" t="s">
        <v>140</v>
      </c>
      <c r="D12" s="407" t="s">
        <v>374</v>
      </c>
      <c r="E12" s="620" t="s">
        <v>141</v>
      </c>
      <c r="F12" s="320">
        <v>1900</v>
      </c>
      <c r="G12" s="321">
        <v>1900</v>
      </c>
      <c r="H12" s="320">
        <v>1735</v>
      </c>
      <c r="I12" s="104">
        <f t="shared" si="3"/>
        <v>91.315789473684205</v>
      </c>
      <c r="J12" s="105">
        <f t="shared" si="4"/>
        <v>91.315789473684205</v>
      </c>
    </row>
    <row r="13" spans="2:10" ht="14.25" customHeight="1" x14ac:dyDescent="0.25">
      <c r="B13" s="536"/>
      <c r="C13" s="408" t="s">
        <v>142</v>
      </c>
      <c r="D13" s="407" t="s">
        <v>143</v>
      </c>
      <c r="E13" s="620" t="s">
        <v>144</v>
      </c>
      <c r="F13" s="320">
        <v>4000</v>
      </c>
      <c r="G13" s="321">
        <v>2809</v>
      </c>
      <c r="H13" s="320">
        <v>2805</v>
      </c>
      <c r="I13" s="104">
        <f t="shared" si="3"/>
        <v>70.125</v>
      </c>
      <c r="J13" s="105">
        <f t="shared" si="4"/>
        <v>99.857600569597722</v>
      </c>
    </row>
    <row r="14" spans="2:10" ht="14.25" customHeight="1" x14ac:dyDescent="0.25">
      <c r="B14" s="536"/>
      <c r="C14" s="408" t="s">
        <v>145</v>
      </c>
      <c r="D14" s="1" t="s">
        <v>146</v>
      </c>
      <c r="E14" s="407" t="s">
        <v>147</v>
      </c>
      <c r="F14" s="320">
        <v>500</v>
      </c>
      <c r="G14" s="321">
        <v>500</v>
      </c>
      <c r="H14" s="320">
        <v>453</v>
      </c>
      <c r="I14" s="104">
        <f>H14/F14*100</f>
        <v>90.600000000000009</v>
      </c>
      <c r="J14" s="105">
        <f>H14/G14*100</f>
        <v>90.600000000000009</v>
      </c>
    </row>
    <row r="15" spans="2:10" ht="14.25" customHeight="1" x14ac:dyDescent="0.25">
      <c r="B15" s="536"/>
      <c r="C15" s="408"/>
      <c r="D15" s="1" t="s">
        <v>375</v>
      </c>
      <c r="E15" s="1" t="s">
        <v>148</v>
      </c>
      <c r="F15" s="320">
        <v>580</v>
      </c>
      <c r="G15" s="321">
        <v>289</v>
      </c>
      <c r="H15" s="320">
        <v>280</v>
      </c>
      <c r="I15" s="104">
        <f>H15/F15*100</f>
        <v>48.275862068965516</v>
      </c>
      <c r="J15" s="105">
        <f>H15/G15*100</f>
        <v>96.885813148788927</v>
      </c>
    </row>
    <row r="16" spans="2:10" ht="14.25" customHeight="1" x14ac:dyDescent="0.25">
      <c r="B16" s="536"/>
      <c r="C16" s="408"/>
      <c r="D16" s="407" t="s">
        <v>149</v>
      </c>
      <c r="E16" s="1" t="s">
        <v>150</v>
      </c>
      <c r="F16" s="320">
        <v>400</v>
      </c>
      <c r="G16" s="321">
        <v>231</v>
      </c>
      <c r="H16" s="320">
        <v>190</v>
      </c>
      <c r="I16" s="104">
        <f t="shared" ref="I16:I21" si="5">H16/F16*100</f>
        <v>47.5</v>
      </c>
      <c r="J16" s="105">
        <f t="shared" ref="J16:J22" si="6">H16/G16*100</f>
        <v>82.251082251082252</v>
      </c>
    </row>
    <row r="17" spans="2:10" ht="14.25" customHeight="1" x14ac:dyDescent="0.25">
      <c r="B17" s="536"/>
      <c r="C17" s="408" t="s">
        <v>151</v>
      </c>
      <c r="D17" s="1" t="s">
        <v>152</v>
      </c>
      <c r="E17" s="1" t="s">
        <v>150</v>
      </c>
      <c r="F17" s="320">
        <v>1</v>
      </c>
      <c r="G17" s="321">
        <v>1</v>
      </c>
      <c r="H17" s="320">
        <v>0</v>
      </c>
      <c r="I17" s="104">
        <f t="shared" si="5"/>
        <v>0</v>
      </c>
      <c r="J17" s="105">
        <f t="shared" si="6"/>
        <v>0</v>
      </c>
    </row>
    <row r="18" spans="2:10" ht="14.25" customHeight="1" x14ac:dyDescent="0.25">
      <c r="B18" s="332"/>
      <c r="C18" s="409"/>
      <c r="D18" s="407" t="s">
        <v>153</v>
      </c>
      <c r="E18" s="407" t="s">
        <v>154</v>
      </c>
      <c r="F18" s="320">
        <v>550</v>
      </c>
      <c r="G18" s="321">
        <v>540</v>
      </c>
      <c r="H18" s="320">
        <v>536</v>
      </c>
      <c r="I18" s="104">
        <f t="shared" si="5"/>
        <v>97.454545454545453</v>
      </c>
      <c r="J18" s="105">
        <f t="shared" si="6"/>
        <v>99.259259259259252</v>
      </c>
    </row>
    <row r="19" spans="2:10" ht="14.25" customHeight="1" x14ac:dyDescent="0.25">
      <c r="B19" s="536"/>
      <c r="C19" s="899"/>
      <c r="D19" s="407" t="s">
        <v>376</v>
      </c>
      <c r="E19" s="407" t="s">
        <v>155</v>
      </c>
      <c r="F19" s="320">
        <v>6000</v>
      </c>
      <c r="G19" s="321">
        <v>7635</v>
      </c>
      <c r="H19" s="320">
        <v>6769</v>
      </c>
      <c r="I19" s="104">
        <f t="shared" si="5"/>
        <v>112.81666666666668</v>
      </c>
      <c r="J19" s="105">
        <f t="shared" si="6"/>
        <v>88.657498362802883</v>
      </c>
    </row>
    <row r="20" spans="2:10" ht="14.25" customHeight="1" x14ac:dyDescent="0.25">
      <c r="B20" s="536"/>
      <c r="C20" s="408" t="s">
        <v>270</v>
      </c>
      <c r="D20" s="407" t="s">
        <v>271</v>
      </c>
      <c r="E20" s="407" t="s">
        <v>155</v>
      </c>
      <c r="F20" s="320">
        <v>1000</v>
      </c>
      <c r="G20" s="321">
        <v>1970</v>
      </c>
      <c r="H20" s="320">
        <v>1831</v>
      </c>
      <c r="I20" s="104">
        <f t="shared" si="5"/>
        <v>183.1</v>
      </c>
      <c r="J20" s="105">
        <f t="shared" si="6"/>
        <v>92.944162436548226</v>
      </c>
    </row>
    <row r="21" spans="2:10" ht="14.25" customHeight="1" x14ac:dyDescent="0.25">
      <c r="B21" s="410"/>
      <c r="C21" s="109" t="s">
        <v>272</v>
      </c>
      <c r="D21" s="900" t="s">
        <v>377</v>
      </c>
      <c r="E21" s="900" t="s">
        <v>147</v>
      </c>
      <c r="F21" s="320">
        <v>7000</v>
      </c>
      <c r="G21" s="321">
        <v>11761.6</v>
      </c>
      <c r="H21" s="320">
        <v>11761</v>
      </c>
      <c r="I21" s="153">
        <f t="shared" si="5"/>
        <v>168.01428571428571</v>
      </c>
      <c r="J21" s="152">
        <f t="shared" si="6"/>
        <v>99.994898653244462</v>
      </c>
    </row>
    <row r="22" spans="2:10" ht="14.25" customHeight="1" x14ac:dyDescent="0.25">
      <c r="B22" s="1274"/>
      <c r="C22" s="1276"/>
      <c r="D22" s="1278" t="s">
        <v>318</v>
      </c>
      <c r="E22" s="1280" t="s">
        <v>378</v>
      </c>
      <c r="F22" s="1270">
        <v>250</v>
      </c>
      <c r="G22" s="1258">
        <v>744.4</v>
      </c>
      <c r="H22" s="1260">
        <v>624</v>
      </c>
      <c r="I22" s="1262">
        <f>H22/F22*100</f>
        <v>249.6</v>
      </c>
      <c r="J22" s="1263">
        <f t="shared" si="6"/>
        <v>83.825900053734557</v>
      </c>
    </row>
    <row r="23" spans="2:10" ht="12.75" customHeight="1" x14ac:dyDescent="0.25">
      <c r="B23" s="1275"/>
      <c r="C23" s="1277"/>
      <c r="D23" s="1279"/>
      <c r="E23" s="1281"/>
      <c r="F23" s="1271"/>
      <c r="G23" s="1259"/>
      <c r="H23" s="1261"/>
      <c r="I23" s="1261"/>
      <c r="J23" s="1264"/>
    </row>
    <row r="24" spans="2:10" ht="14.25" customHeight="1" x14ac:dyDescent="0.25">
      <c r="B24" s="332" t="s">
        <v>156</v>
      </c>
      <c r="C24" s="409" t="s">
        <v>230</v>
      </c>
      <c r="D24" s="102"/>
      <c r="E24" s="102"/>
      <c r="F24" s="187">
        <f>SUM(F25:F27)</f>
        <v>1265</v>
      </c>
      <c r="G24" s="188">
        <f t="shared" ref="G24:H24" si="7">SUM(G25:G27)</f>
        <v>3069.5</v>
      </c>
      <c r="H24" s="187">
        <f t="shared" si="7"/>
        <v>1731</v>
      </c>
      <c r="I24" s="160">
        <f t="shared" ref="I24:I27" si="8">H24/G24*100</f>
        <v>56.393549438019221</v>
      </c>
      <c r="J24" s="159">
        <f t="shared" ref="J24:J27" si="9">H24/G24*100</f>
        <v>56.393549438019221</v>
      </c>
    </row>
    <row r="25" spans="2:10" ht="25.5" customHeight="1" x14ac:dyDescent="0.25">
      <c r="B25" s="308"/>
      <c r="C25" s="537"/>
      <c r="D25" s="653" t="s">
        <v>642</v>
      </c>
      <c r="E25" s="407" t="s">
        <v>158</v>
      </c>
      <c r="F25" s="320">
        <v>415</v>
      </c>
      <c r="G25" s="321">
        <v>415</v>
      </c>
      <c r="H25" s="320">
        <v>267</v>
      </c>
      <c r="I25" s="153">
        <f t="shared" si="8"/>
        <v>64.337349397590359</v>
      </c>
      <c r="J25" s="152">
        <f t="shared" si="9"/>
        <v>64.337349397590359</v>
      </c>
    </row>
    <row r="26" spans="2:10" ht="12.75" customHeight="1" x14ac:dyDescent="0.25">
      <c r="B26" s="308"/>
      <c r="C26" s="404"/>
      <c r="D26" s="407" t="s">
        <v>576</v>
      </c>
      <c r="E26" s="407" t="s">
        <v>158</v>
      </c>
      <c r="F26" s="320">
        <v>750</v>
      </c>
      <c r="G26" s="538">
        <v>2554.5</v>
      </c>
      <c r="H26" s="539">
        <v>1395</v>
      </c>
      <c r="I26" s="153">
        <f t="shared" si="8"/>
        <v>54.609512624779796</v>
      </c>
      <c r="J26" s="152">
        <f t="shared" si="9"/>
        <v>54.609512624779796</v>
      </c>
    </row>
    <row r="27" spans="2:10" ht="14.25" customHeight="1" thickBot="1" x14ac:dyDescent="0.3">
      <c r="B27" s="536"/>
      <c r="C27" s="408"/>
      <c r="D27" s="407" t="s">
        <v>643</v>
      </c>
      <c r="E27" s="1" t="s">
        <v>150</v>
      </c>
      <c r="F27" s="320">
        <v>100</v>
      </c>
      <c r="G27" s="321">
        <v>100</v>
      </c>
      <c r="H27" s="320">
        <v>69</v>
      </c>
      <c r="I27" s="153">
        <f t="shared" si="8"/>
        <v>69</v>
      </c>
      <c r="J27" s="152">
        <f t="shared" si="9"/>
        <v>69</v>
      </c>
    </row>
    <row r="28" spans="2:10" ht="16.5" customHeight="1" thickBot="1" x14ac:dyDescent="0.3">
      <c r="B28" s="1265" t="s">
        <v>23</v>
      </c>
      <c r="C28" s="1266"/>
      <c r="D28" s="1267"/>
      <c r="E28" s="157"/>
      <c r="F28" s="297">
        <f>F10+F24+F8</f>
        <v>25796</v>
      </c>
      <c r="G28" s="298">
        <f>G10+G24+G8</f>
        <v>35600.5</v>
      </c>
      <c r="H28" s="297">
        <f>H10+H24+H8</f>
        <v>31905</v>
      </c>
      <c r="I28" s="299">
        <f>H28/F28*100</f>
        <v>123.68196619630952</v>
      </c>
      <c r="J28" s="300">
        <f>H28/G28*100</f>
        <v>89.619527815620572</v>
      </c>
    </row>
    <row r="29" spans="2:10" ht="14.25" customHeight="1" thickBot="1" x14ac:dyDescent="0.3">
      <c r="B29" s="734"/>
      <c r="C29" s="734"/>
      <c r="D29" s="734"/>
      <c r="E29" s="45"/>
      <c r="F29" s="35"/>
      <c r="G29" s="36"/>
      <c r="H29" s="35"/>
      <c r="I29" s="76"/>
      <c r="J29" s="38"/>
    </row>
    <row r="30" spans="2:10" ht="14.25" customHeight="1" x14ac:dyDescent="0.25">
      <c r="B30" s="117" t="s">
        <v>3</v>
      </c>
      <c r="C30" s="118" t="s">
        <v>4</v>
      </c>
      <c r="D30" s="87"/>
      <c r="E30" s="119"/>
      <c r="F30" s="120" t="s">
        <v>5</v>
      </c>
      <c r="G30" s="879" t="s">
        <v>6</v>
      </c>
      <c r="H30" s="120" t="s">
        <v>7</v>
      </c>
      <c r="I30" s="877" t="s">
        <v>44</v>
      </c>
      <c r="J30" s="880" t="s">
        <v>44</v>
      </c>
    </row>
    <row r="31" spans="2:10" ht="14.25" customHeight="1" x14ac:dyDescent="0.25">
      <c r="B31" s="122" t="s">
        <v>9</v>
      </c>
      <c r="C31" s="123" t="s">
        <v>10</v>
      </c>
      <c r="D31" s="89" t="s">
        <v>314</v>
      </c>
      <c r="E31" s="124" t="s">
        <v>11</v>
      </c>
      <c r="F31" s="125" t="s">
        <v>12</v>
      </c>
      <c r="G31" s="884" t="s">
        <v>13</v>
      </c>
      <c r="H31" s="125" t="s">
        <v>584</v>
      </c>
      <c r="I31" s="882" t="s">
        <v>45</v>
      </c>
      <c r="J31" s="885" t="s">
        <v>45</v>
      </c>
    </row>
    <row r="32" spans="2:10" ht="14.25" customHeight="1" thickBot="1" x14ac:dyDescent="0.3">
      <c r="B32" s="127" t="s">
        <v>16</v>
      </c>
      <c r="C32" s="128" t="s">
        <v>17</v>
      </c>
      <c r="D32" s="92"/>
      <c r="E32" s="129"/>
      <c r="F32" s="93" t="s">
        <v>322</v>
      </c>
      <c r="G32" s="889" t="s">
        <v>322</v>
      </c>
      <c r="H32" s="902"/>
      <c r="I32" s="887" t="s">
        <v>14</v>
      </c>
      <c r="J32" s="890" t="s">
        <v>15</v>
      </c>
    </row>
    <row r="33" spans="2:10" ht="16.5" customHeight="1" x14ac:dyDescent="0.25">
      <c r="B33" s="1268" t="s">
        <v>34</v>
      </c>
      <c r="C33" s="1269"/>
      <c r="D33" s="1269"/>
      <c r="E33" s="154"/>
      <c r="F33" s="411"/>
      <c r="G33" s="412"/>
      <c r="H33" s="269"/>
      <c r="I33" s="412"/>
      <c r="J33" s="402"/>
    </row>
    <row r="34" spans="2:10" ht="14.25" customHeight="1" x14ac:dyDescent="0.25">
      <c r="B34" s="317" t="s">
        <v>265</v>
      </c>
      <c r="C34" s="559" t="s">
        <v>176</v>
      </c>
      <c r="D34" s="560"/>
      <c r="E34" s="561"/>
      <c r="F34" s="318">
        <f>SUM(F36:F36)</f>
        <v>1430</v>
      </c>
      <c r="G34" s="319">
        <f>SUM(G36:G36)</f>
        <v>1430</v>
      </c>
      <c r="H34" s="562">
        <f>SUM(H36:H36)</f>
        <v>0</v>
      </c>
      <c r="I34" s="150">
        <f>H34/F34*100</f>
        <v>0</v>
      </c>
      <c r="J34" s="151">
        <f>H34/G34*100</f>
        <v>0</v>
      </c>
    </row>
    <row r="35" spans="2:10" ht="14.25" customHeight="1" x14ac:dyDescent="0.25">
      <c r="B35" s="317"/>
      <c r="C35" s="559"/>
      <c r="D35" s="102" t="s">
        <v>259</v>
      </c>
      <c r="E35" s="563"/>
      <c r="F35" s="318"/>
      <c r="G35" s="319"/>
      <c r="H35" s="562"/>
      <c r="I35" s="150"/>
      <c r="J35" s="151"/>
    </row>
    <row r="36" spans="2:10" ht="14.25" customHeight="1" x14ac:dyDescent="0.25">
      <c r="B36" s="735"/>
      <c r="C36" s="95"/>
      <c r="D36" s="405" t="s">
        <v>244</v>
      </c>
      <c r="E36" s="96" t="s">
        <v>148</v>
      </c>
      <c r="F36" s="173">
        <v>1430</v>
      </c>
      <c r="G36" s="172">
        <v>1430</v>
      </c>
      <c r="H36" s="217">
        <v>0</v>
      </c>
      <c r="I36" s="104">
        <f>H36/F36*100</f>
        <v>0</v>
      </c>
      <c r="J36" s="105">
        <f>H36/G36*100</f>
        <v>0</v>
      </c>
    </row>
    <row r="37" spans="2:10" ht="14.25" customHeight="1" x14ac:dyDescent="0.25">
      <c r="B37" s="413" t="s">
        <v>379</v>
      </c>
      <c r="C37" s="403" t="s">
        <v>47</v>
      </c>
      <c r="D37" s="736"/>
      <c r="E37" s="377"/>
      <c r="F37" s="318">
        <f>F38</f>
        <v>5523</v>
      </c>
      <c r="G37" s="319">
        <f>G38</f>
        <v>9510</v>
      </c>
      <c r="H37" s="318">
        <f>H38</f>
        <v>9444</v>
      </c>
      <c r="I37" s="150">
        <v>0</v>
      </c>
      <c r="J37" s="151">
        <f t="shared" ref="J37:J38" si="10">H37/G37*100</f>
        <v>99.305993690851736</v>
      </c>
    </row>
    <row r="38" spans="2:10" ht="14.25" customHeight="1" x14ac:dyDescent="0.25">
      <c r="B38" s="735"/>
      <c r="C38" s="403"/>
      <c r="D38" s="405" t="s">
        <v>380</v>
      </c>
      <c r="E38" s="107" t="s">
        <v>275</v>
      </c>
      <c r="F38" s="272">
        <v>5523</v>
      </c>
      <c r="G38" s="273">
        <v>9510</v>
      </c>
      <c r="H38" s="314">
        <v>9444</v>
      </c>
      <c r="I38" s="104">
        <v>0</v>
      </c>
      <c r="J38" s="105">
        <f t="shared" si="10"/>
        <v>99.305993690851736</v>
      </c>
    </row>
    <row r="39" spans="2:10" ht="14.25" customHeight="1" x14ac:dyDescent="0.25">
      <c r="B39" s="116" t="s">
        <v>137</v>
      </c>
      <c r="C39" s="403" t="s">
        <v>276</v>
      </c>
      <c r="D39" s="175"/>
      <c r="E39" s="377"/>
      <c r="F39" s="322">
        <f>SUM(F40:F46)</f>
        <v>396</v>
      </c>
      <c r="G39" s="550">
        <f t="shared" ref="G39:H39" si="11">SUM(G40:G46)</f>
        <v>400</v>
      </c>
      <c r="H39" s="322">
        <f t="shared" si="11"/>
        <v>0</v>
      </c>
      <c r="I39" s="150">
        <f>H39/F39*100</f>
        <v>0</v>
      </c>
      <c r="J39" s="151">
        <f>H39/G39*100</f>
        <v>0</v>
      </c>
    </row>
    <row r="40" spans="2:10" ht="14.25" customHeight="1" x14ac:dyDescent="0.25">
      <c r="B40" s="274"/>
      <c r="C40" s="275"/>
      <c r="D40" s="414" t="s">
        <v>509</v>
      </c>
      <c r="E40" s="1196" t="s">
        <v>148</v>
      </c>
      <c r="F40" s="1197">
        <v>0</v>
      </c>
      <c r="G40" s="1198">
        <v>200</v>
      </c>
      <c r="H40" s="1199">
        <v>0</v>
      </c>
      <c r="I40" s="1194">
        <v>0</v>
      </c>
      <c r="J40" s="1195">
        <f t="shared" ref="J40" si="12">H40/G40*100</f>
        <v>0</v>
      </c>
    </row>
    <row r="41" spans="2:10" ht="14.25" customHeight="1" x14ac:dyDescent="0.25">
      <c r="B41" s="735"/>
      <c r="C41" s="277"/>
      <c r="D41" s="415"/>
      <c r="E41" s="1200"/>
      <c r="F41" s="1201"/>
      <c r="G41" s="1202"/>
      <c r="H41" s="1203"/>
      <c r="I41" s="1202"/>
      <c r="J41" s="1204"/>
    </row>
    <row r="42" spans="2:10" ht="14.25" customHeight="1" x14ac:dyDescent="0.25">
      <c r="B42" s="274"/>
      <c r="C42" s="275"/>
      <c r="D42" s="414" t="s">
        <v>508</v>
      </c>
      <c r="E42" s="1196" t="s">
        <v>148</v>
      </c>
      <c r="F42" s="1197">
        <v>0</v>
      </c>
      <c r="G42" s="1198">
        <v>200</v>
      </c>
      <c r="H42" s="1199">
        <v>0</v>
      </c>
      <c r="I42" s="1194">
        <v>0</v>
      </c>
      <c r="J42" s="1195">
        <f t="shared" ref="J42" si="13">H42/G42*100</f>
        <v>0</v>
      </c>
    </row>
    <row r="43" spans="2:10" ht="14.25" customHeight="1" x14ac:dyDescent="0.25">
      <c r="B43" s="735"/>
      <c r="C43" s="277"/>
      <c r="D43" s="415"/>
      <c r="E43" s="1200"/>
      <c r="F43" s="1201"/>
      <c r="G43" s="1202"/>
      <c r="H43" s="1203"/>
      <c r="I43" s="1202"/>
      <c r="J43" s="1204"/>
    </row>
    <row r="44" spans="2:10" ht="14.25" customHeight="1" x14ac:dyDescent="0.25">
      <c r="B44" s="278"/>
      <c r="C44" s="275"/>
      <c r="D44" s="414" t="s">
        <v>381</v>
      </c>
      <c r="E44" s="1196" t="s">
        <v>273</v>
      </c>
      <c r="F44" s="1197">
        <v>205</v>
      </c>
      <c r="G44" s="1198">
        <v>0</v>
      </c>
      <c r="H44" s="1199">
        <v>0</v>
      </c>
      <c r="I44" s="1194">
        <f t="shared" ref="I44:I46" si="14">H44/F44*100</f>
        <v>0</v>
      </c>
      <c r="J44" s="1195">
        <v>0</v>
      </c>
    </row>
    <row r="45" spans="2:10" ht="14.25" customHeight="1" x14ac:dyDescent="0.25">
      <c r="B45" s="735"/>
      <c r="C45" s="277"/>
      <c r="D45" s="415"/>
      <c r="E45" s="1200" t="s">
        <v>274</v>
      </c>
      <c r="F45" s="1201"/>
      <c r="G45" s="1202"/>
      <c r="H45" s="1203"/>
      <c r="I45" s="1205"/>
      <c r="J45" s="1206"/>
    </row>
    <row r="46" spans="2:10" ht="14.25" customHeight="1" x14ac:dyDescent="0.25">
      <c r="B46" s="278"/>
      <c r="C46" s="275"/>
      <c r="D46" s="416" t="s">
        <v>382</v>
      </c>
      <c r="E46" s="1196" t="s">
        <v>273</v>
      </c>
      <c r="F46" s="1197">
        <v>191</v>
      </c>
      <c r="G46" s="1207">
        <v>0</v>
      </c>
      <c r="H46" s="1199">
        <v>0</v>
      </c>
      <c r="I46" s="1194">
        <f t="shared" si="14"/>
        <v>0</v>
      </c>
      <c r="J46" s="1195">
        <v>0</v>
      </c>
    </row>
    <row r="47" spans="2:10" ht="14.25" customHeight="1" thickBot="1" x14ac:dyDescent="0.3">
      <c r="B47" s="540"/>
      <c r="C47" s="541"/>
      <c r="D47" s="417"/>
      <c r="E47" s="1208" t="s">
        <v>274</v>
      </c>
      <c r="F47" s="1209"/>
      <c r="G47" s="1210"/>
      <c r="H47" s="1211"/>
      <c r="I47" s="1212"/>
      <c r="J47" s="1213"/>
    </row>
    <row r="48" spans="2:10" ht="16.5" customHeight="1" thickBot="1" x14ac:dyDescent="0.3">
      <c r="B48" s="1218" t="s">
        <v>35</v>
      </c>
      <c r="C48" s="1219"/>
      <c r="D48" s="1219"/>
      <c r="E48" s="279"/>
      <c r="F48" s="280">
        <f>F34+F39+F37</f>
        <v>7349</v>
      </c>
      <c r="G48" s="281">
        <f>G34+G39+G37</f>
        <v>11340</v>
      </c>
      <c r="H48" s="280">
        <f>H34+H39+H37</f>
        <v>9444</v>
      </c>
      <c r="I48" s="13">
        <f>H48/F48*100</f>
        <v>128.50727990202748</v>
      </c>
      <c r="J48" s="100">
        <f>H48/G48*100</f>
        <v>83.280423280423278</v>
      </c>
    </row>
    <row r="49" spans="2:10" ht="14.25" customHeight="1" thickBot="1" x14ac:dyDescent="0.3">
      <c r="B49" s="903"/>
      <c r="C49" s="903"/>
      <c r="D49" s="903"/>
      <c r="E49" s="903"/>
      <c r="F49" s="903"/>
      <c r="G49" s="903"/>
    </row>
    <row r="50" spans="2:10" ht="16.5" customHeight="1" thickBot="1" x14ac:dyDescent="0.3">
      <c r="B50" s="68" t="s">
        <v>36</v>
      </c>
      <c r="C50" s="142"/>
      <c r="D50" s="142"/>
      <c r="E50" s="142"/>
      <c r="F50" s="69">
        <f>F48+F28</f>
        <v>33145</v>
      </c>
      <c r="G50" s="70">
        <f>G48+G28</f>
        <v>46940.5</v>
      </c>
      <c r="H50" s="69">
        <f>H48+H28</f>
        <v>41349</v>
      </c>
      <c r="I50" s="13">
        <f>H50/F50*100</f>
        <v>124.75184794086589</v>
      </c>
      <c r="J50" s="100">
        <f>H50/G50*100</f>
        <v>88.088111545467129</v>
      </c>
    </row>
    <row r="51" spans="2:10" ht="14.25" customHeight="1" x14ac:dyDescent="0.25">
      <c r="B51" s="734"/>
      <c r="C51" s="734"/>
      <c r="D51" s="734"/>
      <c r="E51" s="45"/>
      <c r="F51" s="35"/>
      <c r="G51" s="36"/>
      <c r="H51" s="35"/>
      <c r="I51" s="76"/>
      <c r="J51" s="38"/>
    </row>
    <row r="52" spans="2:10" ht="14.25" customHeight="1" x14ac:dyDescent="0.25">
      <c r="B52" s="734"/>
      <c r="C52" s="734"/>
      <c r="D52" s="734"/>
      <c r="E52" s="45"/>
      <c r="F52" s="35"/>
      <c r="G52" s="36"/>
      <c r="H52" s="35"/>
      <c r="I52" s="76"/>
      <c r="J52" s="38"/>
    </row>
    <row r="57" spans="2:10" ht="14.25" customHeight="1" x14ac:dyDescent="0.25"/>
    <row r="58" spans="2:10" ht="14.25" customHeight="1" x14ac:dyDescent="0.25"/>
    <row r="59" spans="2:10" ht="14.25" customHeight="1" x14ac:dyDescent="0.25"/>
    <row r="60" spans="2:10" ht="14.25" customHeight="1" x14ac:dyDescent="0.25"/>
    <row r="61" spans="2:10" ht="14.25" customHeight="1" x14ac:dyDescent="0.25"/>
    <row r="62" spans="2:10" ht="14.25" customHeight="1" x14ac:dyDescent="0.25"/>
    <row r="63" spans="2:10" ht="14.25" customHeight="1" x14ac:dyDescent="0.25"/>
    <row r="64" spans="2:10" ht="14.25" customHeight="1" x14ac:dyDescent="0.25"/>
    <row r="65" spans="2:10" ht="14.25" customHeight="1" x14ac:dyDescent="0.25"/>
    <row r="66" spans="2:10" ht="14.25" customHeight="1" x14ac:dyDescent="0.25"/>
    <row r="67" spans="2:10" ht="13.5" customHeight="1" x14ac:dyDescent="0.25"/>
    <row r="68" spans="2:10" ht="13.5" customHeight="1" x14ac:dyDescent="0.25"/>
    <row r="69" spans="2:10" ht="13.5" customHeight="1" x14ac:dyDescent="0.25"/>
    <row r="70" spans="2:10" ht="13.5" customHeight="1" x14ac:dyDescent="0.25"/>
    <row r="76" spans="2:10" x14ac:dyDescent="0.25">
      <c r="B76" s="871"/>
      <c r="C76" s="871"/>
      <c r="D76" s="871"/>
      <c r="E76" s="871"/>
      <c r="F76" s="871"/>
      <c r="G76" s="873"/>
      <c r="H76" s="874"/>
      <c r="I76" s="871"/>
      <c r="J76" s="871"/>
    </row>
  </sheetData>
  <mergeCells count="13">
    <mergeCell ref="C8:D8"/>
    <mergeCell ref="B22:B23"/>
    <mergeCell ref="C22:C23"/>
    <mergeCell ref="D22:D23"/>
    <mergeCell ref="E22:E23"/>
    <mergeCell ref="B48:D48"/>
    <mergeCell ref="G22:G23"/>
    <mergeCell ref="H22:H23"/>
    <mergeCell ref="I22:I23"/>
    <mergeCell ref="J22:J23"/>
    <mergeCell ref="B28:D28"/>
    <mergeCell ref="B33:D33"/>
    <mergeCell ref="F22:F23"/>
  </mergeCells>
  <pageMargins left="0.51181102362204722" right="0" top="0.39370078740157483" bottom="0.19685039370078741" header="0" footer="0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J55"/>
  <sheetViews>
    <sheetView topLeftCell="A31" workbookViewId="0">
      <selection activeCell="H49" sqref="H49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7" width="16.140625" style="80" customWidth="1"/>
    <col min="8" max="8" width="16.140625" style="18" customWidth="1"/>
    <col min="9" max="10" width="9.42578125" style="80" customWidth="1"/>
    <col min="11" max="16384" width="9.140625" style="80"/>
  </cols>
  <sheetData>
    <row r="2" spans="2:10" ht="15.75" x14ac:dyDescent="0.25">
      <c r="B2" s="737" t="s">
        <v>159</v>
      </c>
      <c r="C2" s="97"/>
      <c r="D2" s="97"/>
    </row>
    <row r="3" spans="2:10" ht="15" customHeight="1" thickBot="1" x14ac:dyDescent="0.3">
      <c r="F3" s="98"/>
      <c r="J3" s="171" t="s">
        <v>633</v>
      </c>
    </row>
    <row r="4" spans="2:10" ht="14.1" customHeight="1" x14ac:dyDescent="0.25">
      <c r="B4" s="200" t="s">
        <v>3</v>
      </c>
      <c r="C4" s="86" t="s">
        <v>4</v>
      </c>
      <c r="D4" s="87"/>
      <c r="E4" s="282"/>
      <c r="F4" s="88" t="s">
        <v>5</v>
      </c>
      <c r="G4" s="86" t="s">
        <v>6</v>
      </c>
      <c r="H4" s="120" t="s">
        <v>7</v>
      </c>
      <c r="I4" s="203" t="s">
        <v>8</v>
      </c>
      <c r="J4" s="204" t="s">
        <v>8</v>
      </c>
    </row>
    <row r="5" spans="2:10" ht="14.1" customHeight="1" x14ac:dyDescent="0.25">
      <c r="B5" s="205" t="s">
        <v>9</v>
      </c>
      <c r="C5" s="206" t="s">
        <v>10</v>
      </c>
      <c r="D5" s="89" t="s">
        <v>314</v>
      </c>
      <c r="E5" s="207" t="s">
        <v>11</v>
      </c>
      <c r="F5" s="90" t="s">
        <v>12</v>
      </c>
      <c r="G5" s="91" t="s">
        <v>13</v>
      </c>
      <c r="H5" s="125" t="s">
        <v>647</v>
      </c>
      <c r="I5" s="91" t="s">
        <v>14</v>
      </c>
      <c r="J5" s="209" t="s">
        <v>15</v>
      </c>
    </row>
    <row r="6" spans="2:10" ht="14.1" customHeight="1" thickBot="1" x14ac:dyDescent="0.3">
      <c r="B6" s="210" t="s">
        <v>16</v>
      </c>
      <c r="C6" s="211" t="s">
        <v>17</v>
      </c>
      <c r="D6" s="92"/>
      <c r="E6" s="231"/>
      <c r="F6" s="93" t="s">
        <v>322</v>
      </c>
      <c r="G6" s="93" t="s">
        <v>322</v>
      </c>
      <c r="H6" s="130"/>
      <c r="I6" s="283"/>
      <c r="J6" s="248"/>
    </row>
    <row r="7" spans="2:10" ht="15.75" x14ac:dyDescent="0.25">
      <c r="B7" s="418" t="s">
        <v>18</v>
      </c>
      <c r="C7" s="419"/>
      <c r="D7" s="420"/>
      <c r="E7" s="251"/>
      <c r="F7" s="139"/>
      <c r="G7" s="139"/>
      <c r="H7" s="421"/>
      <c r="I7" s="139"/>
      <c r="J7" s="141"/>
    </row>
    <row r="8" spans="2:10" x14ac:dyDescent="0.25">
      <c r="B8" s="422" t="s">
        <v>241</v>
      </c>
      <c r="C8" s="1282" t="s">
        <v>230</v>
      </c>
      <c r="D8" s="1283"/>
      <c r="E8" s="423"/>
      <c r="F8" s="345">
        <f>F9+F23</f>
        <v>12090</v>
      </c>
      <c r="G8" s="346">
        <f>G9+G23</f>
        <v>8689</v>
      </c>
      <c r="H8" s="345">
        <f>H9+H23</f>
        <v>8206</v>
      </c>
      <c r="I8" s="150">
        <f>H8/F8*100</f>
        <v>67.874276261373041</v>
      </c>
      <c r="J8" s="151">
        <f>H8/G8*100</f>
        <v>94.441247554379103</v>
      </c>
    </row>
    <row r="9" spans="2:10" ht="14.25" customHeight="1" x14ac:dyDescent="0.25">
      <c r="B9" s="422"/>
      <c r="C9" s="424"/>
      <c r="D9" s="425" t="s">
        <v>242</v>
      </c>
      <c r="E9" s="426"/>
      <c r="F9" s="345">
        <f xml:space="preserve"> F10+F17</f>
        <v>940</v>
      </c>
      <c r="G9" s="346">
        <f xml:space="preserve"> G10+G17</f>
        <v>980</v>
      </c>
      <c r="H9" s="345">
        <f xml:space="preserve"> H10+H17</f>
        <v>815</v>
      </c>
      <c r="I9" s="150">
        <f>H9/F9*100</f>
        <v>86.702127659574472</v>
      </c>
      <c r="J9" s="151">
        <f>H9/G9*100</f>
        <v>83.16326530612244</v>
      </c>
    </row>
    <row r="10" spans="2:10" ht="14.25" customHeight="1" x14ac:dyDescent="0.25">
      <c r="B10" s="427"/>
      <c r="C10" s="428"/>
      <c r="D10" s="429"/>
      <c r="E10" s="423" t="s">
        <v>160</v>
      </c>
      <c r="F10" s="345">
        <f>F11+F12+F13+F14+F15</f>
        <v>440</v>
      </c>
      <c r="G10" s="346">
        <f>G11+G12+G13+G14+G15</f>
        <v>340</v>
      </c>
      <c r="H10" s="345">
        <f>H11+H12+H13+H14+H15</f>
        <v>193</v>
      </c>
      <c r="I10" s="150">
        <f>H10/F10*100</f>
        <v>43.863636363636367</v>
      </c>
      <c r="J10" s="151">
        <f>H10/G10*100</f>
        <v>56.764705882352942</v>
      </c>
    </row>
    <row r="11" spans="2:10" ht="14.25" customHeight="1" x14ac:dyDescent="0.25">
      <c r="B11" s="427"/>
      <c r="C11" s="428"/>
      <c r="D11" s="217" t="s">
        <v>383</v>
      </c>
      <c r="E11" s="218" t="s">
        <v>162</v>
      </c>
      <c r="F11" s="342">
        <v>80</v>
      </c>
      <c r="G11" s="341">
        <v>80</v>
      </c>
      <c r="H11" s="430">
        <v>0</v>
      </c>
      <c r="I11" s="391">
        <f t="shared" ref="I11:I34" si="0">H11/F11*100</f>
        <v>0</v>
      </c>
      <c r="J11" s="392">
        <f t="shared" ref="J11:J34" si="1">H11/G11*100</f>
        <v>0</v>
      </c>
    </row>
    <row r="12" spans="2:10" ht="14.25" customHeight="1" x14ac:dyDescent="0.25">
      <c r="B12" s="427"/>
      <c r="C12" s="663" t="s">
        <v>435</v>
      </c>
      <c r="D12" s="429"/>
      <c r="E12" s="218" t="s">
        <v>162</v>
      </c>
      <c r="F12" s="342">
        <v>60</v>
      </c>
      <c r="G12" s="431">
        <v>60</v>
      </c>
      <c r="H12" s="430">
        <v>0</v>
      </c>
      <c r="I12" s="391">
        <f t="shared" si="0"/>
        <v>0</v>
      </c>
      <c r="J12" s="392">
        <f t="shared" si="1"/>
        <v>0</v>
      </c>
    </row>
    <row r="13" spans="2:10" ht="14.25" customHeight="1" x14ac:dyDescent="0.25">
      <c r="B13" s="427"/>
      <c r="C13" s="428"/>
      <c r="D13" s="429"/>
      <c r="E13" s="432" t="s">
        <v>384</v>
      </c>
      <c r="F13" s="342">
        <v>5</v>
      </c>
      <c r="G13" s="431">
        <v>5</v>
      </c>
      <c r="H13" s="430">
        <v>0</v>
      </c>
      <c r="I13" s="391">
        <f t="shared" si="0"/>
        <v>0</v>
      </c>
      <c r="J13" s="392">
        <f t="shared" si="1"/>
        <v>0</v>
      </c>
    </row>
    <row r="14" spans="2:10" ht="14.25" customHeight="1" x14ac:dyDescent="0.25">
      <c r="B14" s="427"/>
      <c r="C14" s="428"/>
      <c r="D14" s="429"/>
      <c r="E14" s="218" t="s">
        <v>117</v>
      </c>
      <c r="F14" s="342">
        <v>250</v>
      </c>
      <c r="G14" s="431">
        <v>190</v>
      </c>
      <c r="H14" s="430">
        <v>190</v>
      </c>
      <c r="I14" s="391">
        <f t="shared" si="0"/>
        <v>76</v>
      </c>
      <c r="J14" s="392">
        <f t="shared" si="1"/>
        <v>100</v>
      </c>
    </row>
    <row r="15" spans="2:10" ht="14.25" customHeight="1" x14ac:dyDescent="0.25">
      <c r="B15" s="427"/>
      <c r="C15" s="428"/>
      <c r="D15" s="429"/>
      <c r="E15" s="218" t="s">
        <v>164</v>
      </c>
      <c r="F15" s="342">
        <v>45</v>
      </c>
      <c r="G15" s="431">
        <v>5</v>
      </c>
      <c r="H15" s="430">
        <v>3</v>
      </c>
      <c r="I15" s="391">
        <f t="shared" si="0"/>
        <v>6.666666666666667</v>
      </c>
      <c r="J15" s="392">
        <f t="shared" si="1"/>
        <v>60</v>
      </c>
    </row>
    <row r="16" spans="2:10" ht="14.25" customHeight="1" x14ac:dyDescent="0.25">
      <c r="B16" s="427"/>
      <c r="C16" s="428"/>
      <c r="D16" s="429"/>
      <c r="E16" s="673"/>
      <c r="F16" s="452"/>
      <c r="G16" s="674"/>
      <c r="H16" s="430"/>
      <c r="I16" s="391"/>
      <c r="J16" s="392"/>
    </row>
    <row r="17" spans="2:10" ht="14.25" customHeight="1" x14ac:dyDescent="0.25">
      <c r="B17" s="433"/>
      <c r="C17" s="434"/>
      <c r="D17" s="435"/>
      <c r="E17" s="436" t="s">
        <v>166</v>
      </c>
      <c r="F17" s="437">
        <f>SUM(F18:F20)</f>
        <v>500</v>
      </c>
      <c r="G17" s="438">
        <f>SUM(G18:G22)</f>
        <v>640</v>
      </c>
      <c r="H17" s="438">
        <f>SUM(H18:H22)</f>
        <v>622</v>
      </c>
      <c r="I17" s="150">
        <f t="shared" si="0"/>
        <v>124.4</v>
      </c>
      <c r="J17" s="151">
        <f t="shared" si="1"/>
        <v>97.1875</v>
      </c>
    </row>
    <row r="18" spans="2:10" ht="14.25" customHeight="1" x14ac:dyDescent="0.25">
      <c r="B18" s="439"/>
      <c r="C18" s="316"/>
      <c r="D18" s="440" t="s">
        <v>165</v>
      </c>
      <c r="E18" s="401" t="s">
        <v>201</v>
      </c>
      <c r="F18" s="218">
        <v>150</v>
      </c>
      <c r="G18" s="431">
        <v>10</v>
      </c>
      <c r="H18" s="430">
        <v>10</v>
      </c>
      <c r="I18" s="391">
        <f t="shared" si="0"/>
        <v>6.666666666666667</v>
      </c>
      <c r="J18" s="392">
        <f t="shared" si="1"/>
        <v>100</v>
      </c>
    </row>
    <row r="19" spans="2:10" ht="14.25" customHeight="1" x14ac:dyDescent="0.25">
      <c r="B19" s="439"/>
      <c r="C19" s="316"/>
      <c r="D19" s="441" t="s">
        <v>386</v>
      </c>
      <c r="E19" s="218" t="s">
        <v>117</v>
      </c>
      <c r="F19" s="218">
        <v>100</v>
      </c>
      <c r="G19" s="431">
        <v>250</v>
      </c>
      <c r="H19" s="442">
        <v>242</v>
      </c>
      <c r="I19" s="391">
        <f t="shared" si="0"/>
        <v>242</v>
      </c>
      <c r="J19" s="392">
        <f t="shared" si="1"/>
        <v>96.8</v>
      </c>
    </row>
    <row r="20" spans="2:10" ht="14.25" customHeight="1" x14ac:dyDescent="0.25">
      <c r="B20" s="439"/>
      <c r="C20" s="316"/>
      <c r="D20" s="441" t="s">
        <v>385</v>
      </c>
      <c r="E20" s="218" t="s">
        <v>128</v>
      </c>
      <c r="F20" s="218">
        <v>250</v>
      </c>
      <c r="G20" s="431">
        <v>300</v>
      </c>
      <c r="H20" s="442">
        <v>300</v>
      </c>
      <c r="I20" s="391">
        <f t="shared" si="0"/>
        <v>120</v>
      </c>
      <c r="J20" s="392">
        <f t="shared" si="1"/>
        <v>100</v>
      </c>
    </row>
    <row r="21" spans="2:10" ht="14.25" customHeight="1" x14ac:dyDescent="0.25">
      <c r="B21" s="439"/>
      <c r="C21" s="316"/>
      <c r="D21" s="441"/>
      <c r="E21" s="218" t="s">
        <v>522</v>
      </c>
      <c r="F21" s="218">
        <v>0</v>
      </c>
      <c r="G21" s="431">
        <v>40</v>
      </c>
      <c r="H21" s="442">
        <v>40</v>
      </c>
      <c r="I21" s="391">
        <v>0</v>
      </c>
      <c r="J21" s="392">
        <f t="shared" si="1"/>
        <v>100</v>
      </c>
    </row>
    <row r="22" spans="2:10" ht="14.25" customHeight="1" x14ac:dyDescent="0.25">
      <c r="B22" s="439"/>
      <c r="C22" s="316"/>
      <c r="D22" s="441"/>
      <c r="E22" s="401" t="s">
        <v>132</v>
      </c>
      <c r="F22" s="218">
        <v>0</v>
      </c>
      <c r="G22" s="431">
        <v>40</v>
      </c>
      <c r="H22" s="442">
        <v>30</v>
      </c>
      <c r="I22" s="391">
        <v>0</v>
      </c>
      <c r="J22" s="392">
        <f t="shared" si="1"/>
        <v>75</v>
      </c>
    </row>
    <row r="23" spans="2:10" ht="14.25" customHeight="1" x14ac:dyDescent="0.25">
      <c r="B23" s="439"/>
      <c r="C23" s="316"/>
      <c r="D23" s="443" t="s">
        <v>243</v>
      </c>
      <c r="E23" s="218"/>
      <c r="F23" s="345">
        <f>F24</f>
        <v>11150</v>
      </c>
      <c r="G23" s="346">
        <f>G24</f>
        <v>7709</v>
      </c>
      <c r="H23" s="345">
        <f>H24</f>
        <v>7391</v>
      </c>
      <c r="I23" s="150">
        <f t="shared" si="0"/>
        <v>66.286995515695068</v>
      </c>
      <c r="J23" s="151">
        <f t="shared" si="1"/>
        <v>95.874951355558437</v>
      </c>
    </row>
    <row r="24" spans="2:10" ht="14.25" customHeight="1" x14ac:dyDescent="0.25">
      <c r="B24" s="439"/>
      <c r="C24" s="316"/>
      <c r="D24" s="443"/>
      <c r="E24" s="436" t="s">
        <v>166</v>
      </c>
      <c r="F24" s="345">
        <f>F25+F26+F27+F28+F29+F30+F31+F32+F33</f>
        <v>11150</v>
      </c>
      <c r="G24" s="346">
        <f>G25+G26+G27+G28+G29+G30+G31+G32+G33</f>
        <v>7709</v>
      </c>
      <c r="H24" s="345">
        <f>H25+H26+H27+H28+H29+H30+H31+H32+H33</f>
        <v>7391</v>
      </c>
      <c r="I24" s="150">
        <f t="shared" si="0"/>
        <v>66.286995515695068</v>
      </c>
      <c r="J24" s="151">
        <f t="shared" si="1"/>
        <v>95.874951355558437</v>
      </c>
    </row>
    <row r="25" spans="2:10" ht="14.25" customHeight="1" x14ac:dyDescent="0.25">
      <c r="B25" s="439"/>
      <c r="C25" s="664">
        <v>911</v>
      </c>
      <c r="D25" s="316" t="s">
        <v>308</v>
      </c>
      <c r="E25" s="401" t="s">
        <v>161</v>
      </c>
      <c r="F25" s="342">
        <v>500</v>
      </c>
      <c r="G25" s="444">
        <v>209</v>
      </c>
      <c r="H25" s="445">
        <v>209</v>
      </c>
      <c r="I25" s="391">
        <f t="shared" si="0"/>
        <v>41.8</v>
      </c>
      <c r="J25" s="392">
        <f t="shared" si="1"/>
        <v>100</v>
      </c>
    </row>
    <row r="26" spans="2:10" ht="14.25" customHeight="1" x14ac:dyDescent="0.25">
      <c r="B26" s="439"/>
      <c r="C26" s="664">
        <v>911</v>
      </c>
      <c r="D26" s="316"/>
      <c r="E26" s="401" t="s">
        <v>129</v>
      </c>
      <c r="F26" s="218">
        <v>100</v>
      </c>
      <c r="G26" s="446">
        <v>20</v>
      </c>
      <c r="H26" s="447">
        <v>20</v>
      </c>
      <c r="I26" s="391">
        <f t="shared" si="0"/>
        <v>20</v>
      </c>
      <c r="J26" s="392">
        <f t="shared" si="1"/>
        <v>100</v>
      </c>
    </row>
    <row r="27" spans="2:10" ht="14.25" customHeight="1" x14ac:dyDescent="0.25">
      <c r="B27" s="439"/>
      <c r="C27" s="343">
        <v>9115</v>
      </c>
      <c r="D27" s="316" t="s">
        <v>266</v>
      </c>
      <c r="E27" s="401" t="s">
        <v>167</v>
      </c>
      <c r="F27" s="342">
        <v>350</v>
      </c>
      <c r="G27" s="446">
        <v>233</v>
      </c>
      <c r="H27" s="448">
        <v>150</v>
      </c>
      <c r="I27" s="391">
        <f t="shared" si="0"/>
        <v>42.857142857142854</v>
      </c>
      <c r="J27" s="392">
        <f t="shared" si="1"/>
        <v>64.377682403433482</v>
      </c>
    </row>
    <row r="28" spans="2:10" ht="14.25" customHeight="1" x14ac:dyDescent="0.25">
      <c r="B28" s="336"/>
      <c r="C28" s="343">
        <v>911</v>
      </c>
      <c r="D28" s="449" t="s">
        <v>307</v>
      </c>
      <c r="E28" s="401" t="s">
        <v>201</v>
      </c>
      <c r="F28" s="342">
        <v>3000</v>
      </c>
      <c r="G28" s="450">
        <v>3098</v>
      </c>
      <c r="H28" s="529">
        <v>3097</v>
      </c>
      <c r="I28" s="391">
        <f t="shared" si="0"/>
        <v>103.23333333333333</v>
      </c>
      <c r="J28" s="392">
        <f t="shared" si="1"/>
        <v>99.967721110393796</v>
      </c>
    </row>
    <row r="29" spans="2:10" ht="14.25" customHeight="1" x14ac:dyDescent="0.25">
      <c r="B29" s="336"/>
      <c r="C29" s="343">
        <v>911</v>
      </c>
      <c r="D29" s="449"/>
      <c r="E29" s="401" t="s">
        <v>132</v>
      </c>
      <c r="F29" s="342">
        <v>0</v>
      </c>
      <c r="G29" s="446">
        <v>461</v>
      </c>
      <c r="H29" s="390">
        <v>408</v>
      </c>
      <c r="I29" s="391">
        <v>0</v>
      </c>
      <c r="J29" s="392">
        <f t="shared" si="1"/>
        <v>88.50325379609545</v>
      </c>
    </row>
    <row r="30" spans="2:10" ht="14.25" customHeight="1" x14ac:dyDescent="0.25">
      <c r="B30" s="336"/>
      <c r="C30" s="343">
        <v>724</v>
      </c>
      <c r="D30" s="449" t="s">
        <v>387</v>
      </c>
      <c r="E30" s="401" t="s">
        <v>417</v>
      </c>
      <c r="F30" s="342">
        <v>600</v>
      </c>
      <c r="G30" s="446">
        <v>0</v>
      </c>
      <c r="H30" s="448">
        <v>0</v>
      </c>
      <c r="I30" s="391">
        <f t="shared" si="0"/>
        <v>0</v>
      </c>
      <c r="J30" s="392">
        <v>0</v>
      </c>
    </row>
    <row r="31" spans="2:10" ht="14.25" customHeight="1" x14ac:dyDescent="0.25">
      <c r="B31" s="451"/>
      <c r="C31" s="665">
        <v>911</v>
      </c>
      <c r="D31" s="316" t="s">
        <v>306</v>
      </c>
      <c r="E31" s="401" t="s">
        <v>417</v>
      </c>
      <c r="F31" s="452">
        <v>2400</v>
      </c>
      <c r="G31" s="446">
        <v>3090</v>
      </c>
      <c r="H31" s="390">
        <v>3074</v>
      </c>
      <c r="I31" s="391">
        <f t="shared" si="0"/>
        <v>128.08333333333331</v>
      </c>
      <c r="J31" s="392">
        <f t="shared" si="1"/>
        <v>99.482200647249186</v>
      </c>
    </row>
    <row r="32" spans="2:10" ht="14.25" customHeight="1" x14ac:dyDescent="0.25">
      <c r="B32" s="336"/>
      <c r="C32" s="343">
        <v>911</v>
      </c>
      <c r="D32" s="449" t="s">
        <v>280</v>
      </c>
      <c r="E32" s="218" t="s">
        <v>164</v>
      </c>
      <c r="F32" s="342">
        <v>4200</v>
      </c>
      <c r="G32" s="446">
        <v>531</v>
      </c>
      <c r="H32" s="390">
        <v>367</v>
      </c>
      <c r="I32" s="220">
        <f t="shared" si="0"/>
        <v>8.7380952380952372</v>
      </c>
      <c r="J32" s="224">
        <f t="shared" si="1"/>
        <v>69.114877589453855</v>
      </c>
    </row>
    <row r="33" spans="2:10" ht="14.25" customHeight="1" thickBot="1" x14ac:dyDescent="0.3">
      <c r="B33" s="439"/>
      <c r="C33" s="664">
        <v>911</v>
      </c>
      <c r="D33" s="316"/>
      <c r="E33" s="453" t="s">
        <v>192</v>
      </c>
      <c r="F33" s="454">
        <v>0</v>
      </c>
      <c r="G33" s="450">
        <v>67</v>
      </c>
      <c r="H33" s="530">
        <v>66</v>
      </c>
      <c r="I33" s="406">
        <v>0</v>
      </c>
      <c r="J33" s="455">
        <f t="shared" si="1"/>
        <v>98.507462686567166</v>
      </c>
    </row>
    <row r="34" spans="2:10" ht="16.5" thickBot="1" x14ac:dyDescent="0.3">
      <c r="B34" s="1284" t="s">
        <v>23</v>
      </c>
      <c r="C34" s="1285"/>
      <c r="D34" s="1285"/>
      <c r="E34" s="284"/>
      <c r="F34" s="285">
        <f>F8</f>
        <v>12090</v>
      </c>
      <c r="G34" s="286">
        <f>G8</f>
        <v>8689</v>
      </c>
      <c r="H34" s="456">
        <f>H8</f>
        <v>8206</v>
      </c>
      <c r="I34" s="457">
        <f t="shared" si="0"/>
        <v>67.874276261373041</v>
      </c>
      <c r="J34" s="287">
        <f t="shared" si="1"/>
        <v>94.441247554379103</v>
      </c>
    </row>
    <row r="35" spans="2:10" ht="16.5" thickBot="1" x14ac:dyDescent="0.3">
      <c r="B35" s="737"/>
      <c r="C35" s="737"/>
      <c r="D35" s="737"/>
      <c r="E35" s="288"/>
      <c r="F35" s="289"/>
      <c r="G35" s="290"/>
      <c r="H35" s="291"/>
      <c r="I35" s="76"/>
      <c r="J35" s="38"/>
    </row>
    <row r="36" spans="2:10" ht="14.1" customHeight="1" x14ac:dyDescent="0.25">
      <c r="B36" s="117" t="s">
        <v>3</v>
      </c>
      <c r="C36" s="118" t="s">
        <v>4</v>
      </c>
      <c r="D36" s="87"/>
      <c r="E36" s="292"/>
      <c r="F36" s="88" t="s">
        <v>5</v>
      </c>
      <c r="G36" s="86" t="s">
        <v>6</v>
      </c>
      <c r="H36" s="120" t="s">
        <v>7</v>
      </c>
      <c r="I36" s="203" t="s">
        <v>8</v>
      </c>
      <c r="J36" s="204" t="s">
        <v>8</v>
      </c>
    </row>
    <row r="37" spans="2:10" ht="14.1" customHeight="1" x14ac:dyDescent="0.25">
      <c r="B37" s="122" t="s">
        <v>9</v>
      </c>
      <c r="C37" s="123" t="s">
        <v>10</v>
      </c>
      <c r="D37" s="89" t="s">
        <v>314</v>
      </c>
      <c r="E37" s="293" t="s">
        <v>11</v>
      </c>
      <c r="F37" s="90" t="s">
        <v>12</v>
      </c>
      <c r="G37" s="91" t="s">
        <v>13</v>
      </c>
      <c r="H37" s="125" t="s">
        <v>647</v>
      </c>
      <c r="I37" s="91" t="s">
        <v>14</v>
      </c>
      <c r="J37" s="209" t="s">
        <v>15</v>
      </c>
    </row>
    <row r="38" spans="2:10" ht="13.5" customHeight="1" thickBot="1" x14ac:dyDescent="0.3">
      <c r="B38" s="127" t="s">
        <v>16</v>
      </c>
      <c r="C38" s="128" t="s">
        <v>17</v>
      </c>
      <c r="D38" s="92"/>
      <c r="E38" s="294"/>
      <c r="F38" s="93" t="s">
        <v>322</v>
      </c>
      <c r="G38" s="93" t="s">
        <v>322</v>
      </c>
      <c r="H38" s="130"/>
      <c r="I38" s="283"/>
      <c r="J38" s="248"/>
    </row>
    <row r="39" spans="2:10" ht="13.5" customHeight="1" x14ac:dyDescent="0.25">
      <c r="B39" s="458" t="s">
        <v>34</v>
      </c>
      <c r="C39" s="459"/>
      <c r="D39" s="460"/>
      <c r="E39" s="83"/>
      <c r="F39" s="461"/>
      <c r="G39" s="462"/>
      <c r="H39" s="6"/>
      <c r="I39" s="71"/>
      <c r="J39" s="74"/>
    </row>
    <row r="40" spans="2:10" ht="16.5" customHeight="1" x14ac:dyDescent="0.25">
      <c r="B40" s="422" t="s">
        <v>241</v>
      </c>
      <c r="C40" s="1282" t="s">
        <v>230</v>
      </c>
      <c r="D40" s="1286"/>
      <c r="E40" s="242"/>
      <c r="F40" s="345"/>
      <c r="G40" s="345"/>
      <c r="H40" s="345"/>
      <c r="I40" s="324"/>
      <c r="J40" s="325"/>
    </row>
    <row r="41" spans="2:10" ht="15.75" customHeight="1" x14ac:dyDescent="0.25">
      <c r="B41" s="422"/>
      <c r="C41" s="424"/>
      <c r="D41" s="425" t="s">
        <v>242</v>
      </c>
      <c r="E41" s="463"/>
      <c r="F41" s="345">
        <f>F42</f>
        <v>72000</v>
      </c>
      <c r="G41" s="346">
        <f>G42</f>
        <v>71706</v>
      </c>
      <c r="H41" s="345">
        <f>H42</f>
        <v>34331</v>
      </c>
      <c r="I41" s="324">
        <f>H41/F41*100</f>
        <v>47.681944444444447</v>
      </c>
      <c r="J41" s="325">
        <f>H41/G41*100</f>
        <v>47.877444007474971</v>
      </c>
    </row>
    <row r="42" spans="2:10" ht="15.75" customHeight="1" x14ac:dyDescent="0.25">
      <c r="B42" s="433"/>
      <c r="C42" s="424"/>
      <c r="D42" s="425"/>
      <c r="E42" s="463" t="s">
        <v>166</v>
      </c>
      <c r="F42" s="345">
        <f>F43+F44+F45+F46</f>
        <v>72000</v>
      </c>
      <c r="G42" s="346">
        <f>G43+G44+G45+G46</f>
        <v>71706</v>
      </c>
      <c r="H42" s="345">
        <f>H43+H44+H45+H46</f>
        <v>34331</v>
      </c>
      <c r="I42" s="324">
        <f t="shared" ref="I42:I46" si="2">H42/F42*100</f>
        <v>47.681944444444447</v>
      </c>
      <c r="J42" s="325">
        <f t="shared" ref="J42:J47" si="3">H42/G42*100</f>
        <v>47.877444007474971</v>
      </c>
    </row>
    <row r="43" spans="2:10" ht="15.75" customHeight="1" x14ac:dyDescent="0.25">
      <c r="B43" s="433"/>
      <c r="C43" s="464">
        <v>70118</v>
      </c>
      <c r="D43" s="465" t="s">
        <v>644</v>
      </c>
      <c r="E43" s="387" t="s">
        <v>507</v>
      </c>
      <c r="F43" s="342">
        <v>0</v>
      </c>
      <c r="G43" s="466">
        <v>46</v>
      </c>
      <c r="H43" s="342">
        <v>46</v>
      </c>
      <c r="I43" s="467">
        <v>0</v>
      </c>
      <c r="J43" s="468">
        <f t="shared" si="3"/>
        <v>100</v>
      </c>
    </row>
    <row r="44" spans="2:10" ht="15.75" customHeight="1" x14ac:dyDescent="0.25">
      <c r="B44" s="433"/>
      <c r="C44" s="464">
        <v>70317</v>
      </c>
      <c r="D44" s="465" t="s">
        <v>436</v>
      </c>
      <c r="E44" s="401" t="s">
        <v>437</v>
      </c>
      <c r="F44" s="342">
        <v>0</v>
      </c>
      <c r="G44" s="466">
        <v>310</v>
      </c>
      <c r="H44" s="342">
        <v>309</v>
      </c>
      <c r="I44" s="467">
        <v>0</v>
      </c>
      <c r="J44" s="468">
        <f t="shared" si="3"/>
        <v>99.677419354838719</v>
      </c>
    </row>
    <row r="45" spans="2:10" ht="15.75" customHeight="1" x14ac:dyDescent="0.25">
      <c r="B45" s="433"/>
      <c r="C45" s="464">
        <v>70117</v>
      </c>
      <c r="D45" s="217" t="s">
        <v>438</v>
      </c>
      <c r="E45" s="401" t="s">
        <v>437</v>
      </c>
      <c r="F45" s="342">
        <v>35000</v>
      </c>
      <c r="G45" s="466">
        <v>35000</v>
      </c>
      <c r="H45" s="342">
        <v>0</v>
      </c>
      <c r="I45" s="467">
        <f t="shared" si="2"/>
        <v>0</v>
      </c>
      <c r="J45" s="468">
        <f t="shared" si="3"/>
        <v>0</v>
      </c>
    </row>
    <row r="46" spans="2:10" ht="15.75" customHeight="1" thickBot="1" x14ac:dyDescent="0.3">
      <c r="B46" s="439"/>
      <c r="C46" s="664">
        <v>70217</v>
      </c>
      <c r="D46" s="469" t="s">
        <v>645</v>
      </c>
      <c r="E46" s="470" t="s">
        <v>437</v>
      </c>
      <c r="F46" s="471">
        <v>37000</v>
      </c>
      <c r="G46" s="472">
        <v>36350</v>
      </c>
      <c r="H46" s="1179">
        <v>33976</v>
      </c>
      <c r="I46" s="473">
        <f t="shared" si="2"/>
        <v>91.827027027027029</v>
      </c>
      <c r="J46" s="474">
        <f t="shared" si="3"/>
        <v>93.469050894085285</v>
      </c>
    </row>
    <row r="47" spans="2:10" ht="18.75" customHeight="1" thickBot="1" x14ac:dyDescent="0.3">
      <c r="B47" s="1284" t="s">
        <v>35</v>
      </c>
      <c r="C47" s="1285"/>
      <c r="D47" s="1285"/>
      <c r="E47" s="284"/>
      <c r="F47" s="285">
        <f>F41</f>
        <v>72000</v>
      </c>
      <c r="G47" s="286">
        <f>G41</f>
        <v>71706</v>
      </c>
      <c r="H47" s="285">
        <f>H41</f>
        <v>34331</v>
      </c>
      <c r="I47" s="13">
        <f>H47/F47*100</f>
        <v>47.681944444444447</v>
      </c>
      <c r="J47" s="287">
        <f t="shared" si="3"/>
        <v>47.877444007474971</v>
      </c>
    </row>
    <row r="48" spans="2:10" ht="16.5" customHeight="1" thickBot="1" x14ac:dyDescent="0.3">
      <c r="B48" s="16"/>
      <c r="C48" s="16"/>
      <c r="D48" s="16"/>
      <c r="E48" s="16"/>
      <c r="F48" s="16"/>
      <c r="G48" s="223"/>
    </row>
    <row r="49" spans="2:10" ht="21.75" customHeight="1" thickBot="1" x14ac:dyDescent="0.3">
      <c r="B49" s="19" t="s">
        <v>36</v>
      </c>
      <c r="C49" s="142"/>
      <c r="D49" s="142"/>
      <c r="E49" s="158"/>
      <c r="F49" s="295">
        <f>F34+F47</f>
        <v>84090</v>
      </c>
      <c r="G49" s="247">
        <f>G34+G47</f>
        <v>80395</v>
      </c>
      <c r="H49" s="296">
        <f>H34+H47</f>
        <v>42537</v>
      </c>
      <c r="I49" s="13">
        <f>H49/F49*100</f>
        <v>50.58508740635034</v>
      </c>
      <c r="J49" s="100">
        <f>H49/G49*100</f>
        <v>52.910006841221467</v>
      </c>
    </row>
    <row r="50" spans="2:10" ht="12.95" customHeight="1" x14ac:dyDescent="0.25"/>
    <row r="51" spans="2:10" ht="12.95" customHeight="1" x14ac:dyDescent="0.25"/>
    <row r="52" spans="2:10" ht="12.95" customHeight="1" x14ac:dyDescent="0.25"/>
    <row r="53" spans="2:10" ht="12.95" customHeight="1" x14ac:dyDescent="0.25"/>
    <row r="54" spans="2:10" ht="17.25" customHeight="1" x14ac:dyDescent="0.25"/>
    <row r="55" spans="2:10" ht="13.5" customHeight="1" x14ac:dyDescent="0.25"/>
  </sheetData>
  <mergeCells count="4">
    <mergeCell ref="C8:D8"/>
    <mergeCell ref="B34:D34"/>
    <mergeCell ref="C40:D40"/>
    <mergeCell ref="B47:D47"/>
  </mergeCells>
  <pageMargins left="0.51181102362204722" right="0" top="0.39370078740157483" bottom="0" header="0" footer="0"/>
  <pageSetup paperSize="9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C5F5F-2170-4D6D-9748-C44D17D2D2CA}">
  <sheetPr>
    <pageSetUpPr fitToPage="1"/>
  </sheetPr>
  <dimension ref="B2:K102"/>
  <sheetViews>
    <sheetView topLeftCell="A64" workbookViewId="0">
      <selection activeCell="F87" sqref="F87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7" width="16.140625" style="80" customWidth="1"/>
    <col min="8" max="8" width="16.140625" style="18" customWidth="1"/>
    <col min="9" max="10" width="9.42578125" style="80" customWidth="1"/>
    <col min="11" max="16384" width="9.140625" style="80"/>
  </cols>
  <sheetData>
    <row r="2" spans="2:10" ht="15.75" x14ac:dyDescent="0.25">
      <c r="B2" s="1287" t="s">
        <v>168</v>
      </c>
      <c r="C2" s="1287"/>
      <c r="D2" s="1287"/>
      <c r="E2" s="1287"/>
      <c r="F2" s="815"/>
      <c r="G2" s="816"/>
      <c r="I2" s="816"/>
    </row>
    <row r="3" spans="2:10" ht="15" customHeight="1" thickBot="1" x14ac:dyDescent="0.3">
      <c r="B3" s="817"/>
      <c r="C3" s="817"/>
      <c r="D3" s="817"/>
      <c r="E3" s="817"/>
      <c r="F3" s="815"/>
      <c r="G3" s="816"/>
      <c r="I3" s="816"/>
      <c r="J3" s="171" t="s">
        <v>612</v>
      </c>
    </row>
    <row r="4" spans="2:10" x14ac:dyDescent="0.25">
      <c r="B4" s="694" t="s">
        <v>3</v>
      </c>
      <c r="C4" s="120" t="s">
        <v>4</v>
      </c>
      <c r="D4" s="87"/>
      <c r="E4" s="691"/>
      <c r="F4" s="818" t="s">
        <v>5</v>
      </c>
      <c r="G4" s="120" t="s">
        <v>6</v>
      </c>
      <c r="H4" s="120" t="s">
        <v>7</v>
      </c>
      <c r="I4" s="120" t="s">
        <v>8</v>
      </c>
      <c r="J4" s="121" t="s">
        <v>8</v>
      </c>
    </row>
    <row r="5" spans="2:10" x14ac:dyDescent="0.25">
      <c r="B5" s="696" t="s">
        <v>9</v>
      </c>
      <c r="C5" s="125" t="s">
        <v>10</v>
      </c>
      <c r="D5" s="89" t="s">
        <v>314</v>
      </c>
      <c r="E5" s="692" t="s">
        <v>11</v>
      </c>
      <c r="F5" s="15" t="s">
        <v>12</v>
      </c>
      <c r="G5" s="125" t="s">
        <v>13</v>
      </c>
      <c r="H5" s="125" t="s">
        <v>647</v>
      </c>
      <c r="I5" s="125" t="s">
        <v>14</v>
      </c>
      <c r="J5" s="126" t="s">
        <v>15</v>
      </c>
    </row>
    <row r="6" spans="2:10" ht="15.75" thickBot="1" x14ac:dyDescent="0.3">
      <c r="B6" s="698" t="s">
        <v>16</v>
      </c>
      <c r="C6" s="93" t="s">
        <v>17</v>
      </c>
      <c r="D6" s="92"/>
      <c r="E6" s="693"/>
      <c r="F6" s="93" t="s">
        <v>322</v>
      </c>
      <c r="G6" s="93" t="s">
        <v>322</v>
      </c>
      <c r="H6" s="130"/>
      <c r="I6" s="130"/>
      <c r="J6" s="131"/>
    </row>
    <row r="7" spans="2:10" ht="15.75" x14ac:dyDescent="0.25">
      <c r="B7" s="819" t="s">
        <v>18</v>
      </c>
      <c r="C7" s="820"/>
      <c r="D7" s="821"/>
      <c r="E7" s="822"/>
      <c r="F7" s="823"/>
      <c r="G7" s="824"/>
      <c r="H7" s="140"/>
      <c r="I7" s="824"/>
      <c r="J7" s="825"/>
    </row>
    <row r="8" spans="2:10" ht="15.75" customHeight="1" x14ac:dyDescent="0.25">
      <c r="B8" s="53" t="s">
        <v>169</v>
      </c>
      <c r="C8" s="2" t="s">
        <v>239</v>
      </c>
      <c r="D8" s="826"/>
      <c r="E8" s="827"/>
      <c r="F8" s="54">
        <f>SUM(F9:F14)</f>
        <v>13460</v>
      </c>
      <c r="G8" s="168">
        <f>SUM(G9:G16)</f>
        <v>42326.8</v>
      </c>
      <c r="H8" s="54">
        <f>SUM(H9:H16)</f>
        <v>38209.100000000006</v>
      </c>
      <c r="I8" s="150">
        <f>H8/F8*100</f>
        <v>283.87147102526006</v>
      </c>
      <c r="J8" s="151">
        <f>H8/G8*100</f>
        <v>90.271648222875342</v>
      </c>
    </row>
    <row r="9" spans="2:10" ht="15.75" customHeight="1" x14ac:dyDescent="0.25">
      <c r="B9" s="8"/>
      <c r="C9" s="9"/>
      <c r="D9" s="108" t="s">
        <v>30</v>
      </c>
      <c r="E9" s="326" t="s">
        <v>171</v>
      </c>
      <c r="F9" s="828">
        <v>2800</v>
      </c>
      <c r="G9" s="5">
        <v>16477.8</v>
      </c>
      <c r="H9" s="829">
        <v>13677.9</v>
      </c>
      <c r="I9" s="104">
        <f>H9/F9*100</f>
        <v>488.49642857142851</v>
      </c>
      <c r="J9" s="105">
        <f>H9/G9*100</f>
        <v>83.008047190765751</v>
      </c>
    </row>
    <row r="10" spans="2:10" ht="15.75" customHeight="1" x14ac:dyDescent="0.25">
      <c r="B10" s="8"/>
      <c r="C10" s="9"/>
      <c r="D10" s="108" t="s">
        <v>388</v>
      </c>
      <c r="E10" s="108" t="s">
        <v>171</v>
      </c>
      <c r="F10" s="830">
        <v>1350</v>
      </c>
      <c r="G10" s="5">
        <v>1350</v>
      </c>
      <c r="H10" s="829">
        <v>1296</v>
      </c>
      <c r="I10" s="104">
        <f>H10/F10*100</f>
        <v>96</v>
      </c>
      <c r="J10" s="105">
        <f t="shared" ref="J10:J16" si="0">H10/G10*100</f>
        <v>96</v>
      </c>
    </row>
    <row r="11" spans="2:10" ht="15.75" customHeight="1" x14ac:dyDescent="0.25">
      <c r="B11" s="10"/>
      <c r="C11" s="11"/>
      <c r="D11" s="831" t="s">
        <v>485</v>
      </c>
      <c r="E11" s="326" t="s">
        <v>171</v>
      </c>
      <c r="F11" s="320">
        <v>6150</v>
      </c>
      <c r="G11" s="5">
        <v>6150</v>
      </c>
      <c r="H11" s="829">
        <v>5820</v>
      </c>
      <c r="I11" s="104">
        <f t="shared" ref="I11:I14" si="1">H11/F11*100</f>
        <v>94.634146341463406</v>
      </c>
      <c r="J11" s="105">
        <f t="shared" si="0"/>
        <v>94.634146341463406</v>
      </c>
    </row>
    <row r="12" spans="2:10" ht="15.75" customHeight="1" x14ac:dyDescent="0.25">
      <c r="B12" s="10"/>
      <c r="C12" s="11"/>
      <c r="D12" s="831" t="s">
        <v>309</v>
      </c>
      <c r="E12" s="326" t="s">
        <v>171</v>
      </c>
      <c r="F12" s="320">
        <v>1460</v>
      </c>
      <c r="G12" s="5">
        <v>1460</v>
      </c>
      <c r="H12" s="829">
        <v>1452</v>
      </c>
      <c r="I12" s="104">
        <f t="shared" si="1"/>
        <v>99.452054794520549</v>
      </c>
      <c r="J12" s="105">
        <f t="shared" si="0"/>
        <v>99.452054794520549</v>
      </c>
    </row>
    <row r="13" spans="2:10" ht="15.75" customHeight="1" x14ac:dyDescent="0.25">
      <c r="B13" s="10"/>
      <c r="C13" s="11"/>
      <c r="D13" s="831" t="s">
        <v>389</v>
      </c>
      <c r="E13" s="326" t="s">
        <v>171</v>
      </c>
      <c r="F13" s="320">
        <v>1000</v>
      </c>
      <c r="G13" s="5">
        <v>1500</v>
      </c>
      <c r="H13" s="829">
        <v>1412</v>
      </c>
      <c r="I13" s="104">
        <f t="shared" si="1"/>
        <v>141.19999999999999</v>
      </c>
      <c r="J13" s="105">
        <f t="shared" si="0"/>
        <v>94.13333333333334</v>
      </c>
    </row>
    <row r="14" spans="2:10" ht="15.75" customHeight="1" x14ac:dyDescent="0.25">
      <c r="B14" s="10"/>
      <c r="C14" s="9"/>
      <c r="D14" s="831" t="s">
        <v>390</v>
      </c>
      <c r="E14" s="326" t="s">
        <v>170</v>
      </c>
      <c r="F14" s="320">
        <v>700</v>
      </c>
      <c r="G14" s="5">
        <v>30</v>
      </c>
      <c r="H14" s="829">
        <v>29</v>
      </c>
      <c r="I14" s="104">
        <f t="shared" si="1"/>
        <v>4.1428571428571423</v>
      </c>
      <c r="J14" s="105">
        <f t="shared" si="0"/>
        <v>96.666666666666671</v>
      </c>
    </row>
    <row r="15" spans="2:10" ht="15.75" customHeight="1" x14ac:dyDescent="0.25">
      <c r="B15" s="10"/>
      <c r="C15" s="9"/>
      <c r="D15" s="831" t="s">
        <v>499</v>
      </c>
      <c r="E15" s="326" t="s">
        <v>171</v>
      </c>
      <c r="F15" s="830">
        <v>0</v>
      </c>
      <c r="G15" s="195">
        <v>670.2</v>
      </c>
      <c r="H15" s="829">
        <v>670.2</v>
      </c>
      <c r="I15" s="104">
        <v>0</v>
      </c>
      <c r="J15" s="105">
        <f t="shared" si="0"/>
        <v>100</v>
      </c>
    </row>
    <row r="16" spans="2:10" ht="15.75" customHeight="1" x14ac:dyDescent="0.25">
      <c r="B16" s="10"/>
      <c r="C16" s="9"/>
      <c r="D16" s="831" t="s">
        <v>650</v>
      </c>
      <c r="E16" s="326" t="s">
        <v>171</v>
      </c>
      <c r="F16" s="830">
        <v>0</v>
      </c>
      <c r="G16" s="195">
        <v>14688.8</v>
      </c>
      <c r="H16" s="829">
        <v>13852</v>
      </c>
      <c r="I16" s="104">
        <v>0</v>
      </c>
      <c r="J16" s="105">
        <f t="shared" si="0"/>
        <v>94.303142530363274</v>
      </c>
    </row>
    <row r="17" spans="2:11" ht="15.75" customHeight="1" x14ac:dyDescent="0.25">
      <c r="B17" s="116" t="s">
        <v>240</v>
      </c>
      <c r="C17" s="1288" t="s">
        <v>233</v>
      </c>
      <c r="D17" s="1289"/>
      <c r="E17" s="832"/>
      <c r="F17" s="833">
        <f>F18</f>
        <v>450</v>
      </c>
      <c r="G17" s="677">
        <f>G18</f>
        <v>615.20000000000005</v>
      </c>
      <c r="H17" s="239">
        <f>H18</f>
        <v>571</v>
      </c>
      <c r="I17" s="150">
        <f>H17/F17*100</f>
        <v>126.8888888888889</v>
      </c>
      <c r="J17" s="151">
        <f>H17/G17*100</f>
        <v>92.815344603381007</v>
      </c>
      <c r="K17" s="12"/>
    </row>
    <row r="18" spans="2:11" ht="15.75" customHeight="1" thickBot="1" x14ac:dyDescent="0.3">
      <c r="B18" s="834"/>
      <c r="C18" s="835"/>
      <c r="D18" s="836" t="s">
        <v>172</v>
      </c>
      <c r="E18" s="542" t="s">
        <v>173</v>
      </c>
      <c r="F18" s="837">
        <v>450</v>
      </c>
      <c r="G18" s="5">
        <v>615.20000000000005</v>
      </c>
      <c r="H18" s="740">
        <v>571</v>
      </c>
      <c r="I18" s="631">
        <f>H18/F18*100</f>
        <v>126.8888888888889</v>
      </c>
      <c r="J18" s="632">
        <f t="shared" ref="J18" si="2">H18/G18*100</f>
        <v>92.815344603381007</v>
      </c>
    </row>
    <row r="19" spans="2:11" ht="16.5" thickBot="1" x14ac:dyDescent="0.3">
      <c r="B19" s="1218" t="s">
        <v>23</v>
      </c>
      <c r="C19" s="1219"/>
      <c r="D19" s="1219"/>
      <c r="E19" s="157"/>
      <c r="F19" s="114">
        <f>F17+F8</f>
        <v>13910</v>
      </c>
      <c r="G19" s="115">
        <f>G17+G8</f>
        <v>42942</v>
      </c>
      <c r="H19" s="7">
        <f>H17+H8</f>
        <v>38780.100000000006</v>
      </c>
      <c r="I19" s="13">
        <f>H19/F19*100</f>
        <v>278.79295470884261</v>
      </c>
      <c r="J19" s="100">
        <f>H19/G19*100</f>
        <v>90.308089981835977</v>
      </c>
    </row>
    <row r="20" spans="2:11" ht="16.5" thickBot="1" x14ac:dyDescent="0.3">
      <c r="B20" s="734"/>
      <c r="C20" s="734"/>
      <c r="D20" s="734"/>
      <c r="E20" s="45"/>
      <c r="F20" s="46"/>
      <c r="G20" s="47"/>
      <c r="H20" s="37"/>
      <c r="I20" s="76"/>
      <c r="J20" s="38"/>
    </row>
    <row r="21" spans="2:11" x14ac:dyDescent="0.25">
      <c r="B21" s="117" t="s">
        <v>3</v>
      </c>
      <c r="C21" s="838" t="s">
        <v>4</v>
      </c>
      <c r="D21" s="87"/>
      <c r="E21" s="119"/>
      <c r="F21" s="818" t="s">
        <v>5</v>
      </c>
      <c r="G21" s="120" t="s">
        <v>6</v>
      </c>
      <c r="H21" s="120" t="s">
        <v>7</v>
      </c>
      <c r="I21" s="120" t="s">
        <v>8</v>
      </c>
      <c r="J21" s="121" t="s">
        <v>8</v>
      </c>
    </row>
    <row r="22" spans="2:11" x14ac:dyDescent="0.25">
      <c r="B22" s="122" t="s">
        <v>9</v>
      </c>
      <c r="C22" s="123" t="s">
        <v>10</v>
      </c>
      <c r="D22" s="89" t="s">
        <v>314</v>
      </c>
      <c r="E22" s="124" t="s">
        <v>11</v>
      </c>
      <c r="F22" s="15" t="s">
        <v>12</v>
      </c>
      <c r="G22" s="125" t="s">
        <v>13</v>
      </c>
      <c r="H22" s="125" t="s">
        <v>647</v>
      </c>
      <c r="I22" s="125" t="s">
        <v>14</v>
      </c>
      <c r="J22" s="126" t="s">
        <v>15</v>
      </c>
    </row>
    <row r="23" spans="2:11" ht="15.75" thickBot="1" x14ac:dyDescent="0.3">
      <c r="B23" s="122" t="s">
        <v>16</v>
      </c>
      <c r="C23" s="14" t="s">
        <v>17</v>
      </c>
      <c r="D23" s="92"/>
      <c r="E23" s="124"/>
      <c r="F23" s="93" t="s">
        <v>322</v>
      </c>
      <c r="G23" s="93" t="s">
        <v>322</v>
      </c>
      <c r="H23" s="130"/>
      <c r="I23" s="48"/>
      <c r="J23" s="49"/>
    </row>
    <row r="24" spans="2:11" ht="15.75" x14ac:dyDescent="0.25">
      <c r="B24" s="50" t="s">
        <v>34</v>
      </c>
      <c r="C24" s="51"/>
      <c r="D24" s="82"/>
      <c r="E24" s="83"/>
      <c r="F24" s="138"/>
      <c r="G24" s="52"/>
      <c r="H24" s="140"/>
      <c r="I24" s="139"/>
      <c r="J24" s="141"/>
    </row>
    <row r="25" spans="2:11" ht="15.75" x14ac:dyDescent="0.25">
      <c r="B25" s="53" t="s">
        <v>169</v>
      </c>
      <c r="C25" s="2" t="s">
        <v>239</v>
      </c>
      <c r="D25" s="21"/>
      <c r="E25" s="84"/>
      <c r="F25" s="54">
        <f>SUM(F26:F69)</f>
        <v>418270</v>
      </c>
      <c r="G25" s="168">
        <f>SUM(G26:G80)</f>
        <v>430826.6999999999</v>
      </c>
      <c r="H25" s="54">
        <f>SUM(H26:H80)</f>
        <v>326028</v>
      </c>
      <c r="I25" s="150">
        <f>H25/F25*100</f>
        <v>77.94678078752959</v>
      </c>
      <c r="J25" s="151">
        <f>H25/G25*100</f>
        <v>75.674975576026299</v>
      </c>
    </row>
    <row r="26" spans="2:11" ht="15.75" customHeight="1" x14ac:dyDescent="0.25">
      <c r="B26" s="8"/>
      <c r="C26" s="9"/>
      <c r="D26" s="839" t="s">
        <v>391</v>
      </c>
      <c r="E26" s="656" t="s">
        <v>171</v>
      </c>
      <c r="F26" s="840">
        <v>300000</v>
      </c>
      <c r="G26" s="5">
        <v>300000</v>
      </c>
      <c r="H26" s="81">
        <v>225029</v>
      </c>
      <c r="I26" s="104">
        <f t="shared" ref="I26:I29" si="3">H26/F26*100</f>
        <v>75.009666666666661</v>
      </c>
      <c r="J26" s="105">
        <f t="shared" ref="J26:J29" si="4">H26/G26*100</f>
        <v>75.009666666666661</v>
      </c>
    </row>
    <row r="27" spans="2:11" ht="15.75" customHeight="1" x14ac:dyDescent="0.25">
      <c r="B27" s="8"/>
      <c r="C27" s="9"/>
      <c r="D27" s="839" t="s">
        <v>499</v>
      </c>
      <c r="E27" s="656" t="s">
        <v>171</v>
      </c>
      <c r="F27" s="840">
        <v>0</v>
      </c>
      <c r="G27" s="5">
        <v>3680.7</v>
      </c>
      <c r="H27" s="81">
        <v>1832</v>
      </c>
      <c r="I27" s="104">
        <v>0</v>
      </c>
      <c r="J27" s="105">
        <f t="shared" si="4"/>
        <v>49.773140978618201</v>
      </c>
    </row>
    <row r="28" spans="2:11" ht="15" customHeight="1" x14ac:dyDescent="0.25">
      <c r="B28" s="8"/>
      <c r="C28" s="9"/>
      <c r="D28" s="179" t="s">
        <v>486</v>
      </c>
      <c r="E28" s="656" t="s">
        <v>32</v>
      </c>
      <c r="F28" s="840">
        <v>19000</v>
      </c>
      <c r="G28" s="5">
        <v>748</v>
      </c>
      <c r="H28" s="81">
        <v>0</v>
      </c>
      <c r="I28" s="104">
        <f t="shared" si="3"/>
        <v>0</v>
      </c>
      <c r="J28" s="105">
        <f t="shared" si="4"/>
        <v>0</v>
      </c>
    </row>
    <row r="29" spans="2:11" ht="15" customHeight="1" x14ac:dyDescent="0.25">
      <c r="B29" s="57"/>
      <c r="C29" s="9"/>
      <c r="D29" s="841" t="s">
        <v>264</v>
      </c>
      <c r="E29" s="842" t="s">
        <v>171</v>
      </c>
      <c r="F29" s="840">
        <v>3062</v>
      </c>
      <c r="G29" s="5">
        <v>5172</v>
      </c>
      <c r="H29" s="81">
        <v>5029</v>
      </c>
      <c r="I29" s="104">
        <f t="shared" si="3"/>
        <v>164.23905943827563</v>
      </c>
      <c r="J29" s="105">
        <f t="shared" si="4"/>
        <v>97.235112142304715</v>
      </c>
    </row>
    <row r="30" spans="2:11" ht="15" customHeight="1" x14ac:dyDescent="0.25">
      <c r="B30" s="58"/>
      <c r="C30" s="11"/>
      <c r="D30" s="839" t="s">
        <v>392</v>
      </c>
      <c r="E30" s="842" t="s">
        <v>170</v>
      </c>
      <c r="F30" s="840">
        <v>3476</v>
      </c>
      <c r="G30" s="5">
        <v>3476</v>
      </c>
      <c r="H30" s="81">
        <v>3475</v>
      </c>
      <c r="I30" s="60">
        <f>H30/F30*100</f>
        <v>99.971231300345224</v>
      </c>
      <c r="J30" s="61">
        <f>H30/G30*100</f>
        <v>99.971231300345224</v>
      </c>
    </row>
    <row r="31" spans="2:11" ht="15" customHeight="1" x14ac:dyDescent="0.25">
      <c r="B31" s="10"/>
      <c r="C31" s="11"/>
      <c r="D31" s="839" t="s">
        <v>310</v>
      </c>
      <c r="E31" s="842" t="s">
        <v>170</v>
      </c>
      <c r="F31" s="840">
        <v>8756</v>
      </c>
      <c r="G31" s="5">
        <v>10239.1</v>
      </c>
      <c r="H31" s="81">
        <v>844</v>
      </c>
      <c r="I31" s="104">
        <f t="shared" ref="I31:I46" si="5">H31/F31*100</f>
        <v>9.6391046139789847</v>
      </c>
      <c r="J31" s="105">
        <f t="shared" ref="J31:J80" si="6">H31/G31*100</f>
        <v>8.2429119746852741</v>
      </c>
    </row>
    <row r="32" spans="2:11" ht="15" customHeight="1" x14ac:dyDescent="0.25">
      <c r="B32" s="57"/>
      <c r="C32" s="9"/>
      <c r="D32" s="843" t="s">
        <v>393</v>
      </c>
      <c r="E32" s="842" t="s">
        <v>218</v>
      </c>
      <c r="F32" s="840">
        <v>2110</v>
      </c>
      <c r="G32" s="5">
        <v>0</v>
      </c>
      <c r="H32" s="81">
        <v>0</v>
      </c>
      <c r="I32" s="153">
        <f t="shared" si="5"/>
        <v>0</v>
      </c>
      <c r="J32" s="152">
        <v>0</v>
      </c>
    </row>
    <row r="33" spans="2:10" ht="15" customHeight="1" x14ac:dyDescent="0.25">
      <c r="B33" s="57"/>
      <c r="C33" s="9"/>
      <c r="D33" s="844" t="s">
        <v>394</v>
      </c>
      <c r="E33" s="842" t="s">
        <v>218</v>
      </c>
      <c r="F33" s="840">
        <v>2980</v>
      </c>
      <c r="G33" s="5">
        <v>0.1</v>
      </c>
      <c r="H33" s="81">
        <v>0</v>
      </c>
      <c r="I33" s="153">
        <f t="shared" si="5"/>
        <v>0</v>
      </c>
      <c r="J33" s="152">
        <f t="shared" si="6"/>
        <v>0</v>
      </c>
    </row>
    <row r="34" spans="2:10" ht="15" customHeight="1" x14ac:dyDescent="0.25">
      <c r="B34" s="55"/>
      <c r="C34" s="56"/>
      <c r="D34" s="845" t="s">
        <v>395</v>
      </c>
      <c r="E34" s="842" t="s">
        <v>218</v>
      </c>
      <c r="F34" s="840">
        <v>1560</v>
      </c>
      <c r="G34" s="5">
        <v>1640.8</v>
      </c>
      <c r="H34" s="81">
        <v>1640</v>
      </c>
      <c r="I34" s="153">
        <f t="shared" si="5"/>
        <v>105.12820512820514</v>
      </c>
      <c r="J34" s="152">
        <f t="shared" si="6"/>
        <v>99.951243295953191</v>
      </c>
    </row>
    <row r="35" spans="2:10" ht="15" customHeight="1" x14ac:dyDescent="0.25">
      <c r="B35" s="57"/>
      <c r="C35" s="9"/>
      <c r="D35" s="843" t="s">
        <v>315</v>
      </c>
      <c r="E35" s="846" t="s">
        <v>171</v>
      </c>
      <c r="F35" s="840">
        <v>3201</v>
      </c>
      <c r="G35" s="5">
        <v>2704.6</v>
      </c>
      <c r="H35" s="81">
        <v>2668</v>
      </c>
      <c r="I35" s="153">
        <f t="shared" si="5"/>
        <v>83.348953452046231</v>
      </c>
      <c r="J35" s="152">
        <f t="shared" si="6"/>
        <v>98.646749981512983</v>
      </c>
    </row>
    <row r="36" spans="2:10" ht="15" customHeight="1" x14ac:dyDescent="0.25">
      <c r="B36" s="57"/>
      <c r="C36" s="9"/>
      <c r="D36" s="843" t="s">
        <v>396</v>
      </c>
      <c r="E36" s="842" t="s">
        <v>218</v>
      </c>
      <c r="F36" s="840">
        <v>2172</v>
      </c>
      <c r="G36" s="5">
        <v>2172</v>
      </c>
      <c r="H36" s="81">
        <v>2171</v>
      </c>
      <c r="I36" s="153">
        <f t="shared" si="5"/>
        <v>99.953959484346228</v>
      </c>
      <c r="J36" s="152">
        <f t="shared" si="6"/>
        <v>99.953959484346228</v>
      </c>
    </row>
    <row r="37" spans="2:10" ht="15" customHeight="1" x14ac:dyDescent="0.25">
      <c r="B37" s="55"/>
      <c r="C37" s="56"/>
      <c r="D37" s="843" t="s">
        <v>397</v>
      </c>
      <c r="E37" s="842" t="s">
        <v>170</v>
      </c>
      <c r="F37" s="840">
        <v>7356</v>
      </c>
      <c r="G37" s="5">
        <v>7356</v>
      </c>
      <c r="H37" s="81">
        <v>7356</v>
      </c>
      <c r="I37" s="153">
        <f t="shared" si="5"/>
        <v>100</v>
      </c>
      <c r="J37" s="152">
        <f t="shared" si="6"/>
        <v>100</v>
      </c>
    </row>
    <row r="38" spans="2:10" ht="15" customHeight="1" x14ac:dyDescent="0.25">
      <c r="B38" s="57"/>
      <c r="C38" s="9"/>
      <c r="D38" s="843" t="s">
        <v>398</v>
      </c>
      <c r="E38" s="842" t="s">
        <v>218</v>
      </c>
      <c r="F38" s="840">
        <v>9495</v>
      </c>
      <c r="G38" s="5">
        <v>9495.4</v>
      </c>
      <c r="H38" s="81">
        <v>9495</v>
      </c>
      <c r="I38" s="153">
        <f t="shared" si="5"/>
        <v>100</v>
      </c>
      <c r="J38" s="152">
        <f t="shared" si="6"/>
        <v>99.995787433915368</v>
      </c>
    </row>
    <row r="39" spans="2:10" ht="15" customHeight="1" x14ac:dyDescent="0.25">
      <c r="B39" s="57"/>
      <c r="C39" s="9"/>
      <c r="D39" s="369" t="s">
        <v>399</v>
      </c>
      <c r="E39" s="842" t="s">
        <v>170</v>
      </c>
      <c r="F39" s="847">
        <v>1815</v>
      </c>
      <c r="G39" s="5">
        <v>1815</v>
      </c>
      <c r="H39" s="81">
        <v>1634</v>
      </c>
      <c r="I39" s="153">
        <f t="shared" si="5"/>
        <v>90.027548209366387</v>
      </c>
      <c r="J39" s="152">
        <f t="shared" si="6"/>
        <v>90.027548209366387</v>
      </c>
    </row>
    <row r="40" spans="2:10" ht="15" customHeight="1" x14ac:dyDescent="0.25">
      <c r="B40" s="55"/>
      <c r="C40" s="56"/>
      <c r="D40" s="369" t="s">
        <v>400</v>
      </c>
      <c r="E40" s="842" t="s">
        <v>171</v>
      </c>
      <c r="F40" s="847">
        <v>7018</v>
      </c>
      <c r="G40" s="5">
        <v>0</v>
      </c>
      <c r="H40" s="81">
        <v>0</v>
      </c>
      <c r="I40" s="153">
        <f t="shared" si="5"/>
        <v>0</v>
      </c>
      <c r="J40" s="152">
        <v>0</v>
      </c>
    </row>
    <row r="41" spans="2:10" ht="15" customHeight="1" x14ac:dyDescent="0.25">
      <c r="B41" s="57"/>
      <c r="C41" s="9"/>
      <c r="D41" s="369" t="s">
        <v>401</v>
      </c>
      <c r="E41" s="842" t="s">
        <v>171</v>
      </c>
      <c r="F41" s="847">
        <v>6134</v>
      </c>
      <c r="G41" s="5">
        <v>6134</v>
      </c>
      <c r="H41" s="81">
        <v>0</v>
      </c>
      <c r="I41" s="153">
        <f t="shared" si="5"/>
        <v>0</v>
      </c>
      <c r="J41" s="152">
        <f t="shared" si="6"/>
        <v>0</v>
      </c>
    </row>
    <row r="42" spans="2:10" ht="15" customHeight="1" x14ac:dyDescent="0.25">
      <c r="B42" s="57"/>
      <c r="C42" s="9"/>
      <c r="D42" s="369" t="s">
        <v>402</v>
      </c>
      <c r="E42" s="842" t="s">
        <v>218</v>
      </c>
      <c r="F42" s="847">
        <v>1169</v>
      </c>
      <c r="G42" s="5">
        <v>1169</v>
      </c>
      <c r="H42" s="81">
        <v>1168</v>
      </c>
      <c r="I42" s="153">
        <f t="shared" si="5"/>
        <v>99.914456800684349</v>
      </c>
      <c r="J42" s="152">
        <f t="shared" si="6"/>
        <v>99.914456800684349</v>
      </c>
    </row>
    <row r="43" spans="2:10" ht="15" customHeight="1" x14ac:dyDescent="0.25">
      <c r="B43" s="55"/>
      <c r="C43" s="56"/>
      <c r="D43" s="323" t="s">
        <v>403</v>
      </c>
      <c r="E43" s="842" t="s">
        <v>218</v>
      </c>
      <c r="F43" s="72">
        <v>1927</v>
      </c>
      <c r="G43" s="5">
        <v>1834.1</v>
      </c>
      <c r="H43" s="81">
        <v>1834</v>
      </c>
      <c r="I43" s="153">
        <f t="shared" si="5"/>
        <v>95.173845355474825</v>
      </c>
      <c r="J43" s="152">
        <f t="shared" si="6"/>
        <v>99.994547734583733</v>
      </c>
    </row>
    <row r="44" spans="2:10" ht="15" customHeight="1" x14ac:dyDescent="0.25">
      <c r="B44" s="8"/>
      <c r="C44" s="9"/>
      <c r="D44" s="848" t="s">
        <v>404</v>
      </c>
      <c r="E44" s="842" t="s">
        <v>218</v>
      </c>
      <c r="F44" s="73">
        <v>1927</v>
      </c>
      <c r="G44" s="5">
        <v>1834.1</v>
      </c>
      <c r="H44" s="81">
        <v>1834</v>
      </c>
      <c r="I44" s="153">
        <f t="shared" si="5"/>
        <v>95.173845355474825</v>
      </c>
      <c r="J44" s="152">
        <f t="shared" si="6"/>
        <v>99.994547734583733</v>
      </c>
    </row>
    <row r="45" spans="2:10" ht="15" customHeight="1" x14ac:dyDescent="0.25">
      <c r="B45" s="8"/>
      <c r="C45" s="9"/>
      <c r="D45" s="848" t="s">
        <v>405</v>
      </c>
      <c r="E45" s="656" t="s">
        <v>32</v>
      </c>
      <c r="F45" s="73">
        <v>5934</v>
      </c>
      <c r="G45" s="5">
        <v>0</v>
      </c>
      <c r="H45" s="81">
        <v>0</v>
      </c>
      <c r="I45" s="153">
        <f t="shared" si="5"/>
        <v>0</v>
      </c>
      <c r="J45" s="152">
        <v>0</v>
      </c>
    </row>
    <row r="46" spans="2:10" ht="15" customHeight="1" x14ac:dyDescent="0.25">
      <c r="B46" s="78"/>
      <c r="C46" s="79"/>
      <c r="D46" s="848" t="s">
        <v>406</v>
      </c>
      <c r="E46" s="842" t="s">
        <v>218</v>
      </c>
      <c r="F46" s="73">
        <v>5817</v>
      </c>
      <c r="G46" s="5">
        <v>6261.4</v>
      </c>
      <c r="H46" s="81">
        <v>6261</v>
      </c>
      <c r="I46" s="153">
        <f t="shared" si="5"/>
        <v>107.6328004125838</v>
      </c>
      <c r="J46" s="152">
        <f t="shared" si="6"/>
        <v>99.993611652346132</v>
      </c>
    </row>
    <row r="47" spans="2:10" ht="15" customHeight="1" x14ac:dyDescent="0.25">
      <c r="B47" s="78"/>
      <c r="C47" s="79"/>
      <c r="D47" s="848" t="s">
        <v>414</v>
      </c>
      <c r="E47" s="842" t="s">
        <v>170</v>
      </c>
      <c r="F47" s="73">
        <v>1317</v>
      </c>
      <c r="G47" s="5">
        <v>1383</v>
      </c>
      <c r="H47" s="81">
        <v>1382</v>
      </c>
      <c r="I47" s="153">
        <v>0</v>
      </c>
      <c r="J47" s="152">
        <f t="shared" si="6"/>
        <v>99.927693420101221</v>
      </c>
    </row>
    <row r="48" spans="2:10" ht="15" customHeight="1" x14ac:dyDescent="0.25">
      <c r="B48" s="78"/>
      <c r="C48" s="79"/>
      <c r="D48" s="848" t="s">
        <v>407</v>
      </c>
      <c r="E48" s="842" t="s">
        <v>170</v>
      </c>
      <c r="F48" s="73">
        <v>5362</v>
      </c>
      <c r="G48" s="5">
        <v>5911</v>
      </c>
      <c r="H48" s="81">
        <v>5800</v>
      </c>
      <c r="I48" s="153">
        <v>0</v>
      </c>
      <c r="J48" s="152">
        <f t="shared" si="6"/>
        <v>98.122145153104384</v>
      </c>
    </row>
    <row r="49" spans="2:11" ht="15" customHeight="1" x14ac:dyDescent="0.25">
      <c r="B49" s="78"/>
      <c r="C49" s="79"/>
      <c r="D49" s="1186" t="s">
        <v>688</v>
      </c>
      <c r="E49" s="842" t="s">
        <v>170</v>
      </c>
      <c r="F49" s="73">
        <v>4451</v>
      </c>
      <c r="G49" s="5">
        <v>4451</v>
      </c>
      <c r="H49" s="81">
        <v>4155</v>
      </c>
      <c r="I49" s="153">
        <v>0</v>
      </c>
      <c r="J49" s="152">
        <f t="shared" si="6"/>
        <v>93.349809031678276</v>
      </c>
    </row>
    <row r="50" spans="2:11" ht="15" customHeight="1" thickBot="1" x14ac:dyDescent="0.3">
      <c r="B50" s="166"/>
      <c r="C50" s="167"/>
      <c r="D50" s="849" t="s">
        <v>408</v>
      </c>
      <c r="E50" s="850" t="s">
        <v>170</v>
      </c>
      <c r="F50" s="851">
        <v>503</v>
      </c>
      <c r="G50" s="852">
        <v>503</v>
      </c>
      <c r="H50" s="311">
        <v>503</v>
      </c>
      <c r="I50" s="312">
        <v>0</v>
      </c>
      <c r="J50" s="313">
        <f t="shared" si="6"/>
        <v>100</v>
      </c>
    </row>
    <row r="51" spans="2:11" ht="15" customHeight="1" x14ac:dyDescent="0.25">
      <c r="B51" s="646"/>
      <c r="C51" s="647"/>
      <c r="D51" s="853"/>
      <c r="E51" s="854"/>
      <c r="F51" s="855"/>
      <c r="G51" s="148"/>
      <c r="H51" s="41"/>
      <c r="I51" s="42"/>
      <c r="J51" s="42"/>
    </row>
    <row r="52" spans="2:11" ht="15" customHeight="1" thickBot="1" x14ac:dyDescent="0.3">
      <c r="B52" s="650"/>
      <c r="C52" s="648"/>
      <c r="D52" s="856"/>
      <c r="E52" s="857"/>
      <c r="F52" s="858"/>
      <c r="G52" s="859"/>
      <c r="H52" s="649"/>
      <c r="I52" s="549"/>
      <c r="J52" s="651" t="s">
        <v>632</v>
      </c>
      <c r="K52" s="147"/>
    </row>
    <row r="53" spans="2:11" ht="15" customHeight="1" x14ac:dyDescent="0.25">
      <c r="B53" s="117" t="s">
        <v>3</v>
      </c>
      <c r="C53" s="838" t="s">
        <v>4</v>
      </c>
      <c r="D53" s="87"/>
      <c r="E53" s="119"/>
      <c r="F53" s="818" t="s">
        <v>5</v>
      </c>
      <c r="G53" s="120" t="s">
        <v>6</v>
      </c>
      <c r="H53" s="120" t="s">
        <v>7</v>
      </c>
      <c r="I53" s="120" t="s">
        <v>8</v>
      </c>
      <c r="J53" s="121" t="s">
        <v>8</v>
      </c>
    </row>
    <row r="54" spans="2:11" ht="15" customHeight="1" x14ac:dyDescent="0.25">
      <c r="B54" s="122" t="s">
        <v>9</v>
      </c>
      <c r="C54" s="123" t="s">
        <v>10</v>
      </c>
      <c r="D54" s="89" t="s">
        <v>314</v>
      </c>
      <c r="E54" s="124" t="s">
        <v>11</v>
      </c>
      <c r="F54" s="15" t="s">
        <v>12</v>
      </c>
      <c r="G54" s="125" t="s">
        <v>13</v>
      </c>
      <c r="H54" s="125" t="s">
        <v>647</v>
      </c>
      <c r="I54" s="125" t="s">
        <v>14</v>
      </c>
      <c r="J54" s="126" t="s">
        <v>15</v>
      </c>
    </row>
    <row r="55" spans="2:11" ht="15" customHeight="1" thickBot="1" x14ac:dyDescent="0.3">
      <c r="B55" s="127" t="s">
        <v>16</v>
      </c>
      <c r="C55" s="645" t="s">
        <v>17</v>
      </c>
      <c r="D55" s="92"/>
      <c r="E55" s="129"/>
      <c r="F55" s="93" t="s">
        <v>322</v>
      </c>
      <c r="G55" s="93" t="s">
        <v>322</v>
      </c>
      <c r="H55" s="130"/>
      <c r="I55" s="130"/>
      <c r="J55" s="131"/>
    </row>
    <row r="56" spans="2:11" ht="15" customHeight="1" x14ac:dyDescent="0.25">
      <c r="B56" s="557"/>
      <c r="C56" s="56"/>
      <c r="D56" s="860" t="s">
        <v>409</v>
      </c>
      <c r="E56" s="842" t="s">
        <v>218</v>
      </c>
      <c r="F56" s="72">
        <v>1994</v>
      </c>
      <c r="G56" s="195">
        <v>1994</v>
      </c>
      <c r="H56" s="94">
        <v>1993</v>
      </c>
      <c r="I56" s="644">
        <v>0</v>
      </c>
      <c r="J56" s="105">
        <f t="shared" si="6"/>
        <v>99.949849548645943</v>
      </c>
    </row>
    <row r="57" spans="2:11" ht="15" customHeight="1" x14ac:dyDescent="0.25">
      <c r="B57" s="78"/>
      <c r="C57" s="79"/>
      <c r="D57" s="848" t="s">
        <v>410</v>
      </c>
      <c r="E57" s="842" t="s">
        <v>218</v>
      </c>
      <c r="F57" s="73">
        <v>2227</v>
      </c>
      <c r="G57" s="5">
        <v>2285</v>
      </c>
      <c r="H57" s="81">
        <v>2285</v>
      </c>
      <c r="I57" s="153">
        <v>0</v>
      </c>
      <c r="J57" s="152">
        <f t="shared" si="6"/>
        <v>100</v>
      </c>
    </row>
    <row r="58" spans="2:11" ht="15" customHeight="1" x14ac:dyDescent="0.25">
      <c r="B58" s="78"/>
      <c r="C58" s="79"/>
      <c r="D58" s="848" t="s">
        <v>411</v>
      </c>
      <c r="E58" s="846" t="s">
        <v>170</v>
      </c>
      <c r="F58" s="73">
        <v>1720</v>
      </c>
      <c r="G58" s="5">
        <v>1720</v>
      </c>
      <c r="H58" s="81">
        <v>1720</v>
      </c>
      <c r="I58" s="153">
        <v>0</v>
      </c>
      <c r="J58" s="152">
        <f t="shared" si="6"/>
        <v>100</v>
      </c>
    </row>
    <row r="59" spans="2:11" ht="15" customHeight="1" x14ac:dyDescent="0.25">
      <c r="B59" s="78"/>
      <c r="C59" s="79"/>
      <c r="D59" s="848" t="s">
        <v>412</v>
      </c>
      <c r="E59" s="842" t="s">
        <v>218</v>
      </c>
      <c r="F59" s="73">
        <v>3358</v>
      </c>
      <c r="G59" s="5">
        <v>3355.6</v>
      </c>
      <c r="H59" s="81">
        <v>3355</v>
      </c>
      <c r="I59" s="153">
        <v>0</v>
      </c>
      <c r="J59" s="152">
        <f t="shared" si="6"/>
        <v>99.982119442126589</v>
      </c>
    </row>
    <row r="60" spans="2:11" ht="15" customHeight="1" x14ac:dyDescent="0.25">
      <c r="B60" s="78"/>
      <c r="C60" s="79"/>
      <c r="D60" s="848" t="s">
        <v>413</v>
      </c>
      <c r="E60" s="861" t="s">
        <v>218</v>
      </c>
      <c r="F60" s="73">
        <v>2429</v>
      </c>
      <c r="G60" s="5">
        <v>2331.1999999999998</v>
      </c>
      <c r="H60" s="81">
        <v>2311</v>
      </c>
      <c r="I60" s="153">
        <v>0</v>
      </c>
      <c r="J60" s="152">
        <f t="shared" si="6"/>
        <v>99.133493479752914</v>
      </c>
    </row>
    <row r="61" spans="2:11" ht="15" customHeight="1" x14ac:dyDescent="0.25">
      <c r="B61" s="78"/>
      <c r="C61" s="79"/>
      <c r="D61" s="862" t="s">
        <v>442</v>
      </c>
      <c r="E61" s="863" t="s">
        <v>443</v>
      </c>
      <c r="F61" s="864">
        <v>0</v>
      </c>
      <c r="G61" s="5">
        <v>43.1</v>
      </c>
      <c r="H61" s="81">
        <v>43</v>
      </c>
      <c r="I61" s="556">
        <v>0</v>
      </c>
      <c r="J61" s="276">
        <f t="shared" si="6"/>
        <v>99.767981438515079</v>
      </c>
    </row>
    <row r="62" spans="2:11" ht="15" customHeight="1" x14ac:dyDescent="0.25">
      <c r="B62" s="8"/>
      <c r="C62" s="9"/>
      <c r="D62" s="865" t="s">
        <v>500</v>
      </c>
      <c r="E62" s="863" t="s">
        <v>443</v>
      </c>
      <c r="F62" s="657">
        <v>0</v>
      </c>
      <c r="G62" s="5">
        <v>126.3</v>
      </c>
      <c r="H62" s="81">
        <v>126</v>
      </c>
      <c r="I62" s="153">
        <v>0</v>
      </c>
      <c r="J62" s="276">
        <f t="shared" si="6"/>
        <v>99.762470308788593</v>
      </c>
    </row>
    <row r="63" spans="2:11" ht="15" customHeight="1" x14ac:dyDescent="0.25">
      <c r="B63" s="8"/>
      <c r="C63" s="9"/>
      <c r="D63" s="865" t="s">
        <v>501</v>
      </c>
      <c r="E63" s="863" t="s">
        <v>443</v>
      </c>
      <c r="F63" s="657">
        <v>0</v>
      </c>
      <c r="G63" s="5">
        <v>2077</v>
      </c>
      <c r="H63" s="81">
        <v>2074</v>
      </c>
      <c r="I63" s="556">
        <v>0</v>
      </c>
      <c r="J63" s="276">
        <f t="shared" si="6"/>
        <v>99.855560905151663</v>
      </c>
    </row>
    <row r="64" spans="2:11" ht="15" customHeight="1" x14ac:dyDescent="0.25">
      <c r="B64" s="8"/>
      <c r="C64" s="9"/>
      <c r="D64" s="865" t="s">
        <v>502</v>
      </c>
      <c r="E64" s="863" t="s">
        <v>443</v>
      </c>
      <c r="F64" s="657">
        <v>0</v>
      </c>
      <c r="G64" s="5">
        <v>2390</v>
      </c>
      <c r="H64" s="81">
        <v>2390</v>
      </c>
      <c r="I64" s="153">
        <v>0</v>
      </c>
      <c r="J64" s="276">
        <f t="shared" si="6"/>
        <v>100</v>
      </c>
    </row>
    <row r="65" spans="2:10" ht="15" customHeight="1" x14ac:dyDescent="0.25">
      <c r="B65" s="8"/>
      <c r="C65" s="9"/>
      <c r="D65" s="865" t="s">
        <v>503</v>
      </c>
      <c r="E65" s="863" t="s">
        <v>443</v>
      </c>
      <c r="F65" s="657">
        <v>0</v>
      </c>
      <c r="G65" s="5">
        <v>3765</v>
      </c>
      <c r="H65" s="81">
        <v>352</v>
      </c>
      <c r="I65" s="556">
        <v>0</v>
      </c>
      <c r="J65" s="276">
        <f t="shared" si="6"/>
        <v>9.3492695883134136</v>
      </c>
    </row>
    <row r="66" spans="2:10" ht="15" customHeight="1" x14ac:dyDescent="0.25">
      <c r="B66" s="8"/>
      <c r="C66" s="9"/>
      <c r="D66" s="865" t="s">
        <v>504</v>
      </c>
      <c r="E66" s="863" t="s">
        <v>443</v>
      </c>
      <c r="F66" s="657">
        <v>0</v>
      </c>
      <c r="G66" s="5">
        <v>101.5</v>
      </c>
      <c r="H66" s="81">
        <v>101</v>
      </c>
      <c r="I66" s="153">
        <v>0</v>
      </c>
      <c r="J66" s="276">
        <f t="shared" si="6"/>
        <v>99.50738916256158</v>
      </c>
    </row>
    <row r="67" spans="2:10" ht="15" customHeight="1" x14ac:dyDescent="0.25">
      <c r="B67" s="8"/>
      <c r="C67" s="9"/>
      <c r="D67" s="865" t="s">
        <v>613</v>
      </c>
      <c r="E67" s="863" t="s">
        <v>443</v>
      </c>
      <c r="F67" s="657">
        <v>0</v>
      </c>
      <c r="G67" s="5">
        <v>120</v>
      </c>
      <c r="H67" s="81">
        <v>0</v>
      </c>
      <c r="I67" s="556">
        <v>0</v>
      </c>
      <c r="J67" s="276">
        <f t="shared" si="6"/>
        <v>0</v>
      </c>
    </row>
    <row r="68" spans="2:10" ht="15" customHeight="1" x14ac:dyDescent="0.25">
      <c r="B68" s="8"/>
      <c r="C68" s="9"/>
      <c r="D68" s="865" t="s">
        <v>505</v>
      </c>
      <c r="E68" s="863" t="s">
        <v>443</v>
      </c>
      <c r="F68" s="657">
        <v>0</v>
      </c>
      <c r="G68" s="5">
        <v>492</v>
      </c>
      <c r="H68" s="81">
        <v>491</v>
      </c>
      <c r="I68" s="153">
        <v>0</v>
      </c>
      <c r="J68" s="276">
        <f t="shared" si="6"/>
        <v>99.796747967479675</v>
      </c>
    </row>
    <row r="69" spans="2:10" ht="15" customHeight="1" x14ac:dyDescent="0.25">
      <c r="B69" s="8"/>
      <c r="C69" s="9"/>
      <c r="D69" s="865" t="s">
        <v>614</v>
      </c>
      <c r="E69" s="863" t="s">
        <v>443</v>
      </c>
      <c r="F69" s="657">
        <v>0</v>
      </c>
      <c r="G69" s="5">
        <v>270</v>
      </c>
      <c r="H69" s="81">
        <v>57</v>
      </c>
      <c r="I69" s="153">
        <v>0</v>
      </c>
      <c r="J69" s="152">
        <f t="shared" si="6"/>
        <v>21.111111111111111</v>
      </c>
    </row>
    <row r="70" spans="2:10" ht="15" customHeight="1" x14ac:dyDescent="0.25">
      <c r="B70" s="10"/>
      <c r="C70" s="11"/>
      <c r="D70" s="662" t="s">
        <v>654</v>
      </c>
      <c r="E70" s="656" t="s">
        <v>170</v>
      </c>
      <c r="F70" s="657">
        <v>0</v>
      </c>
      <c r="G70" s="5">
        <v>1748</v>
      </c>
      <c r="H70" s="81">
        <v>0</v>
      </c>
      <c r="I70" s="153">
        <v>0</v>
      </c>
      <c r="J70" s="276">
        <f t="shared" si="6"/>
        <v>0</v>
      </c>
    </row>
    <row r="71" spans="2:10" ht="15" customHeight="1" x14ac:dyDescent="0.25">
      <c r="B71" s="10"/>
      <c r="C71" s="11"/>
      <c r="D71" s="662" t="s">
        <v>653</v>
      </c>
      <c r="E71" s="656" t="s">
        <v>170</v>
      </c>
      <c r="F71" s="657">
        <v>0</v>
      </c>
      <c r="G71" s="5">
        <v>2500</v>
      </c>
      <c r="H71" s="81">
        <v>0</v>
      </c>
      <c r="I71" s="153">
        <v>0</v>
      </c>
      <c r="J71" s="276">
        <f t="shared" si="6"/>
        <v>0</v>
      </c>
    </row>
    <row r="72" spans="2:10" ht="15" customHeight="1" x14ac:dyDescent="0.25">
      <c r="B72" s="10"/>
      <c r="C72" s="11"/>
      <c r="D72" s="662" t="s">
        <v>652</v>
      </c>
      <c r="E72" s="656" t="s">
        <v>170</v>
      </c>
      <c r="F72" s="657">
        <v>0</v>
      </c>
      <c r="G72" s="5">
        <v>2400</v>
      </c>
      <c r="H72" s="81">
        <v>2150</v>
      </c>
      <c r="I72" s="153">
        <v>0</v>
      </c>
      <c r="J72" s="152">
        <f t="shared" si="6"/>
        <v>89.583333333333343</v>
      </c>
    </row>
    <row r="73" spans="2:10" ht="15" customHeight="1" x14ac:dyDescent="0.25">
      <c r="B73" s="10"/>
      <c r="C73" s="11"/>
      <c r="D73" s="662" t="s">
        <v>511</v>
      </c>
      <c r="E73" s="656" t="s">
        <v>443</v>
      </c>
      <c r="F73" s="657">
        <v>0</v>
      </c>
      <c r="G73" s="5">
        <v>240.7</v>
      </c>
      <c r="H73" s="81">
        <v>241</v>
      </c>
      <c r="I73" s="153">
        <v>0</v>
      </c>
      <c r="J73" s="276">
        <f t="shared" si="6"/>
        <v>100.12463647694226</v>
      </c>
    </row>
    <row r="74" spans="2:10" ht="15" customHeight="1" x14ac:dyDescent="0.25">
      <c r="B74" s="10"/>
      <c r="C74" s="11"/>
      <c r="D74" s="662" t="s">
        <v>615</v>
      </c>
      <c r="E74" s="656" t="s">
        <v>443</v>
      </c>
      <c r="F74" s="657">
        <v>0</v>
      </c>
      <c r="G74" s="5">
        <v>262</v>
      </c>
      <c r="H74" s="81">
        <v>262</v>
      </c>
      <c r="I74" s="153">
        <v>0</v>
      </c>
      <c r="J74" s="152">
        <f t="shared" si="6"/>
        <v>100</v>
      </c>
    </row>
    <row r="75" spans="2:10" ht="15" customHeight="1" x14ac:dyDescent="0.25">
      <c r="B75" s="10"/>
      <c r="C75" s="11"/>
      <c r="D75" s="662" t="s">
        <v>510</v>
      </c>
      <c r="E75" s="656" t="s">
        <v>218</v>
      </c>
      <c r="F75" s="657">
        <v>0</v>
      </c>
      <c r="G75" s="5">
        <v>137</v>
      </c>
      <c r="H75" s="81">
        <v>137</v>
      </c>
      <c r="I75" s="153">
        <v>0</v>
      </c>
      <c r="J75" s="276">
        <f t="shared" si="6"/>
        <v>100</v>
      </c>
    </row>
    <row r="76" spans="2:10" ht="27" customHeight="1" x14ac:dyDescent="0.25">
      <c r="B76" s="10"/>
      <c r="C76" s="11"/>
      <c r="D76" s="662" t="s">
        <v>616</v>
      </c>
      <c r="E76" s="656" t="s">
        <v>218</v>
      </c>
      <c r="F76" s="657">
        <v>0</v>
      </c>
      <c r="G76" s="5">
        <v>20000</v>
      </c>
      <c r="H76" s="81">
        <v>19989</v>
      </c>
      <c r="I76" s="153">
        <v>0</v>
      </c>
      <c r="J76" s="152">
        <f t="shared" si="6"/>
        <v>99.944999999999993</v>
      </c>
    </row>
    <row r="77" spans="2:10" ht="15" customHeight="1" x14ac:dyDescent="0.25">
      <c r="B77" s="10"/>
      <c r="C77" s="11"/>
      <c r="D77" s="662" t="s">
        <v>617</v>
      </c>
      <c r="E77" s="656" t="s">
        <v>170</v>
      </c>
      <c r="F77" s="657">
        <v>0</v>
      </c>
      <c r="G77" s="5">
        <v>136</v>
      </c>
      <c r="H77" s="81">
        <v>135</v>
      </c>
      <c r="I77" s="153">
        <v>0</v>
      </c>
      <c r="J77" s="276">
        <f t="shared" si="6"/>
        <v>99.264705882352942</v>
      </c>
    </row>
    <row r="78" spans="2:10" ht="15" customHeight="1" x14ac:dyDescent="0.25">
      <c r="B78" s="557"/>
      <c r="C78" s="56"/>
      <c r="D78" s="862" t="s">
        <v>618</v>
      </c>
      <c r="E78" s="656" t="s">
        <v>170</v>
      </c>
      <c r="F78" s="866">
        <v>0</v>
      </c>
      <c r="G78" s="867">
        <v>52</v>
      </c>
      <c r="H78" s="558">
        <v>52</v>
      </c>
      <c r="I78" s="113">
        <v>0</v>
      </c>
      <c r="J78" s="276">
        <f t="shared" si="6"/>
        <v>100</v>
      </c>
    </row>
    <row r="79" spans="2:10" ht="15" customHeight="1" x14ac:dyDescent="0.25">
      <c r="B79" s="8"/>
      <c r="C79" s="9"/>
      <c r="D79" s="865" t="s">
        <v>619</v>
      </c>
      <c r="E79" s="863" t="s">
        <v>170</v>
      </c>
      <c r="F79" s="657">
        <v>0</v>
      </c>
      <c r="G79" s="5">
        <v>3700</v>
      </c>
      <c r="H79" s="81">
        <v>1056</v>
      </c>
      <c r="I79" s="153">
        <v>0</v>
      </c>
      <c r="J79" s="152">
        <f t="shared" ref="J79" si="7">H79/G79*100</f>
        <v>28.540540540540544</v>
      </c>
    </row>
    <row r="80" spans="2:10" ht="15" customHeight="1" thickBot="1" x14ac:dyDescent="0.3">
      <c r="B80" s="658"/>
      <c r="C80" s="659"/>
      <c r="D80" s="868" t="s">
        <v>651</v>
      </c>
      <c r="E80" s="1214" t="s">
        <v>443</v>
      </c>
      <c r="F80" s="869">
        <v>0</v>
      </c>
      <c r="G80" s="689">
        <v>600</v>
      </c>
      <c r="H80" s="660">
        <v>598</v>
      </c>
      <c r="I80" s="661">
        <v>0</v>
      </c>
      <c r="J80" s="632">
        <f t="shared" si="6"/>
        <v>99.666666666666671</v>
      </c>
    </row>
    <row r="81" spans="2:10" ht="16.5" thickBot="1" x14ac:dyDescent="0.3">
      <c r="B81" s="1290" t="s">
        <v>35</v>
      </c>
      <c r="C81" s="1291"/>
      <c r="D81" s="1291"/>
      <c r="E81" s="157"/>
      <c r="F81" s="62">
        <f>F25</f>
        <v>418270</v>
      </c>
      <c r="G81" s="63">
        <f t="shared" ref="G81:H81" si="8">G25</f>
        <v>430826.6999999999</v>
      </c>
      <c r="H81" s="64">
        <f t="shared" si="8"/>
        <v>326028</v>
      </c>
      <c r="I81" s="65">
        <f>H81/F81*100</f>
        <v>77.94678078752959</v>
      </c>
      <c r="J81" s="66">
        <f>H81/G81*100</f>
        <v>75.674975576026299</v>
      </c>
    </row>
    <row r="82" spans="2:10" ht="9.75" customHeight="1" thickBot="1" x14ac:dyDescent="0.3">
      <c r="B82" s="196"/>
      <c r="C82" s="16"/>
      <c r="D82" s="16"/>
      <c r="E82" s="16"/>
      <c r="F82" s="16"/>
      <c r="G82" s="17"/>
      <c r="H82" s="85"/>
    </row>
    <row r="83" spans="2:10" ht="16.5" thickBot="1" x14ac:dyDescent="0.3">
      <c r="B83" s="19" t="s">
        <v>36</v>
      </c>
      <c r="C83" s="67"/>
      <c r="D83" s="142"/>
      <c r="E83" s="158"/>
      <c r="F83" s="143">
        <f>F19+F81</f>
        <v>432180</v>
      </c>
      <c r="G83" s="144">
        <f>G19+G81</f>
        <v>473768.6999999999</v>
      </c>
      <c r="H83" s="7">
        <f>H19+H81</f>
        <v>364808.1</v>
      </c>
      <c r="I83" s="13">
        <f>H83/F83*100</f>
        <v>84.411148132722474</v>
      </c>
      <c r="J83" s="100">
        <f>H83/G83*100</f>
        <v>77.001308866541848</v>
      </c>
    </row>
    <row r="96" spans="2:10" ht="19.5" customHeight="1" x14ac:dyDescent="0.25"/>
    <row r="97" ht="15.75" customHeight="1" x14ac:dyDescent="0.25"/>
    <row r="98" ht="15" customHeight="1" x14ac:dyDescent="0.25"/>
    <row r="99" ht="18" customHeight="1" x14ac:dyDescent="0.25"/>
    <row r="100" ht="15.75" customHeight="1" x14ac:dyDescent="0.25"/>
    <row r="101" ht="15.75" customHeight="1" x14ac:dyDescent="0.25"/>
    <row r="102" ht="15" customHeight="1" x14ac:dyDescent="0.25"/>
  </sheetData>
  <mergeCells count="4">
    <mergeCell ref="B2:E2"/>
    <mergeCell ref="C17:D17"/>
    <mergeCell ref="B19:D19"/>
    <mergeCell ref="B81:D81"/>
  </mergeCells>
  <pageMargins left="0.51181102362204722" right="0" top="0.39370078740157483" bottom="0" header="0" footer="0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N197"/>
  <sheetViews>
    <sheetView zoomScaleNormal="100" workbookViewId="0">
      <selection activeCell="A117" sqref="A117:XFD117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6" width="16.140625" style="80" customWidth="1"/>
    <col min="7" max="7" width="16.140625" style="223" customWidth="1"/>
    <col min="8" max="8" width="16.140625" style="18" customWidth="1"/>
    <col min="9" max="10" width="9.42578125" style="80" customWidth="1"/>
    <col min="11" max="16384" width="9.140625" style="80"/>
  </cols>
  <sheetData>
    <row r="2" spans="2:10" ht="15.75" x14ac:dyDescent="0.25">
      <c r="B2" s="1298" t="s">
        <v>174</v>
      </c>
      <c r="C2" s="1298"/>
      <c r="D2" s="1298"/>
      <c r="E2" s="1298"/>
      <c r="F2" s="198"/>
      <c r="G2" s="199"/>
      <c r="H2" s="198"/>
      <c r="I2" s="198"/>
    </row>
    <row r="3" spans="2:10" ht="12.75" customHeight="1" thickBot="1" x14ac:dyDescent="0.3">
      <c r="B3" s="737"/>
      <c r="C3" s="737"/>
      <c r="D3" s="737"/>
      <c r="E3" s="737"/>
      <c r="F3" s="198"/>
      <c r="G3" s="199"/>
      <c r="H3" s="198"/>
      <c r="I3" s="198"/>
      <c r="J3" s="171" t="s">
        <v>635</v>
      </c>
    </row>
    <row r="4" spans="2:10" x14ac:dyDescent="0.25">
      <c r="B4" s="200" t="s">
        <v>3</v>
      </c>
      <c r="C4" s="86" t="s">
        <v>4</v>
      </c>
      <c r="D4" s="87"/>
      <c r="E4" s="201"/>
      <c r="F4" s="88" t="s">
        <v>5</v>
      </c>
      <c r="G4" s="202" t="s">
        <v>6</v>
      </c>
      <c r="H4" s="120" t="s">
        <v>7</v>
      </c>
      <c r="I4" s="203" t="s">
        <v>8</v>
      </c>
      <c r="J4" s="204" t="s">
        <v>8</v>
      </c>
    </row>
    <row r="5" spans="2:10" x14ac:dyDescent="0.25">
      <c r="B5" s="205" t="s">
        <v>9</v>
      </c>
      <c r="C5" s="206" t="s">
        <v>10</v>
      </c>
      <c r="D5" s="89" t="s">
        <v>314</v>
      </c>
      <c r="E5" s="207" t="s">
        <v>11</v>
      </c>
      <c r="F5" s="90" t="s">
        <v>12</v>
      </c>
      <c r="G5" s="208" t="s">
        <v>13</v>
      </c>
      <c r="H5" s="125" t="s">
        <v>647</v>
      </c>
      <c r="I5" s="91" t="s">
        <v>14</v>
      </c>
      <c r="J5" s="209" t="s">
        <v>15</v>
      </c>
    </row>
    <row r="6" spans="2:10" ht="15.75" thickBot="1" x14ac:dyDescent="0.3">
      <c r="B6" s="210" t="s">
        <v>16</v>
      </c>
      <c r="C6" s="211" t="s">
        <v>17</v>
      </c>
      <c r="D6" s="92"/>
      <c r="E6" s="212"/>
      <c r="F6" s="93" t="s">
        <v>322</v>
      </c>
      <c r="G6" s="213" t="s">
        <v>322</v>
      </c>
      <c r="H6" s="130"/>
      <c r="I6" s="214"/>
      <c r="J6" s="215"/>
    </row>
    <row r="7" spans="2:10" ht="15" customHeight="1" x14ac:dyDescent="0.25">
      <c r="B7" s="475" t="s">
        <v>18</v>
      </c>
      <c r="C7" s="419"/>
      <c r="D7" s="420"/>
      <c r="E7" s="476"/>
      <c r="F7" s="477"/>
      <c r="G7" s="478"/>
      <c r="H7" s="479"/>
      <c r="I7" s="479"/>
      <c r="J7" s="480"/>
    </row>
    <row r="8" spans="2:10" ht="12.75" customHeight="1" x14ac:dyDescent="0.25">
      <c r="B8" s="481" t="s">
        <v>175</v>
      </c>
      <c r="C8" s="1272" t="s">
        <v>176</v>
      </c>
      <c r="D8" s="1273"/>
      <c r="E8" s="482"/>
      <c r="F8" s="483">
        <f>F9+F25+F32+F54+F17</f>
        <v>246659</v>
      </c>
      <c r="G8" s="484">
        <f t="shared" ref="G8:H8" si="0">G9+G25+G32+G54+G17</f>
        <v>269153.39999999997</v>
      </c>
      <c r="H8" s="483">
        <f t="shared" si="0"/>
        <v>244023.93181999997</v>
      </c>
      <c r="I8" s="347">
        <f t="shared" ref="I8:I27" si="1">H8/F8*100</f>
        <v>98.931695912170227</v>
      </c>
      <c r="J8" s="360">
        <f t="shared" ref="J8:J28" si="2">H8/G8*100</f>
        <v>90.663514493965152</v>
      </c>
    </row>
    <row r="9" spans="2:10" s="216" customFormat="1" ht="12.75" customHeight="1" x14ac:dyDescent="0.25">
      <c r="B9" s="741"/>
      <c r="C9" s="742"/>
      <c r="D9" s="435"/>
      <c r="E9" s="463" t="s">
        <v>189</v>
      </c>
      <c r="F9" s="345">
        <f>SUM(F10:F15)</f>
        <v>18459</v>
      </c>
      <c r="G9" s="346">
        <f>SUM(G10:G15)</f>
        <v>16959</v>
      </c>
      <c r="H9" s="345">
        <f>SUM(H10:H15)</f>
        <v>15730.107999999998</v>
      </c>
      <c r="I9" s="347">
        <f t="shared" si="1"/>
        <v>85.216468931144689</v>
      </c>
      <c r="J9" s="360">
        <f t="shared" si="2"/>
        <v>92.753747272834474</v>
      </c>
    </row>
    <row r="10" spans="2:10" ht="12.75" customHeight="1" x14ac:dyDescent="0.25">
      <c r="B10" s="741"/>
      <c r="C10" s="742"/>
      <c r="D10" s="435"/>
      <c r="E10" s="401" t="s">
        <v>190</v>
      </c>
      <c r="F10" s="342">
        <v>14397</v>
      </c>
      <c r="G10" s="351">
        <v>12897</v>
      </c>
      <c r="H10" s="342">
        <v>12358.206</v>
      </c>
      <c r="I10" s="743">
        <f t="shared" si="1"/>
        <v>85.838758074598871</v>
      </c>
      <c r="J10" s="485">
        <f t="shared" si="2"/>
        <v>95.82233077459874</v>
      </c>
    </row>
    <row r="11" spans="2:10" ht="12.75" customHeight="1" x14ac:dyDescent="0.25">
      <c r="B11" s="741"/>
      <c r="C11" s="742"/>
      <c r="D11" s="435"/>
      <c r="E11" s="401" t="s">
        <v>183</v>
      </c>
      <c r="F11" s="342">
        <v>2818</v>
      </c>
      <c r="G11" s="351">
        <v>2818</v>
      </c>
      <c r="H11" s="342">
        <v>2239.7719999999999</v>
      </c>
      <c r="I11" s="743">
        <f t="shared" si="1"/>
        <v>79.480908445706177</v>
      </c>
      <c r="J11" s="485">
        <f t="shared" si="2"/>
        <v>79.480908445706177</v>
      </c>
    </row>
    <row r="12" spans="2:10" ht="12.75" customHeight="1" x14ac:dyDescent="0.25">
      <c r="B12" s="741"/>
      <c r="C12" s="742"/>
      <c r="D12" s="435"/>
      <c r="E12" s="401" t="s">
        <v>185</v>
      </c>
      <c r="F12" s="342">
        <v>1015</v>
      </c>
      <c r="G12" s="351">
        <v>1015</v>
      </c>
      <c r="H12" s="342">
        <v>984</v>
      </c>
      <c r="I12" s="743">
        <f t="shared" si="1"/>
        <v>96.945812807881765</v>
      </c>
      <c r="J12" s="485">
        <f t="shared" si="2"/>
        <v>96.945812807881765</v>
      </c>
    </row>
    <row r="13" spans="2:10" ht="12.75" customHeight="1" x14ac:dyDescent="0.25">
      <c r="B13" s="741"/>
      <c r="C13" s="742"/>
      <c r="D13" s="435"/>
      <c r="E13" s="401" t="s">
        <v>184</v>
      </c>
      <c r="F13" s="342">
        <v>25</v>
      </c>
      <c r="G13" s="351">
        <v>25</v>
      </c>
      <c r="H13" s="342">
        <v>0</v>
      </c>
      <c r="I13" s="743">
        <f t="shared" si="1"/>
        <v>0</v>
      </c>
      <c r="J13" s="485">
        <f t="shared" si="2"/>
        <v>0</v>
      </c>
    </row>
    <row r="14" spans="2:10" ht="12.75" customHeight="1" x14ac:dyDescent="0.25">
      <c r="B14" s="741"/>
      <c r="C14" s="742"/>
      <c r="D14" s="217" t="s">
        <v>454</v>
      </c>
      <c r="E14" s="401" t="s">
        <v>191</v>
      </c>
      <c r="F14" s="342">
        <v>84</v>
      </c>
      <c r="G14" s="351">
        <v>84</v>
      </c>
      <c r="H14" s="342">
        <v>69.13</v>
      </c>
      <c r="I14" s="743">
        <f t="shared" si="1"/>
        <v>82.297619047619037</v>
      </c>
      <c r="J14" s="485">
        <f t="shared" si="2"/>
        <v>82.297619047619037</v>
      </c>
    </row>
    <row r="15" spans="2:10" ht="12.75" customHeight="1" x14ac:dyDescent="0.25">
      <c r="B15" s="741"/>
      <c r="C15" s="744" t="s">
        <v>253</v>
      </c>
      <c r="D15" s="217" t="s">
        <v>455</v>
      </c>
      <c r="E15" s="401" t="s">
        <v>219</v>
      </c>
      <c r="F15" s="342">
        <v>120</v>
      </c>
      <c r="G15" s="351">
        <v>120</v>
      </c>
      <c r="H15" s="342">
        <v>79</v>
      </c>
      <c r="I15" s="743">
        <f t="shared" si="1"/>
        <v>65.833333333333329</v>
      </c>
      <c r="J15" s="485">
        <f t="shared" si="2"/>
        <v>65.833333333333329</v>
      </c>
    </row>
    <row r="16" spans="2:10" ht="12.75" customHeight="1" x14ac:dyDescent="0.25">
      <c r="B16" s="741"/>
      <c r="C16" s="744"/>
      <c r="D16" s="217"/>
      <c r="E16" s="401"/>
      <c r="F16" s="342"/>
      <c r="G16" s="351"/>
      <c r="H16" s="342"/>
      <c r="I16" s="743"/>
      <c r="J16" s="485"/>
    </row>
    <row r="17" spans="2:14" ht="12.75" customHeight="1" x14ac:dyDescent="0.25">
      <c r="B17" s="741"/>
      <c r="C17" s="744"/>
      <c r="D17" s="217" t="s">
        <v>683</v>
      </c>
      <c r="E17" s="463" t="s">
        <v>684</v>
      </c>
      <c r="F17" s="345">
        <f>SUM(F18:F23)</f>
        <v>0</v>
      </c>
      <c r="G17" s="345">
        <f t="shared" ref="G17:H17" si="3">SUM(G18:G23)</f>
        <v>4343.8</v>
      </c>
      <c r="H17" s="345">
        <f t="shared" si="3"/>
        <v>4157.5736400000005</v>
      </c>
      <c r="I17" s="347">
        <v>0</v>
      </c>
      <c r="J17" s="360">
        <f t="shared" ref="J17" si="4">H17/G17*100</f>
        <v>95.712823794834023</v>
      </c>
    </row>
    <row r="18" spans="2:14" ht="12.75" customHeight="1" x14ac:dyDescent="0.25">
      <c r="B18" s="741"/>
      <c r="C18" s="744"/>
      <c r="D18" s="217"/>
      <c r="E18" s="401" t="s">
        <v>458</v>
      </c>
      <c r="F18" s="342">
        <v>0</v>
      </c>
      <c r="G18" s="351">
        <v>350</v>
      </c>
      <c r="H18" s="342">
        <v>236.33664000000002</v>
      </c>
      <c r="I18" s="743">
        <v>0</v>
      </c>
      <c r="J18" s="485">
        <v>0</v>
      </c>
    </row>
    <row r="19" spans="2:14" ht="12.75" customHeight="1" x14ac:dyDescent="0.25">
      <c r="B19" s="741"/>
      <c r="C19" s="744"/>
      <c r="D19" s="217" t="s">
        <v>419</v>
      </c>
      <c r="E19" s="401" t="s">
        <v>179</v>
      </c>
      <c r="F19" s="342">
        <v>0</v>
      </c>
      <c r="G19" s="351">
        <v>3943.8</v>
      </c>
      <c r="H19" s="342">
        <v>3318.2130000000002</v>
      </c>
      <c r="I19" s="743">
        <v>0</v>
      </c>
      <c r="J19" s="485">
        <f t="shared" ref="J19:J20" si="5">H19/G19*100</f>
        <v>84.137456260459459</v>
      </c>
    </row>
    <row r="20" spans="2:14" ht="12.75" customHeight="1" x14ac:dyDescent="0.25">
      <c r="B20" s="741"/>
      <c r="C20" s="337"/>
      <c r="D20" s="217"/>
      <c r="E20" s="401" t="s">
        <v>456</v>
      </c>
      <c r="F20" s="342">
        <v>0</v>
      </c>
      <c r="G20" s="351">
        <v>20</v>
      </c>
      <c r="H20" s="342">
        <v>12.24</v>
      </c>
      <c r="I20" s="743">
        <v>0</v>
      </c>
      <c r="J20" s="485">
        <f t="shared" si="5"/>
        <v>61.199999999999996</v>
      </c>
    </row>
    <row r="21" spans="2:14" ht="12.75" customHeight="1" x14ac:dyDescent="0.25">
      <c r="B21" s="741"/>
      <c r="C21" s="337"/>
      <c r="D21" s="217"/>
      <c r="E21" s="401" t="s">
        <v>685</v>
      </c>
      <c r="F21" s="342">
        <v>0</v>
      </c>
      <c r="G21" s="351">
        <v>0</v>
      </c>
      <c r="H21" s="342">
        <v>584.33199999999999</v>
      </c>
      <c r="I21" s="743">
        <v>0</v>
      </c>
      <c r="J21" s="485">
        <v>0</v>
      </c>
    </row>
    <row r="22" spans="2:14" ht="12.75" customHeight="1" x14ac:dyDescent="0.25">
      <c r="B22" s="481"/>
      <c r="C22" s="425"/>
      <c r="D22" s="425"/>
      <c r="E22" s="401" t="s">
        <v>185</v>
      </c>
      <c r="F22" s="342">
        <v>0</v>
      </c>
      <c r="G22" s="351">
        <v>0</v>
      </c>
      <c r="H22" s="342">
        <v>0.98799999999999999</v>
      </c>
      <c r="I22" s="743">
        <v>0</v>
      </c>
      <c r="J22" s="485">
        <v>0</v>
      </c>
    </row>
    <row r="23" spans="2:14" ht="12.75" customHeight="1" x14ac:dyDescent="0.25">
      <c r="B23" s="741"/>
      <c r="C23" s="744"/>
      <c r="D23" s="217"/>
      <c r="E23" s="401" t="s">
        <v>459</v>
      </c>
      <c r="F23" s="342">
        <v>0</v>
      </c>
      <c r="G23" s="351">
        <v>30</v>
      </c>
      <c r="H23" s="342">
        <v>5.4640000000000004</v>
      </c>
      <c r="I23" s="743"/>
      <c r="J23" s="485"/>
    </row>
    <row r="24" spans="2:14" s="216" customFormat="1" ht="12.75" customHeight="1" x14ac:dyDescent="0.25">
      <c r="B24" s="741"/>
      <c r="C24" s="744"/>
      <c r="D24" s="217"/>
      <c r="E24" s="401"/>
      <c r="F24" s="342"/>
      <c r="G24" s="351"/>
      <c r="H24" s="342"/>
      <c r="I24" s="745"/>
      <c r="J24" s="363"/>
    </row>
    <row r="25" spans="2:14" ht="12.75" customHeight="1" x14ac:dyDescent="0.25">
      <c r="B25" s="741"/>
      <c r="C25" s="744"/>
      <c r="D25" s="217" t="s">
        <v>457</v>
      </c>
      <c r="E25" s="463" t="s">
        <v>418</v>
      </c>
      <c r="F25" s="345">
        <f>SUM(F26:F30)</f>
        <v>200</v>
      </c>
      <c r="G25" s="346">
        <f t="shared" ref="G25:H25" si="6">SUM(G26:G30)</f>
        <v>2673.8</v>
      </c>
      <c r="H25" s="345">
        <f t="shared" si="6"/>
        <v>2345.6091199999996</v>
      </c>
      <c r="I25" s="347">
        <f t="shared" si="1"/>
        <v>1172.8045599999998</v>
      </c>
      <c r="J25" s="360">
        <f t="shared" si="2"/>
        <v>87.725675817189</v>
      </c>
    </row>
    <row r="26" spans="2:14" ht="12.75" customHeight="1" x14ac:dyDescent="0.25">
      <c r="B26" s="741"/>
      <c r="C26" s="744"/>
      <c r="D26" s="217"/>
      <c r="E26" s="401" t="s">
        <v>458</v>
      </c>
      <c r="F26" s="342">
        <v>0</v>
      </c>
      <c r="G26" s="351">
        <v>0</v>
      </c>
      <c r="H26" s="342">
        <v>273.10061999999999</v>
      </c>
      <c r="I26" s="745">
        <v>0</v>
      </c>
      <c r="J26" s="363">
        <v>0</v>
      </c>
    </row>
    <row r="27" spans="2:14" ht="12.75" customHeight="1" x14ac:dyDescent="0.25">
      <c r="B27" s="741"/>
      <c r="C27" s="744"/>
      <c r="D27" s="217" t="s">
        <v>419</v>
      </c>
      <c r="E27" s="401" t="s">
        <v>179</v>
      </c>
      <c r="F27" s="342">
        <v>200</v>
      </c>
      <c r="G27" s="351">
        <v>200</v>
      </c>
      <c r="H27" s="342">
        <v>151.87700000000001</v>
      </c>
      <c r="I27" s="745">
        <f t="shared" si="1"/>
        <v>75.938500000000005</v>
      </c>
      <c r="J27" s="363">
        <f t="shared" si="2"/>
        <v>75.938500000000005</v>
      </c>
    </row>
    <row r="28" spans="2:14" ht="12.75" customHeight="1" x14ac:dyDescent="0.25">
      <c r="B28" s="741"/>
      <c r="C28" s="337"/>
      <c r="D28" s="217"/>
      <c r="E28" s="401" t="s">
        <v>179</v>
      </c>
      <c r="F28" s="342">
        <v>0</v>
      </c>
      <c r="G28" s="351">
        <v>2473.8000000000002</v>
      </c>
      <c r="H28" s="342">
        <v>1890.0719999999999</v>
      </c>
      <c r="I28" s="745">
        <v>0</v>
      </c>
      <c r="J28" s="363">
        <f t="shared" si="2"/>
        <v>76.403589619209299</v>
      </c>
    </row>
    <row r="29" spans="2:14" ht="12.75" customHeight="1" x14ac:dyDescent="0.25">
      <c r="B29" s="741"/>
      <c r="C29" s="337"/>
      <c r="D29" s="217"/>
      <c r="E29" s="401" t="s">
        <v>456</v>
      </c>
      <c r="F29" s="342">
        <v>0</v>
      </c>
      <c r="G29" s="351">
        <v>0</v>
      </c>
      <c r="H29" s="342">
        <v>10.715999999999999</v>
      </c>
      <c r="I29" s="745">
        <v>0</v>
      </c>
      <c r="J29" s="363">
        <v>0</v>
      </c>
    </row>
    <row r="30" spans="2:14" ht="12.75" customHeight="1" x14ac:dyDescent="0.25">
      <c r="B30" s="481"/>
      <c r="C30" s="425"/>
      <c r="D30" s="425"/>
      <c r="E30" s="401" t="s">
        <v>459</v>
      </c>
      <c r="F30" s="342">
        <v>0</v>
      </c>
      <c r="G30" s="351">
        <v>0</v>
      </c>
      <c r="H30" s="342">
        <v>19.843499999999999</v>
      </c>
      <c r="I30" s="745">
        <v>0</v>
      </c>
      <c r="J30" s="363">
        <v>0</v>
      </c>
    </row>
    <row r="31" spans="2:14" ht="12.75" customHeight="1" x14ac:dyDescent="0.25">
      <c r="B31" s="481"/>
      <c r="C31" s="425"/>
      <c r="D31" s="425"/>
      <c r="E31" s="401"/>
      <c r="F31" s="345"/>
      <c r="G31" s="346"/>
      <c r="H31" s="345"/>
      <c r="I31" s="347"/>
      <c r="J31" s="360"/>
    </row>
    <row r="32" spans="2:14" ht="12.75" customHeight="1" x14ac:dyDescent="0.25">
      <c r="B32" s="741"/>
      <c r="C32" s="742"/>
      <c r="D32" s="435"/>
      <c r="E32" s="463" t="s">
        <v>177</v>
      </c>
      <c r="F32" s="345">
        <f>SUM(F33:F52)</f>
        <v>226000</v>
      </c>
      <c r="G32" s="346">
        <f t="shared" ref="G32" si="7">SUM(G33:G52)</f>
        <v>241134.4</v>
      </c>
      <c r="H32" s="345">
        <f>SUM(H33:H52)</f>
        <v>220434.67306</v>
      </c>
      <c r="I32" s="347">
        <f t="shared" ref="I32:I89" si="8">H32/F32*100</f>
        <v>97.537465955752211</v>
      </c>
      <c r="J32" s="360">
        <f t="shared" ref="J32:J105" si="9">H32/G32*100</f>
        <v>91.415688951887418</v>
      </c>
      <c r="M32" s="223"/>
      <c r="N32" s="223"/>
    </row>
    <row r="33" spans="2:10" ht="12.75" customHeight="1" x14ac:dyDescent="0.25">
      <c r="B33" s="741"/>
      <c r="C33" s="742"/>
      <c r="D33" s="217"/>
      <c r="E33" s="401" t="s">
        <v>178</v>
      </c>
      <c r="F33" s="342">
        <v>148000</v>
      </c>
      <c r="G33" s="351">
        <v>159269</v>
      </c>
      <c r="H33" s="342">
        <v>150389.351</v>
      </c>
      <c r="I33" s="745">
        <f t="shared" si="8"/>
        <v>101.61442635135134</v>
      </c>
      <c r="J33" s="363">
        <f t="shared" si="9"/>
        <v>94.424747439865882</v>
      </c>
    </row>
    <row r="34" spans="2:10" ht="12.75" customHeight="1" x14ac:dyDescent="0.25">
      <c r="B34" s="741"/>
      <c r="C34" s="742"/>
      <c r="D34" s="217"/>
      <c r="E34" s="401" t="s">
        <v>179</v>
      </c>
      <c r="F34" s="342">
        <v>11000</v>
      </c>
      <c r="G34" s="351">
        <v>11473</v>
      </c>
      <c r="H34" s="342">
        <v>8454.2829999999994</v>
      </c>
      <c r="I34" s="745">
        <f t="shared" si="8"/>
        <v>76.85711818181818</v>
      </c>
      <c r="J34" s="363">
        <f t="shared" si="9"/>
        <v>73.688512158981951</v>
      </c>
    </row>
    <row r="35" spans="2:10" ht="12.75" customHeight="1" x14ac:dyDescent="0.25">
      <c r="B35" s="741"/>
      <c r="C35" s="742"/>
      <c r="D35" s="217"/>
      <c r="E35" s="401" t="s">
        <v>182</v>
      </c>
      <c r="F35" s="342">
        <v>1000</v>
      </c>
      <c r="G35" s="351">
        <v>1000</v>
      </c>
      <c r="H35" s="342">
        <v>0</v>
      </c>
      <c r="I35" s="745">
        <f t="shared" si="8"/>
        <v>0</v>
      </c>
      <c r="J35" s="363">
        <f t="shared" si="9"/>
        <v>0</v>
      </c>
    </row>
    <row r="36" spans="2:10" ht="12.75" customHeight="1" x14ac:dyDescent="0.25">
      <c r="B36" s="741"/>
      <c r="C36" s="742"/>
      <c r="D36" s="217"/>
      <c r="E36" s="401" t="s">
        <v>183</v>
      </c>
      <c r="F36" s="342">
        <v>39550</v>
      </c>
      <c r="G36" s="351">
        <v>43023</v>
      </c>
      <c r="H36" s="342">
        <v>39427.351999999999</v>
      </c>
      <c r="I36" s="745">
        <f t="shared" si="8"/>
        <v>99.689891276864728</v>
      </c>
      <c r="J36" s="363">
        <f t="shared" si="9"/>
        <v>91.642498198637938</v>
      </c>
    </row>
    <row r="37" spans="2:10" ht="12.75" customHeight="1" x14ac:dyDescent="0.25">
      <c r="B37" s="741"/>
      <c r="C37" s="742"/>
      <c r="D37" s="217"/>
      <c r="E37" s="401" t="s">
        <v>185</v>
      </c>
      <c r="F37" s="342">
        <v>14340</v>
      </c>
      <c r="G37" s="351">
        <v>15607.3</v>
      </c>
      <c r="H37" s="342">
        <v>14206</v>
      </c>
      <c r="I37" s="745">
        <f t="shared" si="8"/>
        <v>99.065550906555089</v>
      </c>
      <c r="J37" s="363">
        <f t="shared" si="9"/>
        <v>91.021509165582785</v>
      </c>
    </row>
    <row r="38" spans="2:10" ht="12.75" customHeight="1" x14ac:dyDescent="0.25">
      <c r="B38" s="741"/>
      <c r="C38" s="742"/>
      <c r="D38" s="217"/>
      <c r="E38" s="401" t="s">
        <v>186</v>
      </c>
      <c r="F38" s="342">
        <v>700</v>
      </c>
      <c r="G38" s="351">
        <v>705</v>
      </c>
      <c r="H38" s="342">
        <v>694.56299999999999</v>
      </c>
      <c r="I38" s="745">
        <f t="shared" si="8"/>
        <v>99.223285714285709</v>
      </c>
      <c r="J38" s="363">
        <f t="shared" si="9"/>
        <v>98.519574468085096</v>
      </c>
    </row>
    <row r="39" spans="2:10" ht="12.75" customHeight="1" x14ac:dyDescent="0.25">
      <c r="B39" s="741"/>
      <c r="C39" s="742"/>
      <c r="D39" s="435" t="s">
        <v>30</v>
      </c>
      <c r="E39" s="401" t="s">
        <v>132</v>
      </c>
      <c r="F39" s="342">
        <v>1200</v>
      </c>
      <c r="G39" s="351">
        <v>1200</v>
      </c>
      <c r="H39" s="342">
        <v>305.75450000000001</v>
      </c>
      <c r="I39" s="745">
        <f t="shared" si="8"/>
        <v>25.479541666666666</v>
      </c>
      <c r="J39" s="363">
        <f t="shared" si="9"/>
        <v>25.479541666666666</v>
      </c>
    </row>
    <row r="40" spans="2:10" ht="12.75" customHeight="1" x14ac:dyDescent="0.25">
      <c r="B40" s="741"/>
      <c r="C40" s="742"/>
      <c r="D40" s="217"/>
      <c r="E40" s="401" t="s">
        <v>130</v>
      </c>
      <c r="F40" s="342">
        <v>3200</v>
      </c>
      <c r="G40" s="351">
        <v>3650</v>
      </c>
      <c r="H40" s="342">
        <v>2660</v>
      </c>
      <c r="I40" s="745">
        <f t="shared" si="8"/>
        <v>83.125</v>
      </c>
      <c r="J40" s="363">
        <f t="shared" si="9"/>
        <v>72.876712328767127</v>
      </c>
    </row>
    <row r="41" spans="2:10" ht="12.75" customHeight="1" x14ac:dyDescent="0.25">
      <c r="B41" s="741"/>
      <c r="C41" s="742"/>
      <c r="D41" s="435" t="s">
        <v>416</v>
      </c>
      <c r="E41" s="401" t="s">
        <v>417</v>
      </c>
      <c r="F41" s="342">
        <v>547</v>
      </c>
      <c r="G41" s="351">
        <v>547</v>
      </c>
      <c r="H41" s="342">
        <v>546.91999999999996</v>
      </c>
      <c r="I41" s="745">
        <f t="shared" si="8"/>
        <v>99.985374771480792</v>
      </c>
      <c r="J41" s="363">
        <f t="shared" si="9"/>
        <v>99.985374771480792</v>
      </c>
    </row>
    <row r="42" spans="2:10" ht="12.75" customHeight="1" x14ac:dyDescent="0.25">
      <c r="B42" s="741"/>
      <c r="C42" s="742"/>
      <c r="D42" s="217" t="s">
        <v>180</v>
      </c>
      <c r="E42" s="401" t="s">
        <v>313</v>
      </c>
      <c r="F42" s="342">
        <v>200</v>
      </c>
      <c r="G42" s="351">
        <v>220</v>
      </c>
      <c r="H42" s="342">
        <v>132.065</v>
      </c>
      <c r="I42" s="745">
        <f t="shared" si="8"/>
        <v>66.032499999999999</v>
      </c>
      <c r="J42" s="363">
        <f t="shared" si="9"/>
        <v>60.029545454545449</v>
      </c>
    </row>
    <row r="43" spans="2:10" ht="12.75" customHeight="1" x14ac:dyDescent="0.25">
      <c r="B43" s="741"/>
      <c r="C43" s="742"/>
      <c r="D43" s="217"/>
      <c r="E43" s="401" t="s">
        <v>187</v>
      </c>
      <c r="F43" s="342">
        <v>120</v>
      </c>
      <c r="G43" s="351">
        <f>120+20</f>
        <v>140</v>
      </c>
      <c r="H43" s="342">
        <v>72.3917</v>
      </c>
      <c r="I43" s="745">
        <f t="shared" si="8"/>
        <v>60.326416666666674</v>
      </c>
      <c r="J43" s="363">
        <f t="shared" si="9"/>
        <v>51.708357142857139</v>
      </c>
    </row>
    <row r="44" spans="2:10" ht="12.75" customHeight="1" x14ac:dyDescent="0.25">
      <c r="B44" s="746"/>
      <c r="C44" s="747"/>
      <c r="D44" s="316"/>
      <c r="E44" s="748" t="s">
        <v>203</v>
      </c>
      <c r="F44" s="454">
        <v>0</v>
      </c>
      <c r="G44" s="749">
        <v>146.1</v>
      </c>
      <c r="H44" s="454">
        <v>131.4</v>
      </c>
      <c r="I44" s="750">
        <v>0</v>
      </c>
      <c r="J44" s="363">
        <f t="shared" si="9"/>
        <v>89.938398357289543</v>
      </c>
    </row>
    <row r="45" spans="2:10" ht="12.75" customHeight="1" x14ac:dyDescent="0.25">
      <c r="B45" s="746"/>
      <c r="C45" s="747"/>
      <c r="D45" s="316"/>
      <c r="E45" s="748" t="s">
        <v>506</v>
      </c>
      <c r="F45" s="454">
        <v>0</v>
      </c>
      <c r="G45" s="749">
        <v>1.5</v>
      </c>
      <c r="H45" s="454">
        <v>1.5</v>
      </c>
      <c r="I45" s="750">
        <v>0</v>
      </c>
      <c r="J45" s="751">
        <f t="shared" si="9"/>
        <v>100</v>
      </c>
    </row>
    <row r="46" spans="2:10" ht="12.75" customHeight="1" x14ac:dyDescent="0.25">
      <c r="B46" s="1299"/>
      <c r="C46" s="1301"/>
      <c r="D46" s="1303"/>
      <c r="E46" s="752" t="s">
        <v>220</v>
      </c>
      <c r="F46" s="1305">
        <v>538</v>
      </c>
      <c r="G46" s="1307">
        <v>518</v>
      </c>
      <c r="H46" s="1309">
        <v>409.84500000000003</v>
      </c>
      <c r="I46" s="1311">
        <f t="shared" si="8"/>
        <v>76.179368029739777</v>
      </c>
      <c r="J46" s="1292">
        <f t="shared" si="9"/>
        <v>79.120656370656377</v>
      </c>
    </row>
    <row r="47" spans="2:10" ht="12.75" customHeight="1" x14ac:dyDescent="0.25">
      <c r="B47" s="1300"/>
      <c r="C47" s="1302"/>
      <c r="D47" s="1304"/>
      <c r="E47" s="432" t="s">
        <v>221</v>
      </c>
      <c r="F47" s="1306"/>
      <c r="G47" s="1308"/>
      <c r="H47" s="1310"/>
      <c r="I47" s="1312" t="e">
        <f t="shared" si="8"/>
        <v>#DIV/0!</v>
      </c>
      <c r="J47" s="1293" t="e">
        <f t="shared" si="9"/>
        <v>#DIV/0!</v>
      </c>
    </row>
    <row r="48" spans="2:10" ht="12.75" customHeight="1" x14ac:dyDescent="0.25">
      <c r="B48" s="753"/>
      <c r="C48" s="486"/>
      <c r="D48" s="665"/>
      <c r="E48" s="401" t="s">
        <v>184</v>
      </c>
      <c r="F48" s="342">
        <v>600</v>
      </c>
      <c r="G48" s="351">
        <v>629.5</v>
      </c>
      <c r="H48" s="342">
        <v>477.24099999999999</v>
      </c>
      <c r="I48" s="745">
        <f t="shared" si="8"/>
        <v>79.540166666666664</v>
      </c>
      <c r="J48" s="363">
        <f t="shared" si="9"/>
        <v>75.812708498808576</v>
      </c>
    </row>
    <row r="49" spans="2:10" ht="12.75" customHeight="1" x14ac:dyDescent="0.25">
      <c r="B49" s="741"/>
      <c r="C49" s="742"/>
      <c r="D49" s="217" t="s">
        <v>180</v>
      </c>
      <c r="E49" s="401" t="s">
        <v>188</v>
      </c>
      <c r="F49" s="342">
        <v>2485</v>
      </c>
      <c r="G49" s="351">
        <v>2485</v>
      </c>
      <c r="H49" s="342">
        <v>2254.00686</v>
      </c>
      <c r="I49" s="745">
        <f t="shared" si="8"/>
        <v>90.704501408450696</v>
      </c>
      <c r="J49" s="363">
        <f t="shared" si="9"/>
        <v>90.704501408450696</v>
      </c>
    </row>
    <row r="50" spans="2:10" ht="12.75" customHeight="1" x14ac:dyDescent="0.25">
      <c r="B50" s="741"/>
      <c r="C50" s="744" t="s">
        <v>254</v>
      </c>
      <c r="D50" s="217" t="s">
        <v>180</v>
      </c>
      <c r="E50" s="401" t="s">
        <v>181</v>
      </c>
      <c r="F50" s="342">
        <v>320</v>
      </c>
      <c r="G50" s="351">
        <v>320</v>
      </c>
      <c r="H50" s="342">
        <v>212</v>
      </c>
      <c r="I50" s="745">
        <f t="shared" si="8"/>
        <v>66.25</v>
      </c>
      <c r="J50" s="363">
        <f t="shared" si="9"/>
        <v>66.25</v>
      </c>
    </row>
    <row r="51" spans="2:10" ht="14.25" customHeight="1" x14ac:dyDescent="0.25">
      <c r="B51" s="741"/>
      <c r="C51" s="742"/>
      <c r="D51" s="217" t="s">
        <v>180</v>
      </c>
      <c r="E51" s="401" t="s">
        <v>222</v>
      </c>
      <c r="F51" s="342">
        <v>200</v>
      </c>
      <c r="G51" s="351">
        <v>200</v>
      </c>
      <c r="H51" s="342">
        <v>60</v>
      </c>
      <c r="I51" s="745">
        <f t="shared" si="8"/>
        <v>30</v>
      </c>
      <c r="J51" s="363">
        <f t="shared" si="9"/>
        <v>30</v>
      </c>
    </row>
    <row r="52" spans="2:10" ht="12.75" customHeight="1" x14ac:dyDescent="0.25">
      <c r="B52" s="754"/>
      <c r="C52" s="747"/>
      <c r="D52" s="429" t="s">
        <v>415</v>
      </c>
      <c r="E52" s="748" t="s">
        <v>312</v>
      </c>
      <c r="F52" s="342">
        <v>2000</v>
      </c>
      <c r="G52" s="351">
        <v>0</v>
      </c>
      <c r="H52" s="342">
        <v>0</v>
      </c>
      <c r="I52" s="745">
        <f t="shared" si="8"/>
        <v>0</v>
      </c>
      <c r="J52" s="363">
        <v>0</v>
      </c>
    </row>
    <row r="53" spans="2:10" ht="12.75" customHeight="1" x14ac:dyDescent="0.25">
      <c r="B53" s="741"/>
      <c r="C53" s="755"/>
      <c r="D53" s="487"/>
      <c r="E53" s="401"/>
      <c r="F53" s="342"/>
      <c r="G53" s="351"/>
      <c r="H53" s="342"/>
      <c r="I53" s="745"/>
      <c r="J53" s="363"/>
    </row>
    <row r="54" spans="2:10" s="216" customFormat="1" ht="12.75" customHeight="1" x14ac:dyDescent="0.25">
      <c r="B54" s="433" t="s">
        <v>175</v>
      </c>
      <c r="C54" s="756"/>
      <c r="D54" s="757" t="s">
        <v>259</v>
      </c>
      <c r="E54" s="401"/>
      <c r="F54" s="345">
        <f>F55</f>
        <v>2000</v>
      </c>
      <c r="G54" s="346">
        <f>G55</f>
        <v>4042.4000000000005</v>
      </c>
      <c r="H54" s="345">
        <f>H55</f>
        <v>1355.9680000000001</v>
      </c>
      <c r="I54" s="347">
        <f t="shared" si="8"/>
        <v>67.798400000000001</v>
      </c>
      <c r="J54" s="360">
        <f t="shared" si="9"/>
        <v>33.543637443103101</v>
      </c>
    </row>
    <row r="55" spans="2:10" ht="15.75" customHeight="1" x14ac:dyDescent="0.25">
      <c r="B55" s="758"/>
      <c r="C55" s="756"/>
      <c r="D55" s="759"/>
      <c r="E55" s="463" t="s">
        <v>177</v>
      </c>
      <c r="F55" s="345">
        <f>SUM(F56:F74)</f>
        <v>2000</v>
      </c>
      <c r="G55" s="346">
        <f>SUM(G56:G74)</f>
        <v>4042.4000000000005</v>
      </c>
      <c r="H55" s="345">
        <f>SUM(H56:H74)</f>
        <v>1355.9680000000001</v>
      </c>
      <c r="I55" s="760">
        <f t="shared" si="8"/>
        <v>67.798400000000001</v>
      </c>
      <c r="J55" s="761">
        <f t="shared" si="9"/>
        <v>33.543637443103101</v>
      </c>
    </row>
    <row r="56" spans="2:10" ht="13.5" customHeight="1" x14ac:dyDescent="0.25">
      <c r="B56" s="758"/>
      <c r="C56" s="756"/>
      <c r="D56" s="759" t="s">
        <v>420</v>
      </c>
      <c r="E56" s="401" t="s">
        <v>179</v>
      </c>
      <c r="F56" s="342">
        <v>750</v>
      </c>
      <c r="G56" s="351">
        <v>1902.9</v>
      </c>
      <c r="H56" s="342">
        <v>991.91499999999996</v>
      </c>
      <c r="I56" s="745">
        <f t="shared" si="8"/>
        <v>132.25533333333331</v>
      </c>
      <c r="J56" s="363">
        <f t="shared" si="9"/>
        <v>52.12649114509432</v>
      </c>
    </row>
    <row r="57" spans="2:10" ht="15" customHeight="1" x14ac:dyDescent="0.25">
      <c r="B57" s="758"/>
      <c r="C57" s="762"/>
      <c r="D57" s="759" t="s">
        <v>420</v>
      </c>
      <c r="E57" s="401" t="s">
        <v>183</v>
      </c>
      <c r="F57" s="342">
        <v>275</v>
      </c>
      <c r="G57" s="351">
        <v>495.9</v>
      </c>
      <c r="H57" s="342">
        <v>187.30799999999999</v>
      </c>
      <c r="I57" s="745">
        <f t="shared" si="8"/>
        <v>68.111999999999995</v>
      </c>
      <c r="J57" s="363">
        <f t="shared" si="9"/>
        <v>37.771324863883848</v>
      </c>
    </row>
    <row r="58" spans="2:10" ht="14.25" customHeight="1" x14ac:dyDescent="0.25">
      <c r="B58" s="758"/>
      <c r="C58" s="762"/>
      <c r="D58" s="759" t="s">
        <v>420</v>
      </c>
      <c r="E58" s="401" t="s">
        <v>185</v>
      </c>
      <c r="F58" s="342">
        <v>99</v>
      </c>
      <c r="G58" s="351">
        <v>190.3</v>
      </c>
      <c r="H58" s="342">
        <v>67.430000000000007</v>
      </c>
      <c r="I58" s="745">
        <f t="shared" si="8"/>
        <v>68.111111111111128</v>
      </c>
      <c r="J58" s="363">
        <f t="shared" si="9"/>
        <v>35.433526011560694</v>
      </c>
    </row>
    <row r="59" spans="2:10" ht="14.25" customHeight="1" x14ac:dyDescent="0.25">
      <c r="B59" s="758"/>
      <c r="C59" s="762"/>
      <c r="D59" s="759" t="s">
        <v>420</v>
      </c>
      <c r="E59" s="401" t="s">
        <v>127</v>
      </c>
      <c r="F59" s="342">
        <v>0</v>
      </c>
      <c r="G59" s="351">
        <v>35</v>
      </c>
      <c r="H59" s="342">
        <v>34.847999999999999</v>
      </c>
      <c r="I59" s="745">
        <v>0</v>
      </c>
      <c r="J59" s="363">
        <f t="shared" si="9"/>
        <v>99.565714285714279</v>
      </c>
    </row>
    <row r="60" spans="2:10" ht="12" customHeight="1" thickBot="1" x14ac:dyDescent="0.3">
      <c r="B60" s="764"/>
      <c r="C60" s="765"/>
      <c r="D60" s="766" t="s">
        <v>420</v>
      </c>
      <c r="E60" s="767" t="s">
        <v>161</v>
      </c>
      <c r="F60" s="768">
        <v>100</v>
      </c>
      <c r="G60" s="769">
        <v>110</v>
      </c>
      <c r="H60" s="768">
        <v>0</v>
      </c>
      <c r="I60" s="770">
        <f t="shared" si="8"/>
        <v>0</v>
      </c>
      <c r="J60" s="771">
        <f t="shared" si="9"/>
        <v>0</v>
      </c>
    </row>
    <row r="61" spans="2:10" ht="12" customHeight="1" x14ac:dyDescent="0.25">
      <c r="B61" s="772"/>
      <c r="C61" s="773"/>
      <c r="D61" s="774"/>
      <c r="E61" s="775"/>
      <c r="F61" s="776"/>
      <c r="G61" s="777"/>
      <c r="H61" s="776"/>
      <c r="I61" s="778"/>
      <c r="J61" s="778"/>
    </row>
    <row r="62" spans="2:10" ht="12" customHeight="1" x14ac:dyDescent="0.25">
      <c r="B62" s="772"/>
      <c r="C62" s="773"/>
      <c r="D62" s="774"/>
      <c r="E62" s="775"/>
      <c r="F62" s="776"/>
      <c r="G62" s="777"/>
      <c r="H62" s="776"/>
      <c r="I62" s="778"/>
      <c r="J62" s="778"/>
    </row>
    <row r="63" spans="2:10" ht="12" customHeight="1" x14ac:dyDescent="0.25">
      <c r="B63" s="772"/>
      <c r="C63" s="773"/>
      <c r="D63" s="774"/>
      <c r="E63" s="775"/>
      <c r="F63" s="776"/>
      <c r="G63" s="777"/>
      <c r="H63" s="776"/>
      <c r="I63" s="778"/>
      <c r="J63" s="778"/>
    </row>
    <row r="64" spans="2:10" ht="12" customHeight="1" x14ac:dyDescent="0.25">
      <c r="B64" s="772"/>
      <c r="C64" s="773"/>
      <c r="D64" s="774"/>
      <c r="E64" s="775"/>
      <c r="F64" s="776"/>
      <c r="G64" s="777"/>
      <c r="H64" s="776"/>
      <c r="I64" s="778"/>
      <c r="J64" s="778"/>
    </row>
    <row r="65" spans="2:10" s="147" customFormat="1" ht="15" customHeight="1" thickBot="1" x14ac:dyDescent="0.3">
      <c r="B65" s="772"/>
      <c r="C65" s="773"/>
      <c r="D65" s="774"/>
      <c r="E65" s="775"/>
      <c r="F65" s="776"/>
      <c r="G65" s="777"/>
      <c r="H65" s="776"/>
      <c r="I65" s="778"/>
      <c r="J65" s="779" t="s">
        <v>636</v>
      </c>
    </row>
    <row r="66" spans="2:10" ht="15" customHeight="1" x14ac:dyDescent="0.25">
      <c r="B66" s="200" t="s">
        <v>3</v>
      </c>
      <c r="C66" s="86" t="s">
        <v>4</v>
      </c>
      <c r="D66" s="87"/>
      <c r="E66" s="201"/>
      <c r="F66" s="88" t="s">
        <v>5</v>
      </c>
      <c r="G66" s="202" t="s">
        <v>6</v>
      </c>
      <c r="H66" s="120" t="s">
        <v>7</v>
      </c>
      <c r="I66" s="203" t="s">
        <v>8</v>
      </c>
      <c r="J66" s="204" t="s">
        <v>8</v>
      </c>
    </row>
    <row r="67" spans="2:10" ht="15" customHeight="1" x14ac:dyDescent="0.25">
      <c r="B67" s="205" t="s">
        <v>9</v>
      </c>
      <c r="C67" s="206" t="s">
        <v>10</v>
      </c>
      <c r="D67" s="89" t="s">
        <v>314</v>
      </c>
      <c r="E67" s="207" t="s">
        <v>11</v>
      </c>
      <c r="F67" s="90" t="s">
        <v>12</v>
      </c>
      <c r="G67" s="208" t="s">
        <v>13</v>
      </c>
      <c r="H67" s="125" t="s">
        <v>647</v>
      </c>
      <c r="I67" s="91" t="s">
        <v>14</v>
      </c>
      <c r="J67" s="209" t="s">
        <v>15</v>
      </c>
    </row>
    <row r="68" spans="2:10" ht="15" customHeight="1" thickBot="1" x14ac:dyDescent="0.3">
      <c r="B68" s="210" t="s">
        <v>16</v>
      </c>
      <c r="C68" s="211" t="s">
        <v>17</v>
      </c>
      <c r="D68" s="92"/>
      <c r="E68" s="212"/>
      <c r="F68" s="93" t="s">
        <v>322</v>
      </c>
      <c r="G68" s="213" t="s">
        <v>322</v>
      </c>
      <c r="H68" s="130"/>
      <c r="I68" s="214"/>
      <c r="J68" s="215"/>
    </row>
    <row r="69" spans="2:10" ht="15" customHeight="1" x14ac:dyDescent="0.25">
      <c r="B69" s="475" t="s">
        <v>18</v>
      </c>
      <c r="C69" s="419"/>
      <c r="D69" s="420"/>
      <c r="E69" s="476"/>
      <c r="F69" s="477"/>
      <c r="G69" s="478"/>
      <c r="H69" s="479"/>
      <c r="I69" s="479"/>
      <c r="J69" s="480"/>
    </row>
    <row r="70" spans="2:10" ht="14.25" customHeight="1" x14ac:dyDescent="0.25">
      <c r="B70" s="758"/>
      <c r="C70" s="762"/>
      <c r="D70" s="759" t="s">
        <v>420</v>
      </c>
      <c r="E70" s="401" t="s">
        <v>129</v>
      </c>
      <c r="F70" s="342">
        <v>100</v>
      </c>
      <c r="G70" s="351">
        <v>131.1</v>
      </c>
      <c r="H70" s="342">
        <v>8.6809999999999992</v>
      </c>
      <c r="I70" s="745">
        <f t="shared" ref="I70:I75" si="10">H70/F70*100</f>
        <v>8.6809999999999992</v>
      </c>
      <c r="J70" s="363">
        <f t="shared" ref="J70:J76" si="11">H70/G70*100</f>
        <v>6.6216628527841337</v>
      </c>
    </row>
    <row r="71" spans="2:10" ht="14.25" customHeight="1" x14ac:dyDescent="0.25">
      <c r="B71" s="758"/>
      <c r="C71" s="762"/>
      <c r="D71" s="759" t="s">
        <v>420</v>
      </c>
      <c r="E71" s="401" t="s">
        <v>132</v>
      </c>
      <c r="F71" s="342">
        <v>210</v>
      </c>
      <c r="G71" s="351">
        <v>487.5</v>
      </c>
      <c r="H71" s="342">
        <v>0</v>
      </c>
      <c r="I71" s="745">
        <f t="shared" si="10"/>
        <v>0</v>
      </c>
      <c r="J71" s="363">
        <f t="shared" si="11"/>
        <v>0</v>
      </c>
    </row>
    <row r="72" spans="2:10" ht="14.25" customHeight="1" x14ac:dyDescent="0.25">
      <c r="B72" s="758"/>
      <c r="C72" s="762"/>
      <c r="D72" s="759" t="s">
        <v>420</v>
      </c>
      <c r="E72" s="401" t="s">
        <v>130</v>
      </c>
      <c r="F72" s="342">
        <v>300</v>
      </c>
      <c r="G72" s="351">
        <v>458.8</v>
      </c>
      <c r="H72" s="342">
        <v>54</v>
      </c>
      <c r="I72" s="745">
        <f t="shared" si="10"/>
        <v>18</v>
      </c>
      <c r="J72" s="363">
        <f t="shared" si="11"/>
        <v>11.769834350479512</v>
      </c>
    </row>
    <row r="73" spans="2:10" ht="14.25" customHeight="1" x14ac:dyDescent="0.25">
      <c r="B73" s="758"/>
      <c r="C73" s="762"/>
      <c r="D73" s="759" t="s">
        <v>420</v>
      </c>
      <c r="E73" s="401" t="s">
        <v>117</v>
      </c>
      <c r="F73" s="342">
        <v>140</v>
      </c>
      <c r="G73" s="351">
        <v>177.8</v>
      </c>
      <c r="H73" s="342">
        <v>9.3170000000000002</v>
      </c>
      <c r="I73" s="745">
        <f t="shared" si="10"/>
        <v>6.6549999999999994</v>
      </c>
      <c r="J73" s="363">
        <f t="shared" si="11"/>
        <v>5.2401574803149602</v>
      </c>
    </row>
    <row r="74" spans="2:10" ht="14.25" customHeight="1" x14ac:dyDescent="0.25">
      <c r="B74" s="758"/>
      <c r="C74" s="762"/>
      <c r="D74" s="759" t="s">
        <v>420</v>
      </c>
      <c r="E74" s="401" t="s">
        <v>204</v>
      </c>
      <c r="F74" s="342">
        <v>26</v>
      </c>
      <c r="G74" s="351">
        <v>53.1</v>
      </c>
      <c r="H74" s="342">
        <v>2.4689999999999999</v>
      </c>
      <c r="I74" s="745">
        <f t="shared" si="10"/>
        <v>9.4961538461538453</v>
      </c>
      <c r="J74" s="363">
        <f t="shared" si="11"/>
        <v>4.6497175141242932</v>
      </c>
    </row>
    <row r="75" spans="2:10" ht="14.25" customHeight="1" x14ac:dyDescent="0.25">
      <c r="B75" s="433" t="s">
        <v>228</v>
      </c>
      <c r="C75" s="1294" t="s">
        <v>229</v>
      </c>
      <c r="D75" s="1295"/>
      <c r="E75" s="401"/>
      <c r="F75" s="345">
        <f>F76+F77</f>
        <v>4600</v>
      </c>
      <c r="G75" s="346">
        <f>G76+G77</f>
        <v>5585.5</v>
      </c>
      <c r="H75" s="345">
        <f>H76+H77</f>
        <v>4686.8389999999999</v>
      </c>
      <c r="I75" s="347">
        <f t="shared" si="10"/>
        <v>101.88780434782609</v>
      </c>
      <c r="J75" s="360">
        <f t="shared" si="11"/>
        <v>83.910822665831162</v>
      </c>
    </row>
    <row r="76" spans="2:10" ht="14.25" customHeight="1" x14ac:dyDescent="0.25">
      <c r="B76" s="758"/>
      <c r="C76" s="762"/>
      <c r="D76" s="759"/>
      <c r="E76" s="401" t="s">
        <v>443</v>
      </c>
      <c r="F76" s="342">
        <v>0</v>
      </c>
      <c r="G76" s="351">
        <v>985.5</v>
      </c>
      <c r="H76" s="342">
        <v>985.49300000000005</v>
      </c>
      <c r="I76" s="745">
        <v>0</v>
      </c>
      <c r="J76" s="363">
        <f t="shared" si="11"/>
        <v>99.99928970065956</v>
      </c>
    </row>
    <row r="77" spans="2:10" ht="14.25" customHeight="1" x14ac:dyDescent="0.25">
      <c r="B77" s="758"/>
      <c r="C77" s="762"/>
      <c r="D77" s="759"/>
      <c r="E77" s="401" t="s">
        <v>177</v>
      </c>
      <c r="F77" s="342">
        <v>4600</v>
      </c>
      <c r="G77" s="351">
        <v>4600</v>
      </c>
      <c r="H77" s="342">
        <v>3701.346</v>
      </c>
      <c r="I77" s="745">
        <f t="shared" ref="I77" si="12">H77/F77*100</f>
        <v>80.464043478260876</v>
      </c>
      <c r="J77" s="363">
        <f t="shared" ref="J77" si="13">H77/G77*100</f>
        <v>80.464043478260876</v>
      </c>
    </row>
    <row r="78" spans="2:10" ht="14.25" customHeight="1" x14ac:dyDescent="0.25">
      <c r="B78" s="758"/>
      <c r="C78" s="762"/>
      <c r="D78" s="759"/>
      <c r="E78" s="401"/>
      <c r="F78" s="342"/>
      <c r="G78" s="351"/>
      <c r="H78" s="342"/>
      <c r="I78" s="745"/>
      <c r="J78" s="363"/>
    </row>
    <row r="79" spans="2:10" ht="14.25" customHeight="1" x14ac:dyDescent="0.25">
      <c r="B79" s="433" t="s">
        <v>223</v>
      </c>
      <c r="C79" s="1294" t="s">
        <v>224</v>
      </c>
      <c r="D79" s="1295"/>
      <c r="E79" s="401"/>
      <c r="F79" s="345">
        <f>F80</f>
        <v>380</v>
      </c>
      <c r="G79" s="346">
        <f>G80</f>
        <v>380</v>
      </c>
      <c r="H79" s="345">
        <f>H80</f>
        <v>187.61600000000001</v>
      </c>
      <c r="I79" s="347">
        <f t="shared" si="8"/>
        <v>49.37263157894737</v>
      </c>
      <c r="J79" s="360">
        <f t="shared" si="9"/>
        <v>49.37263157894737</v>
      </c>
    </row>
    <row r="80" spans="2:10" ht="14.25" customHeight="1" x14ac:dyDescent="0.25">
      <c r="B80" s="758"/>
      <c r="C80" s="762"/>
      <c r="D80" s="759"/>
      <c r="E80" s="482" t="s">
        <v>177</v>
      </c>
      <c r="F80" s="342">
        <f>F81+F82+F83</f>
        <v>380</v>
      </c>
      <c r="G80" s="351">
        <f>G81+G82+G83</f>
        <v>380</v>
      </c>
      <c r="H80" s="342">
        <f>H81+H82+H83</f>
        <v>187.61600000000001</v>
      </c>
      <c r="I80" s="745">
        <f t="shared" si="8"/>
        <v>49.37263157894737</v>
      </c>
      <c r="J80" s="363">
        <f t="shared" si="9"/>
        <v>49.37263157894737</v>
      </c>
    </row>
    <row r="81" spans="2:10" ht="14.25" customHeight="1" x14ac:dyDescent="0.25">
      <c r="B81" s="758"/>
      <c r="C81" s="782"/>
      <c r="D81" s="218"/>
      <c r="E81" s="763" t="s">
        <v>117</v>
      </c>
      <c r="F81" s="342">
        <v>55</v>
      </c>
      <c r="G81" s="351">
        <v>55</v>
      </c>
      <c r="H81" s="342">
        <v>9.5</v>
      </c>
      <c r="I81" s="745">
        <f t="shared" si="8"/>
        <v>17.272727272727273</v>
      </c>
      <c r="J81" s="363">
        <f t="shared" si="9"/>
        <v>17.272727272727273</v>
      </c>
    </row>
    <row r="82" spans="2:10" ht="14.25" customHeight="1" x14ac:dyDescent="0.25">
      <c r="B82" s="758"/>
      <c r="C82" s="744" t="s">
        <v>460</v>
      </c>
      <c r="D82" s="217" t="s">
        <v>461</v>
      </c>
      <c r="E82" s="763" t="s">
        <v>117</v>
      </c>
      <c r="F82" s="342">
        <v>25</v>
      </c>
      <c r="G82" s="351">
        <v>25</v>
      </c>
      <c r="H82" s="342">
        <v>0</v>
      </c>
      <c r="I82" s="745">
        <f t="shared" si="8"/>
        <v>0</v>
      </c>
      <c r="J82" s="363">
        <f t="shared" si="9"/>
        <v>0</v>
      </c>
    </row>
    <row r="83" spans="2:10" ht="12.75" customHeight="1" x14ac:dyDescent="0.25">
      <c r="B83" s="758"/>
      <c r="C83" s="744" t="s">
        <v>227</v>
      </c>
      <c r="D83" s="435" t="s">
        <v>269</v>
      </c>
      <c r="E83" s="401" t="s">
        <v>193</v>
      </c>
      <c r="F83" s="342">
        <v>300</v>
      </c>
      <c r="G83" s="351">
        <v>300</v>
      </c>
      <c r="H83" s="342">
        <v>178.11600000000001</v>
      </c>
      <c r="I83" s="745">
        <f t="shared" si="8"/>
        <v>59.372</v>
      </c>
      <c r="J83" s="363">
        <f t="shared" si="9"/>
        <v>59.372</v>
      </c>
    </row>
    <row r="84" spans="2:10" ht="12.75" customHeight="1" x14ac:dyDescent="0.25">
      <c r="B84" s="741"/>
      <c r="C84" s="783"/>
      <c r="D84" s="219"/>
      <c r="E84" s="784"/>
      <c r="F84" s="785"/>
      <c r="G84" s="446"/>
      <c r="H84" s="785"/>
      <c r="I84" s="220"/>
      <c r="J84" s="224"/>
    </row>
    <row r="85" spans="2:10" ht="12.75" customHeight="1" x14ac:dyDescent="0.25">
      <c r="B85" s="481" t="s">
        <v>225</v>
      </c>
      <c r="C85" s="488" t="s">
        <v>157</v>
      </c>
      <c r="D85" s="489"/>
      <c r="E85" s="482"/>
      <c r="F85" s="483">
        <f>F86+F89+F105</f>
        <v>70344</v>
      </c>
      <c r="G85" s="484">
        <f>G86+G89+G105</f>
        <v>78471.600000000006</v>
      </c>
      <c r="H85" s="483">
        <f>H86+H89+H105</f>
        <v>70936.867830000003</v>
      </c>
      <c r="I85" s="160">
        <f t="shared" si="8"/>
        <v>100.84281222279085</v>
      </c>
      <c r="J85" s="159">
        <f t="shared" si="9"/>
        <v>90.398141276589243</v>
      </c>
    </row>
    <row r="86" spans="2:10" ht="12.75" customHeight="1" x14ac:dyDescent="0.25">
      <c r="B86" s="481"/>
      <c r="C86" s="488"/>
      <c r="D86" s="786"/>
      <c r="E86" s="482" t="s">
        <v>177</v>
      </c>
      <c r="F86" s="483">
        <f>F87</f>
        <v>660</v>
      </c>
      <c r="G86" s="484">
        <f>G87+G88</f>
        <v>4348</v>
      </c>
      <c r="H86" s="483">
        <f>H87+H88</f>
        <v>1634.6179999999999</v>
      </c>
      <c r="I86" s="160">
        <f t="shared" si="8"/>
        <v>247.6693939393939</v>
      </c>
      <c r="J86" s="360">
        <f t="shared" si="9"/>
        <v>37.59471021159154</v>
      </c>
    </row>
    <row r="87" spans="2:10" ht="12.75" customHeight="1" x14ac:dyDescent="0.25">
      <c r="B87" s="481"/>
      <c r="C87" s="787">
        <v>931</v>
      </c>
      <c r="D87" s="488"/>
      <c r="E87" s="401" t="s">
        <v>132</v>
      </c>
      <c r="F87" s="785">
        <v>660</v>
      </c>
      <c r="G87" s="446">
        <v>1560</v>
      </c>
      <c r="H87" s="785">
        <v>1025.163</v>
      </c>
      <c r="I87" s="220">
        <f t="shared" si="8"/>
        <v>155.32772727272729</v>
      </c>
      <c r="J87" s="363">
        <f t="shared" si="9"/>
        <v>65.715576923076924</v>
      </c>
    </row>
    <row r="88" spans="2:10" ht="12.75" customHeight="1" x14ac:dyDescent="0.25">
      <c r="B88" s="788"/>
      <c r="C88" s="490">
        <v>931</v>
      </c>
      <c r="D88" s="488"/>
      <c r="E88" s="763" t="s">
        <v>117</v>
      </c>
      <c r="F88" s="785">
        <v>0</v>
      </c>
      <c r="G88" s="446">
        <v>2788</v>
      </c>
      <c r="H88" s="785">
        <v>609.45500000000004</v>
      </c>
      <c r="I88" s="220">
        <v>0</v>
      </c>
      <c r="J88" s="363">
        <f t="shared" si="9"/>
        <v>21.859935437589673</v>
      </c>
    </row>
    <row r="89" spans="2:10" ht="12.75" customHeight="1" x14ac:dyDescent="0.25">
      <c r="B89" s="422"/>
      <c r="C89" s="789"/>
      <c r="D89" s="344" t="s">
        <v>226</v>
      </c>
      <c r="E89" s="218"/>
      <c r="F89" s="345">
        <f>F90+F94</f>
        <v>23700</v>
      </c>
      <c r="G89" s="346">
        <f>G90+G94+G92</f>
        <v>24806.800000000003</v>
      </c>
      <c r="H89" s="345">
        <f>H90+H94+H92</f>
        <v>24614.126999999997</v>
      </c>
      <c r="I89" s="160">
        <f t="shared" si="8"/>
        <v>103.85707594936709</v>
      </c>
      <c r="J89" s="159">
        <f t="shared" si="9"/>
        <v>99.223305706499815</v>
      </c>
    </row>
    <row r="90" spans="2:10" ht="12.75" customHeight="1" x14ac:dyDescent="0.25">
      <c r="B90" s="422"/>
      <c r="C90" s="789"/>
      <c r="D90" s="344"/>
      <c r="E90" s="344" t="s">
        <v>418</v>
      </c>
      <c r="F90" s="345">
        <f>F91</f>
        <v>0</v>
      </c>
      <c r="G90" s="346">
        <f>G91</f>
        <v>564.20000000000005</v>
      </c>
      <c r="H90" s="345">
        <f>H91</f>
        <v>564.10199999999998</v>
      </c>
      <c r="I90" s="347">
        <v>0</v>
      </c>
      <c r="J90" s="159">
        <f t="shared" si="9"/>
        <v>99.982630272952846</v>
      </c>
    </row>
    <row r="91" spans="2:10" x14ac:dyDescent="0.25">
      <c r="B91" s="422"/>
      <c r="C91" s="490">
        <v>911</v>
      </c>
      <c r="D91" s="344"/>
      <c r="E91" s="401" t="s">
        <v>417</v>
      </c>
      <c r="F91" s="342">
        <v>0</v>
      </c>
      <c r="G91" s="327">
        <v>564.20000000000005</v>
      </c>
      <c r="H91" s="221">
        <v>564.10199999999998</v>
      </c>
      <c r="I91" s="745">
        <v>0</v>
      </c>
      <c r="J91" s="224">
        <f t="shared" si="9"/>
        <v>99.982630272952846</v>
      </c>
    </row>
    <row r="92" spans="2:10" x14ac:dyDescent="0.25">
      <c r="B92" s="790"/>
      <c r="C92" s="791"/>
      <c r="D92" s="374"/>
      <c r="E92" s="463" t="s">
        <v>585</v>
      </c>
      <c r="F92" s="345">
        <f>F93</f>
        <v>0</v>
      </c>
      <c r="G92" s="346">
        <f>G93</f>
        <v>564.20000000000005</v>
      </c>
      <c r="H92" s="345">
        <f>H93</f>
        <v>564</v>
      </c>
      <c r="I92" s="347">
        <v>0</v>
      </c>
      <c r="J92" s="159">
        <v>0</v>
      </c>
    </row>
    <row r="93" spans="2:10" x14ac:dyDescent="0.25">
      <c r="B93" s="790"/>
      <c r="C93" s="791"/>
      <c r="D93" s="374"/>
      <c r="E93" s="222" t="s">
        <v>686</v>
      </c>
      <c r="F93" s="218">
        <v>0</v>
      </c>
      <c r="G93" s="351">
        <v>564.20000000000005</v>
      </c>
      <c r="H93" s="342">
        <v>564</v>
      </c>
      <c r="I93" s="745">
        <v>0</v>
      </c>
      <c r="J93" s="224">
        <f>H93/G93*100</f>
        <v>99.964551577454799</v>
      </c>
    </row>
    <row r="94" spans="2:10" x14ac:dyDescent="0.25">
      <c r="B94" s="422"/>
      <c r="C94" s="490"/>
      <c r="D94" s="792"/>
      <c r="E94" s="780" t="s">
        <v>177</v>
      </c>
      <c r="F94" s="437">
        <f>SUM(F95:F104)</f>
        <v>23700</v>
      </c>
      <c r="G94" s="438">
        <f>SUM(G95:G104)</f>
        <v>23678.400000000001</v>
      </c>
      <c r="H94" s="437">
        <f>SUM(H95:H104)</f>
        <v>23486.024999999998</v>
      </c>
      <c r="I94" s="347">
        <f t="shared" ref="I94:I105" si="14">H94/F94*100</f>
        <v>99.097151898734168</v>
      </c>
      <c r="J94" s="793">
        <f t="shared" si="9"/>
        <v>99.187550679099928</v>
      </c>
    </row>
    <row r="95" spans="2:10" x14ac:dyDescent="0.25">
      <c r="B95" s="366"/>
      <c r="C95" s="787">
        <v>911</v>
      </c>
      <c r="D95" s="218"/>
      <c r="E95" s="401" t="s">
        <v>161</v>
      </c>
      <c r="F95" s="342">
        <v>2200</v>
      </c>
      <c r="G95" s="351">
        <v>650</v>
      </c>
      <c r="H95" s="342">
        <v>596.31100000000004</v>
      </c>
      <c r="I95" s="745">
        <f t="shared" si="14"/>
        <v>27.105045454545458</v>
      </c>
      <c r="J95" s="224">
        <f t="shared" si="9"/>
        <v>91.740153846153845</v>
      </c>
    </row>
    <row r="96" spans="2:10" x14ac:dyDescent="0.25">
      <c r="B96" s="366"/>
      <c r="C96" s="787">
        <v>911</v>
      </c>
      <c r="D96" s="218"/>
      <c r="E96" s="401" t="s">
        <v>129</v>
      </c>
      <c r="F96" s="342">
        <v>300</v>
      </c>
      <c r="G96" s="351">
        <v>830</v>
      </c>
      <c r="H96" s="342">
        <v>807.93399999999997</v>
      </c>
      <c r="I96" s="745">
        <f t="shared" si="14"/>
        <v>269.31133333333332</v>
      </c>
      <c r="J96" s="224">
        <f t="shared" si="9"/>
        <v>97.341445783132528</v>
      </c>
    </row>
    <row r="97" spans="2:10" x14ac:dyDescent="0.25">
      <c r="B97" s="794"/>
      <c r="C97" s="744" t="s">
        <v>316</v>
      </c>
      <c r="D97" s="795" t="s">
        <v>317</v>
      </c>
      <c r="E97" s="763" t="s">
        <v>201</v>
      </c>
      <c r="F97" s="218">
        <v>600</v>
      </c>
      <c r="G97" s="351">
        <v>181</v>
      </c>
      <c r="H97" s="342">
        <v>180</v>
      </c>
      <c r="I97" s="745">
        <f t="shared" si="14"/>
        <v>30</v>
      </c>
      <c r="J97" s="224">
        <v>0</v>
      </c>
    </row>
    <row r="98" spans="2:10" x14ac:dyDescent="0.25">
      <c r="B98" s="366"/>
      <c r="C98" s="787">
        <v>911</v>
      </c>
      <c r="D98" s="218" t="s">
        <v>267</v>
      </c>
      <c r="E98" s="401" t="s">
        <v>201</v>
      </c>
      <c r="F98" s="342">
        <v>2500</v>
      </c>
      <c r="G98" s="351">
        <v>3440</v>
      </c>
      <c r="H98" s="342">
        <v>3434.1640000000002</v>
      </c>
      <c r="I98" s="745">
        <f t="shared" si="14"/>
        <v>137.36655999999999</v>
      </c>
      <c r="J98" s="224">
        <f t="shared" si="9"/>
        <v>99.8303488372093</v>
      </c>
    </row>
    <row r="99" spans="2:10" x14ac:dyDescent="0.25">
      <c r="B99" s="758"/>
      <c r="C99" s="744" t="s">
        <v>316</v>
      </c>
      <c r="D99" s="795" t="s">
        <v>317</v>
      </c>
      <c r="E99" s="763" t="s">
        <v>384</v>
      </c>
      <c r="F99" s="218">
        <v>200</v>
      </c>
      <c r="G99" s="351">
        <v>0</v>
      </c>
      <c r="H99" s="342">
        <v>0</v>
      </c>
      <c r="I99" s="745">
        <f t="shared" si="14"/>
        <v>0</v>
      </c>
      <c r="J99" s="224">
        <v>0</v>
      </c>
    </row>
    <row r="100" spans="2:10" x14ac:dyDescent="0.25">
      <c r="B100" s="758"/>
      <c r="C100" s="744" t="s">
        <v>227</v>
      </c>
      <c r="D100" s="795"/>
      <c r="E100" s="401" t="s">
        <v>132</v>
      </c>
      <c r="F100" s="218">
        <v>0</v>
      </c>
      <c r="G100" s="351">
        <v>857</v>
      </c>
      <c r="H100" s="342">
        <v>856.94600000000003</v>
      </c>
      <c r="I100" s="745">
        <v>0</v>
      </c>
      <c r="J100" s="224">
        <f t="shared" si="9"/>
        <v>99.993698949824974</v>
      </c>
    </row>
    <row r="101" spans="2:10" x14ac:dyDescent="0.25">
      <c r="B101" s="366"/>
      <c r="C101" s="787">
        <v>911</v>
      </c>
      <c r="D101" s="218" t="s">
        <v>421</v>
      </c>
      <c r="E101" s="401" t="s">
        <v>417</v>
      </c>
      <c r="F101" s="342">
        <v>14000</v>
      </c>
      <c r="G101" s="351">
        <v>16140.4</v>
      </c>
      <c r="H101" s="342">
        <v>16068.423000000001</v>
      </c>
      <c r="I101" s="745">
        <f t="shared" si="14"/>
        <v>114.77445</v>
      </c>
      <c r="J101" s="224">
        <f t="shared" si="9"/>
        <v>99.554056900696395</v>
      </c>
    </row>
    <row r="102" spans="2:10" x14ac:dyDescent="0.25">
      <c r="B102" s="366"/>
      <c r="C102" s="744" t="s">
        <v>227</v>
      </c>
      <c r="D102" s="795"/>
      <c r="E102" s="763" t="s">
        <v>117</v>
      </c>
      <c r="F102" s="218">
        <v>500</v>
      </c>
      <c r="G102" s="351">
        <v>140</v>
      </c>
      <c r="H102" s="342">
        <v>127.554</v>
      </c>
      <c r="I102" s="745">
        <f t="shared" si="14"/>
        <v>25.5108</v>
      </c>
      <c r="J102" s="224">
        <f t="shared" si="9"/>
        <v>91.11</v>
      </c>
    </row>
    <row r="103" spans="2:10" x14ac:dyDescent="0.25">
      <c r="B103" s="758"/>
      <c r="C103" s="744" t="s">
        <v>227</v>
      </c>
      <c r="D103" s="795" t="s">
        <v>422</v>
      </c>
      <c r="E103" s="763" t="s">
        <v>268</v>
      </c>
      <c r="F103" s="342">
        <v>3200</v>
      </c>
      <c r="G103" s="351">
        <v>1424</v>
      </c>
      <c r="H103" s="342">
        <v>1399.693</v>
      </c>
      <c r="I103" s="745">
        <f t="shared" si="14"/>
        <v>43.740406249999999</v>
      </c>
      <c r="J103" s="224">
        <f t="shared" si="9"/>
        <v>98.293047752808988</v>
      </c>
    </row>
    <row r="104" spans="2:10" x14ac:dyDescent="0.25">
      <c r="B104" s="758"/>
      <c r="C104" s="744" t="s">
        <v>227</v>
      </c>
      <c r="D104" s="795"/>
      <c r="E104" s="401" t="s">
        <v>192</v>
      </c>
      <c r="F104" s="218">
        <v>200</v>
      </c>
      <c r="G104" s="351">
        <v>16</v>
      </c>
      <c r="H104" s="342">
        <v>15</v>
      </c>
      <c r="I104" s="745">
        <f t="shared" si="14"/>
        <v>7.5</v>
      </c>
      <c r="J104" s="224">
        <f t="shared" si="9"/>
        <v>93.75</v>
      </c>
    </row>
    <row r="105" spans="2:10" x14ac:dyDescent="0.25">
      <c r="B105" s="790"/>
      <c r="C105" s="791"/>
      <c r="D105" s="374" t="s">
        <v>231</v>
      </c>
      <c r="E105" s="401"/>
      <c r="F105" s="345">
        <f>F127+F134</f>
        <v>45984</v>
      </c>
      <c r="G105" s="346">
        <f>G127+G134+G106</f>
        <v>49316.800000000003</v>
      </c>
      <c r="H105" s="345">
        <f>H127+H134+H106</f>
        <v>44688.12283</v>
      </c>
      <c r="I105" s="347">
        <f t="shared" si="14"/>
        <v>97.181895507132921</v>
      </c>
      <c r="J105" s="159">
        <f t="shared" si="9"/>
        <v>90.614400832981858</v>
      </c>
    </row>
    <row r="106" spans="2:10" x14ac:dyDescent="0.25">
      <c r="B106" s="790"/>
      <c r="C106" s="791"/>
      <c r="D106" s="374"/>
      <c r="E106" s="463" t="s">
        <v>585</v>
      </c>
      <c r="F106" s="345">
        <f>SUM(F107:F111)</f>
        <v>0</v>
      </c>
      <c r="G106" s="346">
        <f>SUM(G107:G111)</f>
        <v>1200</v>
      </c>
      <c r="H106" s="345">
        <f>SUM(H107:H111)</f>
        <v>1084.077</v>
      </c>
      <c r="I106" s="347">
        <v>0</v>
      </c>
      <c r="J106" s="159">
        <v>0</v>
      </c>
    </row>
    <row r="107" spans="2:10" x14ac:dyDescent="0.25">
      <c r="B107" s="790"/>
      <c r="C107" s="791"/>
      <c r="D107" s="374"/>
      <c r="E107" s="401" t="s">
        <v>162</v>
      </c>
      <c r="F107" s="218">
        <v>0</v>
      </c>
      <c r="G107" s="351">
        <v>435</v>
      </c>
      <c r="H107" s="342">
        <v>404.077</v>
      </c>
      <c r="I107" s="745">
        <v>0</v>
      </c>
      <c r="J107" s="224">
        <f t="shared" ref="J107:J163" si="15">H107/G107*100</f>
        <v>92.891264367816092</v>
      </c>
    </row>
    <row r="108" spans="2:10" x14ac:dyDescent="0.25">
      <c r="B108" s="790"/>
      <c r="C108" s="791"/>
      <c r="D108" s="374"/>
      <c r="E108" s="222" t="s">
        <v>200</v>
      </c>
      <c r="F108" s="218">
        <v>0</v>
      </c>
      <c r="G108" s="351">
        <v>6</v>
      </c>
      <c r="H108" s="342">
        <v>5</v>
      </c>
      <c r="I108" s="745">
        <v>0</v>
      </c>
      <c r="J108" s="224">
        <f t="shared" si="15"/>
        <v>83.333333333333343</v>
      </c>
    </row>
    <row r="109" spans="2:10" x14ac:dyDescent="0.25">
      <c r="B109" s="790"/>
      <c r="C109" s="791"/>
      <c r="D109" s="374"/>
      <c r="E109" s="401" t="s">
        <v>117</v>
      </c>
      <c r="F109" s="218">
        <v>0</v>
      </c>
      <c r="G109" s="351">
        <v>750</v>
      </c>
      <c r="H109" s="342">
        <v>668</v>
      </c>
      <c r="I109" s="745">
        <v>0</v>
      </c>
      <c r="J109" s="224">
        <f t="shared" si="15"/>
        <v>89.066666666666677</v>
      </c>
    </row>
    <row r="110" spans="2:10" x14ac:dyDescent="0.25">
      <c r="B110" s="790"/>
      <c r="C110" s="791"/>
      <c r="D110" s="374"/>
      <c r="E110" s="401" t="s">
        <v>203</v>
      </c>
      <c r="F110" s="218">
        <v>0</v>
      </c>
      <c r="G110" s="351">
        <v>4</v>
      </c>
      <c r="H110" s="342">
        <v>3</v>
      </c>
      <c r="I110" s="745">
        <v>0</v>
      </c>
      <c r="J110" s="224">
        <f t="shared" si="15"/>
        <v>75</v>
      </c>
    </row>
    <row r="111" spans="2:10" ht="15.75" thickBot="1" x14ac:dyDescent="0.3">
      <c r="B111" s="1174"/>
      <c r="C111" s="1175"/>
      <c r="D111" s="1176"/>
      <c r="E111" s="767" t="s">
        <v>204</v>
      </c>
      <c r="F111" s="1177">
        <v>0</v>
      </c>
      <c r="G111" s="769">
        <v>5</v>
      </c>
      <c r="H111" s="768">
        <v>4</v>
      </c>
      <c r="I111" s="770">
        <v>0</v>
      </c>
      <c r="J111" s="797">
        <f t="shared" si="15"/>
        <v>80</v>
      </c>
    </row>
    <row r="122" spans="2:10" ht="15.75" thickBot="1" x14ac:dyDescent="0.3">
      <c r="B122" s="798"/>
      <c r="C122" s="799"/>
      <c r="D122" s="800"/>
      <c r="E122" s="801"/>
      <c r="F122" s="802"/>
      <c r="G122" s="803"/>
      <c r="H122" s="802"/>
      <c r="I122" s="804"/>
      <c r="J122" s="651" t="s">
        <v>637</v>
      </c>
    </row>
    <row r="123" spans="2:10" x14ac:dyDescent="0.25">
      <c r="B123" s="205" t="s">
        <v>3</v>
      </c>
      <c r="C123" s="206" t="s">
        <v>4</v>
      </c>
      <c r="D123" s="89"/>
      <c r="E123" s="805"/>
      <c r="F123" s="368" t="s">
        <v>5</v>
      </c>
      <c r="G123" s="806" t="s">
        <v>6</v>
      </c>
      <c r="H123" s="120" t="s">
        <v>7</v>
      </c>
      <c r="I123" s="91" t="s">
        <v>8</v>
      </c>
      <c r="J123" s="807" t="s">
        <v>8</v>
      </c>
    </row>
    <row r="124" spans="2:10" x14ac:dyDescent="0.25">
      <c r="B124" s="205" t="s">
        <v>9</v>
      </c>
      <c r="C124" s="206" t="s">
        <v>10</v>
      </c>
      <c r="D124" s="89" t="s">
        <v>314</v>
      </c>
      <c r="E124" s="207" t="s">
        <v>11</v>
      </c>
      <c r="F124" s="90" t="s">
        <v>12</v>
      </c>
      <c r="G124" s="208" t="s">
        <v>13</v>
      </c>
      <c r="H124" s="125" t="s">
        <v>647</v>
      </c>
      <c r="I124" s="91" t="s">
        <v>14</v>
      </c>
      <c r="J124" s="209" t="s">
        <v>15</v>
      </c>
    </row>
    <row r="125" spans="2:10" ht="15.75" thickBot="1" x14ac:dyDescent="0.3">
      <c r="B125" s="210" t="s">
        <v>16</v>
      </c>
      <c r="C125" s="211" t="s">
        <v>17</v>
      </c>
      <c r="D125" s="92"/>
      <c r="E125" s="212"/>
      <c r="F125" s="93" t="s">
        <v>322</v>
      </c>
      <c r="G125" s="213" t="s">
        <v>322</v>
      </c>
      <c r="H125" s="130"/>
      <c r="I125" s="214"/>
      <c r="J125" s="215"/>
    </row>
    <row r="126" spans="2:10" ht="15.75" x14ac:dyDescent="0.25">
      <c r="B126" s="475" t="s">
        <v>18</v>
      </c>
      <c r="C126" s="419"/>
      <c r="D126" s="420"/>
      <c r="E126" s="476"/>
      <c r="F126" s="477"/>
      <c r="G126" s="478"/>
      <c r="H126" s="479"/>
      <c r="I126" s="479"/>
      <c r="J126" s="480"/>
    </row>
    <row r="127" spans="2:10" x14ac:dyDescent="0.25">
      <c r="B127" s="790"/>
      <c r="C127" s="791"/>
      <c r="D127" s="374"/>
      <c r="E127" s="463" t="s">
        <v>418</v>
      </c>
      <c r="F127" s="344">
        <f>SUM(F128:F133)</f>
        <v>0</v>
      </c>
      <c r="G127" s="359">
        <f>SUM(G128:G133)</f>
        <v>760</v>
      </c>
      <c r="H127" s="344">
        <f>SUM(H128:H133)</f>
        <v>716</v>
      </c>
      <c r="I127" s="347">
        <v>0</v>
      </c>
      <c r="J127" s="159">
        <f t="shared" ref="J127:J143" si="16">H127/G127*100</f>
        <v>94.21052631578948</v>
      </c>
    </row>
    <row r="128" spans="2:10" x14ac:dyDescent="0.25">
      <c r="B128" s="790"/>
      <c r="C128" s="791"/>
      <c r="D128" s="374"/>
      <c r="E128" s="401" t="s">
        <v>162</v>
      </c>
      <c r="F128" s="218">
        <v>0</v>
      </c>
      <c r="G128" s="351">
        <v>25</v>
      </c>
      <c r="H128" s="342">
        <v>20</v>
      </c>
      <c r="I128" s="745">
        <v>0</v>
      </c>
      <c r="J128" s="224">
        <f t="shared" si="16"/>
        <v>80</v>
      </c>
    </row>
    <row r="129" spans="2:10" x14ac:dyDescent="0.25">
      <c r="B129" s="790"/>
      <c r="C129" s="791"/>
      <c r="D129" s="374"/>
      <c r="E129" s="222" t="s">
        <v>200</v>
      </c>
      <c r="F129" s="218">
        <v>0</v>
      </c>
      <c r="G129" s="351">
        <v>30</v>
      </c>
      <c r="H129" s="342">
        <v>27</v>
      </c>
      <c r="I129" s="745">
        <v>0</v>
      </c>
      <c r="J129" s="224">
        <f t="shared" si="16"/>
        <v>90</v>
      </c>
    </row>
    <row r="130" spans="2:10" x14ac:dyDescent="0.25">
      <c r="B130" s="790"/>
      <c r="C130" s="791"/>
      <c r="D130" s="374"/>
      <c r="E130" s="222" t="s">
        <v>163</v>
      </c>
      <c r="F130" s="218">
        <v>0</v>
      </c>
      <c r="G130" s="351">
        <v>170</v>
      </c>
      <c r="H130" s="342">
        <v>170</v>
      </c>
      <c r="I130" s="745">
        <v>0</v>
      </c>
      <c r="J130" s="224">
        <f t="shared" si="16"/>
        <v>100</v>
      </c>
    </row>
    <row r="131" spans="2:10" x14ac:dyDescent="0.25">
      <c r="B131" s="790"/>
      <c r="C131" s="791"/>
      <c r="D131" s="374"/>
      <c r="E131" s="401" t="s">
        <v>117</v>
      </c>
      <c r="F131" s="218">
        <v>0</v>
      </c>
      <c r="G131" s="351">
        <v>520</v>
      </c>
      <c r="H131" s="342">
        <v>486</v>
      </c>
      <c r="I131" s="745">
        <v>0</v>
      </c>
      <c r="J131" s="224">
        <f t="shared" si="16"/>
        <v>93.461538461538467</v>
      </c>
    </row>
    <row r="132" spans="2:10" x14ac:dyDescent="0.25">
      <c r="B132" s="790"/>
      <c r="C132" s="791"/>
      <c r="D132" s="374"/>
      <c r="E132" s="401" t="s">
        <v>203</v>
      </c>
      <c r="F132" s="218">
        <v>0</v>
      </c>
      <c r="G132" s="351">
        <v>5</v>
      </c>
      <c r="H132" s="342">
        <v>4</v>
      </c>
      <c r="I132" s="745">
        <v>0</v>
      </c>
      <c r="J132" s="224">
        <f t="shared" si="16"/>
        <v>80</v>
      </c>
    </row>
    <row r="133" spans="2:10" x14ac:dyDescent="0.25">
      <c r="B133" s="790"/>
      <c r="C133" s="791"/>
      <c r="D133" s="374"/>
      <c r="E133" s="401" t="s">
        <v>204</v>
      </c>
      <c r="F133" s="218">
        <v>0</v>
      </c>
      <c r="G133" s="351">
        <v>10</v>
      </c>
      <c r="H133" s="342">
        <v>9</v>
      </c>
      <c r="I133" s="745">
        <v>0</v>
      </c>
      <c r="J133" s="224">
        <f t="shared" si="16"/>
        <v>90</v>
      </c>
    </row>
    <row r="134" spans="2:10" x14ac:dyDescent="0.25">
      <c r="B134" s="422"/>
      <c r="C134" s="330"/>
      <c r="D134" s="374"/>
      <c r="E134" s="780" t="s">
        <v>177</v>
      </c>
      <c r="F134" s="437">
        <f>SUM(F135:F162)</f>
        <v>45984</v>
      </c>
      <c r="G134" s="438">
        <f>SUM(G135:G162)</f>
        <v>47356.800000000003</v>
      </c>
      <c r="H134" s="437">
        <f>SUM(H135:H162)</f>
        <v>42888.045830000003</v>
      </c>
      <c r="I134" s="781">
        <f t="shared" ref="I134:I143" si="17">H134/F134*100</f>
        <v>93.267323047146846</v>
      </c>
      <c r="J134" s="151">
        <f t="shared" si="16"/>
        <v>90.563648367288323</v>
      </c>
    </row>
    <row r="135" spans="2:10" x14ac:dyDescent="0.25">
      <c r="B135" s="796"/>
      <c r="C135" s="782"/>
      <c r="D135" s="795" t="s">
        <v>126</v>
      </c>
      <c r="E135" s="401" t="s">
        <v>194</v>
      </c>
      <c r="F135" s="342">
        <v>15</v>
      </c>
      <c r="G135" s="351">
        <v>15</v>
      </c>
      <c r="H135" s="342">
        <v>0</v>
      </c>
      <c r="I135" s="745">
        <f t="shared" si="17"/>
        <v>0</v>
      </c>
      <c r="J135" s="224">
        <f t="shared" si="16"/>
        <v>0</v>
      </c>
    </row>
    <row r="136" spans="2:10" x14ac:dyDescent="0.25">
      <c r="B136" s="796"/>
      <c r="C136" s="782"/>
      <c r="D136" s="795" t="s">
        <v>126</v>
      </c>
      <c r="E136" s="401" t="s">
        <v>127</v>
      </c>
      <c r="F136" s="342">
        <v>200</v>
      </c>
      <c r="G136" s="351">
        <v>200</v>
      </c>
      <c r="H136" s="342">
        <v>94</v>
      </c>
      <c r="I136" s="745">
        <f t="shared" si="17"/>
        <v>47</v>
      </c>
      <c r="J136" s="224">
        <f t="shared" si="16"/>
        <v>47</v>
      </c>
    </row>
    <row r="137" spans="2:10" x14ac:dyDescent="0.25">
      <c r="B137" s="796"/>
      <c r="C137" s="782"/>
      <c r="D137" s="795" t="s">
        <v>126</v>
      </c>
      <c r="E137" s="401" t="s">
        <v>161</v>
      </c>
      <c r="F137" s="342">
        <v>900</v>
      </c>
      <c r="G137" s="351">
        <v>900</v>
      </c>
      <c r="H137" s="342">
        <v>292.57100000000003</v>
      </c>
      <c r="I137" s="745">
        <f t="shared" si="17"/>
        <v>32.507888888888893</v>
      </c>
      <c r="J137" s="224">
        <f t="shared" si="16"/>
        <v>32.507888888888893</v>
      </c>
    </row>
    <row r="138" spans="2:10" x14ac:dyDescent="0.25">
      <c r="B138" s="796"/>
      <c r="C138" s="782"/>
      <c r="D138" s="795"/>
      <c r="E138" s="401" t="s">
        <v>162</v>
      </c>
      <c r="F138" s="342">
        <v>3500</v>
      </c>
      <c r="G138" s="351">
        <v>3710</v>
      </c>
      <c r="H138" s="342">
        <v>3299.7558300000001</v>
      </c>
      <c r="I138" s="745">
        <f t="shared" si="17"/>
        <v>94.278738000000004</v>
      </c>
      <c r="J138" s="224">
        <f t="shared" si="16"/>
        <v>88.942205660377354</v>
      </c>
    </row>
    <row r="139" spans="2:10" x14ac:dyDescent="0.25">
      <c r="B139" s="796"/>
      <c r="C139" s="782"/>
      <c r="D139" s="795"/>
      <c r="E139" s="401" t="s">
        <v>195</v>
      </c>
      <c r="F139" s="342">
        <v>1</v>
      </c>
      <c r="G139" s="351">
        <v>1</v>
      </c>
      <c r="H139" s="342">
        <v>0</v>
      </c>
      <c r="I139" s="745">
        <f t="shared" si="17"/>
        <v>0</v>
      </c>
      <c r="J139" s="224">
        <f t="shared" si="16"/>
        <v>0</v>
      </c>
    </row>
    <row r="140" spans="2:10" x14ac:dyDescent="0.25">
      <c r="B140" s="796"/>
      <c r="C140" s="782"/>
      <c r="D140" s="795"/>
      <c r="E140" s="401" t="s">
        <v>196</v>
      </c>
      <c r="F140" s="342">
        <v>900</v>
      </c>
      <c r="G140" s="351">
        <v>1075</v>
      </c>
      <c r="H140" s="342">
        <v>1025</v>
      </c>
      <c r="I140" s="745">
        <f t="shared" si="17"/>
        <v>113.88888888888889</v>
      </c>
      <c r="J140" s="224">
        <f t="shared" si="16"/>
        <v>95.348837209302332</v>
      </c>
    </row>
    <row r="141" spans="2:10" x14ac:dyDescent="0.25">
      <c r="B141" s="796"/>
      <c r="C141" s="782"/>
      <c r="D141" s="795"/>
      <c r="E141" s="401" t="s">
        <v>197</v>
      </c>
      <c r="F141" s="342">
        <v>400</v>
      </c>
      <c r="G141" s="351">
        <v>400</v>
      </c>
      <c r="H141" s="342">
        <v>280</v>
      </c>
      <c r="I141" s="745">
        <f t="shared" si="17"/>
        <v>70</v>
      </c>
      <c r="J141" s="224">
        <f t="shared" si="16"/>
        <v>70</v>
      </c>
    </row>
    <row r="142" spans="2:10" x14ac:dyDescent="0.25">
      <c r="B142" s="796"/>
      <c r="C142" s="782"/>
      <c r="D142" s="795"/>
      <c r="E142" s="401" t="s">
        <v>198</v>
      </c>
      <c r="F142" s="342">
        <v>3500</v>
      </c>
      <c r="G142" s="351">
        <v>2450</v>
      </c>
      <c r="H142" s="342">
        <v>2155.6689999999999</v>
      </c>
      <c r="I142" s="745">
        <f t="shared" si="17"/>
        <v>61.59054285714285</v>
      </c>
      <c r="J142" s="224">
        <f t="shared" si="16"/>
        <v>87.986489795918359</v>
      </c>
    </row>
    <row r="143" spans="2:10" x14ac:dyDescent="0.25">
      <c r="B143" s="796"/>
      <c r="C143" s="782"/>
      <c r="D143" s="795"/>
      <c r="E143" s="401" t="s">
        <v>167</v>
      </c>
      <c r="F143" s="342">
        <v>4000</v>
      </c>
      <c r="G143" s="351">
        <v>4270</v>
      </c>
      <c r="H143" s="342">
        <v>3682</v>
      </c>
      <c r="I143" s="745">
        <f t="shared" si="17"/>
        <v>92.05</v>
      </c>
      <c r="J143" s="224">
        <f t="shared" si="16"/>
        <v>86.229508196721312</v>
      </c>
    </row>
    <row r="144" spans="2:10" x14ac:dyDescent="0.25">
      <c r="B144" s="796"/>
      <c r="C144" s="782"/>
      <c r="D144" s="374" t="s">
        <v>231</v>
      </c>
      <c r="E144" s="401"/>
      <c r="F144" s="342"/>
      <c r="G144" s="351"/>
      <c r="H144" s="342"/>
      <c r="I144" s="745"/>
      <c r="J144" s="224"/>
    </row>
    <row r="145" spans="2:10" x14ac:dyDescent="0.25">
      <c r="B145" s="796"/>
      <c r="C145" s="782"/>
      <c r="D145" s="795"/>
      <c r="E145" s="401" t="s">
        <v>199</v>
      </c>
      <c r="F145" s="342">
        <v>450</v>
      </c>
      <c r="G145" s="351">
        <v>510</v>
      </c>
      <c r="H145" s="342">
        <v>344</v>
      </c>
      <c r="I145" s="745">
        <f t="shared" ref="I145:I163" si="18">H145/F145*100</f>
        <v>76.444444444444443</v>
      </c>
      <c r="J145" s="224">
        <f t="shared" si="15"/>
        <v>67.450980392156865</v>
      </c>
    </row>
    <row r="146" spans="2:10" x14ac:dyDescent="0.25">
      <c r="B146" s="796"/>
      <c r="C146" s="782"/>
      <c r="D146" s="795"/>
      <c r="E146" s="222" t="s">
        <v>200</v>
      </c>
      <c r="F146" s="342">
        <v>1800</v>
      </c>
      <c r="G146" s="351">
        <v>2835</v>
      </c>
      <c r="H146" s="342">
        <v>2758</v>
      </c>
      <c r="I146" s="745">
        <f t="shared" si="18"/>
        <v>153.22222222222223</v>
      </c>
      <c r="J146" s="224">
        <f t="shared" si="15"/>
        <v>97.283950617283949</v>
      </c>
    </row>
    <row r="147" spans="2:10" x14ac:dyDescent="0.25">
      <c r="B147" s="796"/>
      <c r="C147" s="782"/>
      <c r="D147" s="795"/>
      <c r="E147" s="401" t="s">
        <v>201</v>
      </c>
      <c r="F147" s="342">
        <v>700</v>
      </c>
      <c r="G147" s="351">
        <v>765</v>
      </c>
      <c r="H147" s="342">
        <v>501</v>
      </c>
      <c r="I147" s="745">
        <f t="shared" si="18"/>
        <v>71.571428571428569</v>
      </c>
      <c r="J147" s="224">
        <f t="shared" si="15"/>
        <v>65.490196078431367</v>
      </c>
    </row>
    <row r="148" spans="2:10" x14ac:dyDescent="0.25">
      <c r="B148" s="796"/>
      <c r="C148" s="782"/>
      <c r="D148" s="795"/>
      <c r="E148" s="401" t="s">
        <v>120</v>
      </c>
      <c r="F148" s="342">
        <v>300</v>
      </c>
      <c r="G148" s="351">
        <v>407.8</v>
      </c>
      <c r="H148" s="342">
        <v>396</v>
      </c>
      <c r="I148" s="745">
        <f t="shared" si="18"/>
        <v>132</v>
      </c>
      <c r="J148" s="224">
        <f t="shared" si="15"/>
        <v>97.106424717999019</v>
      </c>
    </row>
    <row r="149" spans="2:10" x14ac:dyDescent="0.25">
      <c r="B149" s="796"/>
      <c r="C149" s="782"/>
      <c r="D149" s="432"/>
      <c r="E149" s="222" t="s">
        <v>163</v>
      </c>
      <c r="F149" s="342">
        <v>200</v>
      </c>
      <c r="G149" s="351">
        <v>280</v>
      </c>
      <c r="H149" s="342">
        <v>243</v>
      </c>
      <c r="I149" s="745">
        <f t="shared" si="18"/>
        <v>121.50000000000001</v>
      </c>
      <c r="J149" s="224">
        <f t="shared" si="15"/>
        <v>86.785714285714292</v>
      </c>
    </row>
    <row r="150" spans="2:10" x14ac:dyDescent="0.25">
      <c r="B150" s="796"/>
      <c r="C150" s="782"/>
      <c r="D150" s="218"/>
      <c r="E150" s="401" t="s">
        <v>132</v>
      </c>
      <c r="F150" s="342">
        <v>1100</v>
      </c>
      <c r="G150" s="351">
        <v>600</v>
      </c>
      <c r="H150" s="342">
        <v>308.55</v>
      </c>
      <c r="I150" s="745">
        <f t="shared" si="18"/>
        <v>28.050000000000004</v>
      </c>
      <c r="J150" s="224">
        <f t="shared" si="15"/>
        <v>51.424999999999997</v>
      </c>
    </row>
    <row r="151" spans="2:10" x14ac:dyDescent="0.25">
      <c r="B151" s="796"/>
      <c r="C151" s="782"/>
      <c r="D151" s="218"/>
      <c r="E151" s="401" t="s">
        <v>117</v>
      </c>
      <c r="F151" s="342">
        <v>14500</v>
      </c>
      <c r="G151" s="351">
        <v>12420</v>
      </c>
      <c r="H151" s="342">
        <v>11835</v>
      </c>
      <c r="I151" s="745">
        <f t="shared" si="18"/>
        <v>81.620689655172413</v>
      </c>
      <c r="J151" s="224">
        <f t="shared" si="15"/>
        <v>95.289855072463766</v>
      </c>
    </row>
    <row r="152" spans="2:10" x14ac:dyDescent="0.25">
      <c r="B152" s="796"/>
      <c r="C152" s="782"/>
      <c r="D152" s="218" t="s">
        <v>180</v>
      </c>
      <c r="E152" s="401" t="s">
        <v>202</v>
      </c>
      <c r="F152" s="342">
        <v>3000</v>
      </c>
      <c r="G152" s="351">
        <v>3000</v>
      </c>
      <c r="H152" s="342">
        <v>2798</v>
      </c>
      <c r="I152" s="745">
        <f t="shared" si="18"/>
        <v>93.266666666666666</v>
      </c>
      <c r="J152" s="224">
        <f t="shared" si="15"/>
        <v>93.266666666666666</v>
      </c>
    </row>
    <row r="153" spans="2:10" x14ac:dyDescent="0.25">
      <c r="B153" s="796"/>
      <c r="C153" s="782"/>
      <c r="D153" s="218"/>
      <c r="E153" s="401" t="s">
        <v>164</v>
      </c>
      <c r="F153" s="342">
        <v>10000</v>
      </c>
      <c r="G153" s="351">
        <v>12900</v>
      </c>
      <c r="H153" s="342">
        <v>12360</v>
      </c>
      <c r="I153" s="745">
        <f t="shared" si="18"/>
        <v>123.6</v>
      </c>
      <c r="J153" s="224">
        <f t="shared" si="15"/>
        <v>95.813953488372093</v>
      </c>
    </row>
    <row r="154" spans="2:10" x14ac:dyDescent="0.25">
      <c r="B154" s="796"/>
      <c r="C154" s="782"/>
      <c r="D154" s="218"/>
      <c r="E154" s="401" t="s">
        <v>203</v>
      </c>
      <c r="F154" s="342">
        <v>150</v>
      </c>
      <c r="G154" s="351">
        <v>250</v>
      </c>
      <c r="H154" s="342">
        <v>238</v>
      </c>
      <c r="I154" s="745">
        <f t="shared" si="18"/>
        <v>158.66666666666666</v>
      </c>
      <c r="J154" s="224">
        <f t="shared" si="15"/>
        <v>95.199999999999989</v>
      </c>
    </row>
    <row r="155" spans="2:10" x14ac:dyDescent="0.25">
      <c r="B155" s="796"/>
      <c r="C155" s="782"/>
      <c r="D155" s="218"/>
      <c r="E155" s="401" t="s">
        <v>204</v>
      </c>
      <c r="F155" s="342">
        <v>260</v>
      </c>
      <c r="G155" s="351">
        <v>260</v>
      </c>
      <c r="H155" s="342">
        <v>244</v>
      </c>
      <c r="I155" s="745">
        <f t="shared" si="18"/>
        <v>93.84615384615384</v>
      </c>
      <c r="J155" s="224">
        <f t="shared" si="15"/>
        <v>93.84615384615384</v>
      </c>
    </row>
    <row r="156" spans="2:10" x14ac:dyDescent="0.25">
      <c r="B156" s="796"/>
      <c r="C156" s="782"/>
      <c r="D156" s="218"/>
      <c r="E156" s="401" t="s">
        <v>205</v>
      </c>
      <c r="F156" s="342">
        <v>5</v>
      </c>
      <c r="G156" s="351">
        <v>5</v>
      </c>
      <c r="H156" s="342">
        <v>0</v>
      </c>
      <c r="I156" s="745">
        <f t="shared" si="18"/>
        <v>0</v>
      </c>
      <c r="J156" s="224">
        <v>0</v>
      </c>
    </row>
    <row r="157" spans="2:10" x14ac:dyDescent="0.25">
      <c r="B157" s="796"/>
      <c r="C157" s="337" t="s">
        <v>463</v>
      </c>
      <c r="D157" s="218"/>
      <c r="E157" s="401" t="s">
        <v>462</v>
      </c>
      <c r="F157" s="342">
        <v>0</v>
      </c>
      <c r="G157" s="351">
        <v>0</v>
      </c>
      <c r="H157" s="342">
        <v>0</v>
      </c>
      <c r="I157" s="745">
        <v>0</v>
      </c>
      <c r="J157" s="224">
        <v>0</v>
      </c>
    </row>
    <row r="158" spans="2:10" x14ac:dyDescent="0.25">
      <c r="B158" s="796"/>
      <c r="C158" s="782"/>
      <c r="D158" s="218" t="s">
        <v>206</v>
      </c>
      <c r="E158" s="401" t="s">
        <v>207</v>
      </c>
      <c r="F158" s="342">
        <v>30</v>
      </c>
      <c r="G158" s="351">
        <v>30</v>
      </c>
      <c r="H158" s="342">
        <v>30</v>
      </c>
      <c r="I158" s="745">
        <f t="shared" si="18"/>
        <v>100</v>
      </c>
      <c r="J158" s="224">
        <f t="shared" si="15"/>
        <v>100</v>
      </c>
    </row>
    <row r="159" spans="2:10" x14ac:dyDescent="0.25">
      <c r="B159" s="796"/>
      <c r="C159" s="782"/>
      <c r="D159" s="218"/>
      <c r="E159" s="401" t="s">
        <v>128</v>
      </c>
      <c r="F159" s="342">
        <v>2</v>
      </c>
      <c r="G159" s="351">
        <v>2</v>
      </c>
      <c r="H159" s="342">
        <v>0</v>
      </c>
      <c r="I159" s="745">
        <f t="shared" si="18"/>
        <v>0</v>
      </c>
      <c r="J159" s="224">
        <f t="shared" si="15"/>
        <v>0</v>
      </c>
    </row>
    <row r="160" spans="2:10" x14ac:dyDescent="0.25">
      <c r="B160" s="796"/>
      <c r="C160" s="782"/>
      <c r="D160" s="218"/>
      <c r="E160" s="808" t="s">
        <v>208</v>
      </c>
      <c r="F160" s="342">
        <v>20</v>
      </c>
      <c r="G160" s="351">
        <v>20</v>
      </c>
      <c r="H160" s="342">
        <v>0</v>
      </c>
      <c r="I160" s="745">
        <f t="shared" si="18"/>
        <v>0</v>
      </c>
      <c r="J160" s="224">
        <f t="shared" si="15"/>
        <v>0</v>
      </c>
    </row>
    <row r="161" spans="2:10" x14ac:dyDescent="0.25">
      <c r="B161" s="809"/>
      <c r="C161" s="810"/>
      <c r="D161" s="752"/>
      <c r="E161" s="808" t="s">
        <v>209</v>
      </c>
      <c r="F161" s="342">
        <v>50</v>
      </c>
      <c r="G161" s="351">
        <v>50</v>
      </c>
      <c r="H161" s="342">
        <v>3.5</v>
      </c>
      <c r="I161" s="745">
        <f t="shared" si="18"/>
        <v>7.0000000000000009</v>
      </c>
      <c r="J161" s="224">
        <f t="shared" si="15"/>
        <v>7.0000000000000009</v>
      </c>
    </row>
    <row r="162" spans="2:10" ht="15.75" thickBot="1" x14ac:dyDescent="0.3">
      <c r="B162" s="811"/>
      <c r="C162" s="316"/>
      <c r="D162" s="752"/>
      <c r="E162" s="748" t="s">
        <v>210</v>
      </c>
      <c r="F162" s="454">
        <v>1</v>
      </c>
      <c r="G162" s="749">
        <v>1</v>
      </c>
      <c r="H162" s="454">
        <v>0</v>
      </c>
      <c r="I162" s="750">
        <f t="shared" si="18"/>
        <v>0</v>
      </c>
      <c r="J162" s="455">
        <f t="shared" si="15"/>
        <v>0</v>
      </c>
    </row>
    <row r="163" spans="2:10" ht="16.5" thickBot="1" x14ac:dyDescent="0.3">
      <c r="B163" s="1296" t="s">
        <v>23</v>
      </c>
      <c r="C163" s="1297"/>
      <c r="D163" s="1297"/>
      <c r="E163" s="812"/>
      <c r="F163" s="813">
        <f>F8+F75+F79+F85</f>
        <v>321983</v>
      </c>
      <c r="G163" s="814">
        <f>G8+G75+G79+G85</f>
        <v>353590.5</v>
      </c>
      <c r="H163" s="813">
        <f>H8+H75+H79+H85</f>
        <v>319835.25465000002</v>
      </c>
      <c r="I163" s="457">
        <f t="shared" si="18"/>
        <v>99.332963122276652</v>
      </c>
      <c r="J163" s="100">
        <f t="shared" si="15"/>
        <v>90.453576849491157</v>
      </c>
    </row>
    <row r="164" spans="2:10" ht="15.75" x14ac:dyDescent="0.25">
      <c r="B164" s="817"/>
      <c r="C164" s="817"/>
      <c r="D164" s="817"/>
      <c r="E164" s="915"/>
      <c r="F164" s="291"/>
      <c r="G164" s="1178"/>
      <c r="H164" s="291"/>
      <c r="I164" s="76"/>
      <c r="J164" s="38"/>
    </row>
    <row r="165" spans="2:10" ht="15.75" x14ac:dyDescent="0.25">
      <c r="B165" s="817"/>
      <c r="C165" s="817"/>
      <c r="D165" s="817"/>
      <c r="E165" s="915"/>
      <c r="F165" s="291"/>
      <c r="G165" s="1178"/>
      <c r="H165" s="291"/>
      <c r="I165" s="76"/>
      <c r="J165" s="38"/>
    </row>
    <row r="166" spans="2:10" ht="15.75" x14ac:dyDescent="0.25">
      <c r="B166" s="817"/>
      <c r="C166" s="817"/>
      <c r="D166" s="817"/>
      <c r="E166" s="915"/>
      <c r="F166" s="291"/>
      <c r="G166" s="1178"/>
      <c r="H166" s="291"/>
      <c r="I166" s="76"/>
      <c r="J166" s="38"/>
    </row>
    <row r="167" spans="2:10" ht="15.75" x14ac:dyDescent="0.25">
      <c r="B167" s="1191"/>
      <c r="C167" s="1191"/>
      <c r="D167" s="1191"/>
      <c r="E167" s="915"/>
      <c r="F167" s="291"/>
      <c r="G167" s="1178"/>
      <c r="H167" s="291"/>
      <c r="I167" s="76"/>
      <c r="J167" s="38"/>
    </row>
    <row r="168" spans="2:10" ht="15.75" x14ac:dyDescent="0.25">
      <c r="B168" s="1191"/>
      <c r="C168" s="1191"/>
      <c r="D168" s="1191"/>
      <c r="E168" s="915"/>
      <c r="F168" s="291"/>
      <c r="G168" s="1178"/>
      <c r="H168" s="291"/>
      <c r="I168" s="76"/>
      <c r="J168" s="38"/>
    </row>
    <row r="169" spans="2:10" ht="15.75" x14ac:dyDescent="0.25">
      <c r="B169" s="1191"/>
      <c r="C169" s="1191"/>
      <c r="D169" s="1191"/>
      <c r="E169" s="915"/>
      <c r="F169" s="291"/>
      <c r="G169" s="1178"/>
      <c r="H169" s="291"/>
      <c r="I169" s="76"/>
      <c r="J169" s="38"/>
    </row>
    <row r="170" spans="2:10" ht="15.75" x14ac:dyDescent="0.25">
      <c r="B170" s="1191"/>
      <c r="C170" s="1191"/>
      <c r="D170" s="1191"/>
      <c r="E170" s="915"/>
      <c r="F170" s="291"/>
      <c r="G170" s="1178"/>
      <c r="H170" s="291"/>
      <c r="I170" s="76"/>
      <c r="J170" s="38"/>
    </row>
    <row r="171" spans="2:10" ht="15.75" x14ac:dyDescent="0.25">
      <c r="B171" s="1191"/>
      <c r="C171" s="1191"/>
      <c r="D171" s="1191"/>
      <c r="E171" s="915"/>
      <c r="F171" s="291"/>
      <c r="G171" s="1178"/>
      <c r="H171" s="291"/>
      <c r="I171" s="76"/>
      <c r="J171" s="38"/>
    </row>
    <row r="172" spans="2:10" ht="15.75" x14ac:dyDescent="0.25">
      <c r="B172" s="817"/>
      <c r="C172" s="817"/>
      <c r="D172" s="817"/>
      <c r="E172" s="915"/>
      <c r="F172" s="291"/>
      <c r="G172" s="1178"/>
      <c r="H172" s="291"/>
      <c r="I172" s="76"/>
      <c r="J172" s="38"/>
    </row>
    <row r="173" spans="2:10" ht="15.75" x14ac:dyDescent="0.25">
      <c r="B173" s="817"/>
      <c r="C173" s="817"/>
      <c r="D173" s="817"/>
      <c r="E173" s="915"/>
      <c r="F173" s="291"/>
      <c r="G173" s="1178"/>
      <c r="H173" s="291"/>
      <c r="I173" s="76"/>
      <c r="J173" s="38"/>
    </row>
    <row r="174" spans="2:10" ht="15.75" x14ac:dyDescent="0.25">
      <c r="B174" s="817"/>
      <c r="C174" s="817"/>
      <c r="D174" s="817"/>
      <c r="E174" s="915"/>
      <c r="F174" s="291"/>
      <c r="G174" s="1178"/>
      <c r="H174" s="291"/>
      <c r="I174" s="76"/>
      <c r="J174" s="38"/>
    </row>
    <row r="175" spans="2:10" ht="15.75" x14ac:dyDescent="0.25">
      <c r="B175" s="817"/>
      <c r="C175" s="817"/>
      <c r="D175" s="817"/>
      <c r="E175" s="915"/>
      <c r="F175" s="291"/>
      <c r="G175" s="1178"/>
      <c r="H175" s="291"/>
      <c r="I175" s="76"/>
      <c r="J175" s="38"/>
    </row>
    <row r="176" spans="2:10" ht="15.75" thickBot="1" x14ac:dyDescent="0.3">
      <c r="B176" s="798"/>
      <c r="C176" s="799"/>
      <c r="D176" s="800"/>
      <c r="E176" s="801"/>
      <c r="F176" s="802"/>
      <c r="G176" s="803"/>
      <c r="H176" s="802"/>
      <c r="I176" s="804"/>
      <c r="J176" s="651" t="s">
        <v>638</v>
      </c>
    </row>
    <row r="177" spans="2:10" x14ac:dyDescent="0.25">
      <c r="B177" s="205" t="s">
        <v>3</v>
      </c>
      <c r="C177" s="206" t="s">
        <v>4</v>
      </c>
      <c r="D177" s="89"/>
      <c r="E177" s="805"/>
      <c r="F177" s="368" t="s">
        <v>5</v>
      </c>
      <c r="G177" s="806" t="s">
        <v>6</v>
      </c>
      <c r="H177" s="120" t="s">
        <v>7</v>
      </c>
      <c r="I177" s="91" t="s">
        <v>8</v>
      </c>
      <c r="J177" s="807" t="s">
        <v>8</v>
      </c>
    </row>
    <row r="178" spans="2:10" x14ac:dyDescent="0.25">
      <c r="B178" s="205" t="s">
        <v>9</v>
      </c>
      <c r="C178" s="206" t="s">
        <v>10</v>
      </c>
      <c r="D178" s="89" t="s">
        <v>314</v>
      </c>
      <c r="E178" s="207" t="s">
        <v>11</v>
      </c>
      <c r="F178" s="90" t="s">
        <v>12</v>
      </c>
      <c r="G178" s="208" t="s">
        <v>13</v>
      </c>
      <c r="H178" s="125" t="s">
        <v>647</v>
      </c>
      <c r="I178" s="91" t="s">
        <v>14</v>
      </c>
      <c r="J178" s="209" t="s">
        <v>15</v>
      </c>
    </row>
    <row r="179" spans="2:10" ht="15.75" thickBot="1" x14ac:dyDescent="0.3">
      <c r="B179" s="210" t="s">
        <v>16</v>
      </c>
      <c r="C179" s="211" t="s">
        <v>17</v>
      </c>
      <c r="D179" s="92"/>
      <c r="E179" s="212"/>
      <c r="F179" s="93" t="s">
        <v>322</v>
      </c>
      <c r="G179" s="213" t="s">
        <v>322</v>
      </c>
      <c r="H179" s="130"/>
      <c r="I179" s="214"/>
      <c r="J179" s="215"/>
    </row>
    <row r="180" spans="2:10" ht="15.75" x14ac:dyDescent="0.25">
      <c r="B180" s="475" t="s">
        <v>34</v>
      </c>
      <c r="C180" s="419"/>
      <c r="D180" s="420"/>
      <c r="E180" s="476"/>
      <c r="F180" s="477"/>
      <c r="G180" s="478"/>
      <c r="H180" s="479"/>
      <c r="I180" s="479"/>
      <c r="J180" s="480"/>
    </row>
    <row r="181" spans="2:10" x14ac:dyDescent="0.25">
      <c r="B181" s="481" t="s">
        <v>225</v>
      </c>
      <c r="C181" s="488" t="s">
        <v>157</v>
      </c>
      <c r="D181" s="489"/>
      <c r="E181" s="482"/>
      <c r="F181" s="483">
        <f>F182</f>
        <v>70562</v>
      </c>
      <c r="G181" s="484">
        <f t="shared" ref="G181" si="19">G182</f>
        <v>56845.599999999999</v>
      </c>
      <c r="H181" s="483">
        <f t="shared" ref="H181" si="20">H182</f>
        <v>51332</v>
      </c>
      <c r="I181" s="150">
        <f t="shared" ref="I181:I183" si="21">H181/F181*100</f>
        <v>72.747371106261156</v>
      </c>
      <c r="J181" s="151">
        <f t="shared" ref="J181" si="22">H181/G181*100</f>
        <v>90.300744472747226</v>
      </c>
    </row>
    <row r="182" spans="2:10" x14ac:dyDescent="0.25">
      <c r="B182" s="481"/>
      <c r="C182" s="495"/>
      <c r="D182" s="496"/>
      <c r="E182" s="487" t="s">
        <v>177</v>
      </c>
      <c r="F182" s="497">
        <f>SUM(F183:F193)</f>
        <v>70562</v>
      </c>
      <c r="G182" s="516">
        <f t="shared" ref="G182" si="23">SUM(G183:G193)</f>
        <v>56845.599999999999</v>
      </c>
      <c r="H182" s="497">
        <f t="shared" ref="H182" si="24">SUM(H183:H193)</f>
        <v>51332</v>
      </c>
      <c r="I182" s="104">
        <f t="shared" si="21"/>
        <v>72.747371106261156</v>
      </c>
      <c r="J182" s="105">
        <f>H182/G182*100</f>
        <v>90.300744472747226</v>
      </c>
    </row>
    <row r="183" spans="2:10" x14ac:dyDescent="0.25">
      <c r="B183" s="481"/>
      <c r="C183" s="495">
        <v>90516</v>
      </c>
      <c r="D183" s="496" t="s">
        <v>472</v>
      </c>
      <c r="E183" s="487" t="s">
        <v>473</v>
      </c>
      <c r="F183" s="497">
        <v>2385</v>
      </c>
      <c r="G183" s="498">
        <v>2385</v>
      </c>
      <c r="H183" s="314">
        <v>2384</v>
      </c>
      <c r="I183" s="104">
        <f t="shared" si="21"/>
        <v>99.958071278825997</v>
      </c>
      <c r="J183" s="105">
        <f>H183/G183*100</f>
        <v>99.958071278825997</v>
      </c>
    </row>
    <row r="184" spans="2:10" x14ac:dyDescent="0.25">
      <c r="B184" s="481"/>
      <c r="C184" s="495">
        <v>90616</v>
      </c>
      <c r="D184" s="496" t="s">
        <v>660</v>
      </c>
      <c r="E184" s="487" t="s">
        <v>473</v>
      </c>
      <c r="F184" s="497">
        <v>0</v>
      </c>
      <c r="G184" s="498">
        <v>1352.6</v>
      </c>
      <c r="H184" s="314">
        <v>1352</v>
      </c>
      <c r="I184" s="104">
        <v>0</v>
      </c>
      <c r="J184" s="105">
        <f>H184/G184*100</f>
        <v>99.95564098772735</v>
      </c>
    </row>
    <row r="185" spans="2:10" x14ac:dyDescent="0.25">
      <c r="B185" s="481"/>
      <c r="C185" s="499">
        <v>10115</v>
      </c>
      <c r="D185" s="323" t="s">
        <v>474</v>
      </c>
      <c r="E185" s="487" t="s">
        <v>475</v>
      </c>
      <c r="F185" s="497">
        <v>2083</v>
      </c>
      <c r="G185" s="498">
        <v>2083</v>
      </c>
      <c r="H185" s="314">
        <v>15</v>
      </c>
      <c r="I185" s="104">
        <f t="shared" ref="I185:I191" si="25">H185/F185*100</f>
        <v>0.72011521843494963</v>
      </c>
      <c r="J185" s="105">
        <f t="shared" ref="J185:J187" si="26">H185/G185*100</f>
        <v>0.72011521843494963</v>
      </c>
    </row>
    <row r="186" spans="2:10" x14ac:dyDescent="0.25">
      <c r="B186" s="481"/>
      <c r="C186" s="495">
        <v>90216</v>
      </c>
      <c r="D186" s="500" t="s">
        <v>476</v>
      </c>
      <c r="E186" s="487" t="s">
        <v>475</v>
      </c>
      <c r="F186" s="497">
        <v>42471</v>
      </c>
      <c r="G186" s="498">
        <v>44411</v>
      </c>
      <c r="H186" s="314">
        <v>42917</v>
      </c>
      <c r="I186" s="104">
        <f t="shared" si="25"/>
        <v>101.0501283228556</v>
      </c>
      <c r="J186" s="105">
        <f t="shared" si="26"/>
        <v>96.635968566346179</v>
      </c>
    </row>
    <row r="187" spans="2:10" x14ac:dyDescent="0.25">
      <c r="B187" s="481"/>
      <c r="C187" s="495">
        <v>90217</v>
      </c>
      <c r="D187" s="500" t="s">
        <v>477</v>
      </c>
      <c r="E187" s="487" t="s">
        <v>475</v>
      </c>
      <c r="F187" s="1182">
        <v>357</v>
      </c>
      <c r="G187" s="498">
        <v>357</v>
      </c>
      <c r="H187" s="314">
        <v>357</v>
      </c>
      <c r="I187" s="104">
        <f t="shared" si="25"/>
        <v>100</v>
      </c>
      <c r="J187" s="105">
        <f t="shared" si="26"/>
        <v>100</v>
      </c>
    </row>
    <row r="188" spans="2:10" x14ac:dyDescent="0.25">
      <c r="B188" s="481"/>
      <c r="C188" s="495">
        <v>90417</v>
      </c>
      <c r="D188" s="501" t="s">
        <v>478</v>
      </c>
      <c r="E188" s="487" t="s">
        <v>475</v>
      </c>
      <c r="F188" s="1182">
        <v>20500</v>
      </c>
      <c r="G188" s="498">
        <v>0</v>
      </c>
      <c r="H188" s="314">
        <v>0</v>
      </c>
      <c r="I188" s="104">
        <f t="shared" si="25"/>
        <v>0</v>
      </c>
      <c r="J188" s="105">
        <v>0</v>
      </c>
    </row>
    <row r="189" spans="2:10" x14ac:dyDescent="0.25">
      <c r="B189" s="481"/>
      <c r="C189" s="502" t="s">
        <v>479</v>
      </c>
      <c r="D189" s="503" t="s">
        <v>480</v>
      </c>
      <c r="E189" s="487" t="s">
        <v>475</v>
      </c>
      <c r="F189" s="1182">
        <v>605</v>
      </c>
      <c r="G189" s="498">
        <v>1005</v>
      </c>
      <c r="H189" s="314">
        <v>121</v>
      </c>
      <c r="I189" s="104">
        <f t="shared" si="25"/>
        <v>20</v>
      </c>
      <c r="J189" s="105">
        <f t="shared" ref="J189" si="27">H189/G189*100</f>
        <v>12.039800995024876</v>
      </c>
    </row>
    <row r="190" spans="2:10" x14ac:dyDescent="0.25">
      <c r="B190" s="481"/>
      <c r="C190" s="495">
        <v>91616</v>
      </c>
      <c r="D190" s="500" t="s">
        <v>481</v>
      </c>
      <c r="E190" s="487" t="s">
        <v>475</v>
      </c>
      <c r="F190" s="497">
        <v>463</v>
      </c>
      <c r="G190" s="498">
        <v>0</v>
      </c>
      <c r="H190" s="314">
        <v>0</v>
      </c>
      <c r="I190" s="104">
        <f t="shared" si="25"/>
        <v>0</v>
      </c>
      <c r="J190" s="105">
        <v>0</v>
      </c>
    </row>
    <row r="191" spans="2:10" x14ac:dyDescent="0.25">
      <c r="B191" s="481"/>
      <c r="C191" s="333" t="s">
        <v>482</v>
      </c>
      <c r="D191" s="500" t="s">
        <v>483</v>
      </c>
      <c r="E191" s="487" t="s">
        <v>437</v>
      </c>
      <c r="F191" s="1182">
        <v>1698</v>
      </c>
      <c r="G191" s="516">
        <v>3552</v>
      </c>
      <c r="H191" s="314">
        <v>3551</v>
      </c>
      <c r="I191" s="153">
        <f t="shared" si="25"/>
        <v>209.12838633686692</v>
      </c>
      <c r="J191" s="152">
        <f t="shared" ref="J191:J194" si="28">H191/G191*100</f>
        <v>99.971846846846844</v>
      </c>
    </row>
    <row r="192" spans="2:10" x14ac:dyDescent="0.25">
      <c r="B192" s="481"/>
      <c r="C192" s="333" t="s">
        <v>512</v>
      </c>
      <c r="D192" s="500" t="s">
        <v>513</v>
      </c>
      <c r="E192" s="487" t="s">
        <v>475</v>
      </c>
      <c r="F192" s="1182">
        <v>0</v>
      </c>
      <c r="G192" s="516">
        <v>200</v>
      </c>
      <c r="H192" s="314">
        <v>0</v>
      </c>
      <c r="I192" s="153">
        <v>0</v>
      </c>
      <c r="J192" s="152">
        <f t="shared" si="28"/>
        <v>0</v>
      </c>
    </row>
    <row r="193" spans="2:10" ht="15.75" thickBot="1" x14ac:dyDescent="0.3">
      <c r="B193" s="517"/>
      <c r="C193" s="518" t="s">
        <v>514</v>
      </c>
      <c r="D193" s="519" t="s">
        <v>659</v>
      </c>
      <c r="E193" s="520" t="s">
        <v>475</v>
      </c>
      <c r="F193" s="1183">
        <v>0</v>
      </c>
      <c r="G193" s="521">
        <v>1500</v>
      </c>
      <c r="H193" s="522">
        <v>635</v>
      </c>
      <c r="I193" s="312">
        <v>0</v>
      </c>
      <c r="J193" s="313">
        <f t="shared" si="28"/>
        <v>42.333333333333336</v>
      </c>
    </row>
    <row r="194" spans="2:10" ht="16.5" thickBot="1" x14ac:dyDescent="0.3">
      <c r="B194" s="523" t="s">
        <v>484</v>
      </c>
      <c r="C194" s="524"/>
      <c r="D194" s="525"/>
      <c r="E194" s="526"/>
      <c r="F194" s="527">
        <f>F181</f>
        <v>70562</v>
      </c>
      <c r="G194" s="528">
        <f>G181</f>
        <v>56845.599999999999</v>
      </c>
      <c r="H194" s="527">
        <f>H181</f>
        <v>51332</v>
      </c>
      <c r="I194" s="65">
        <f t="shared" ref="I194" si="29">H194/F194*100</f>
        <v>72.747371106261156</v>
      </c>
      <c r="J194" s="66">
        <f t="shared" si="28"/>
        <v>90.300744472747226</v>
      </c>
    </row>
    <row r="195" spans="2:10" ht="16.5" thickBot="1" x14ac:dyDescent="0.3">
      <c r="B195" s="1184"/>
      <c r="C195" s="1015"/>
      <c r="D195" s="1015"/>
      <c r="E195" s="1015"/>
      <c r="F195" s="1015"/>
      <c r="G195" s="1185"/>
      <c r="H195" s="914"/>
      <c r="I195" s="13"/>
      <c r="J195" s="99"/>
    </row>
    <row r="196" spans="2:10" ht="16.5" thickBot="1" x14ac:dyDescent="0.3">
      <c r="B196" s="19" t="s">
        <v>36</v>
      </c>
      <c r="C196" s="67"/>
      <c r="D196" s="67"/>
      <c r="E196" s="504"/>
      <c r="F196" s="143">
        <f>F163+F194</f>
        <v>392545</v>
      </c>
      <c r="G196" s="144">
        <f>G163+G194</f>
        <v>410436.1</v>
      </c>
      <c r="H196" s="143">
        <f>H163+H194</f>
        <v>371167.25465000002</v>
      </c>
      <c r="I196" s="13">
        <f t="shared" ref="I196" si="30">H196/F196*100</f>
        <v>94.554065049866892</v>
      </c>
      <c r="J196" s="100">
        <f t="shared" ref="J196" si="31">H196/G196*100</f>
        <v>90.432409490783101</v>
      </c>
    </row>
    <row r="197" spans="2:10" x14ac:dyDescent="0.25">
      <c r="G197" s="80"/>
      <c r="H197" s="80"/>
    </row>
  </sheetData>
  <mergeCells count="13">
    <mergeCell ref="J46:J47"/>
    <mergeCell ref="C75:D75"/>
    <mergeCell ref="C79:D79"/>
    <mergeCell ref="B163:D163"/>
    <mergeCell ref="B2:E2"/>
    <mergeCell ref="C8:D8"/>
    <mergeCell ref="B46:B47"/>
    <mergeCell ref="C46:C47"/>
    <mergeCell ref="D46:D47"/>
    <mergeCell ref="F46:F47"/>
    <mergeCell ref="G46:G47"/>
    <mergeCell ref="H46:H47"/>
    <mergeCell ref="I46:I47"/>
  </mergeCells>
  <printOptions horizontalCentered="1"/>
  <pageMargins left="0.43307086614173229" right="0" top="0.19685039370078741" bottom="0" header="0" footer="0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K37"/>
  <sheetViews>
    <sheetView topLeftCell="A16" zoomScaleNormal="100" workbookViewId="0">
      <selection activeCell="J37" sqref="J37"/>
    </sheetView>
  </sheetViews>
  <sheetFormatPr defaultRowHeight="15" x14ac:dyDescent="0.25"/>
  <cols>
    <col min="1" max="1" width="2.85546875" style="80" customWidth="1"/>
    <col min="2" max="3" width="11" style="80" customWidth="1"/>
    <col min="4" max="4" width="54.28515625" style="80" customWidth="1"/>
    <col min="5" max="5" width="43.5703125" style="80" customWidth="1"/>
    <col min="6" max="8" width="16.140625" style="80" customWidth="1"/>
    <col min="9" max="9" width="10.140625" style="80" bestFit="1" customWidth="1"/>
    <col min="10" max="10" width="9.42578125" style="80" customWidth="1"/>
    <col min="11" max="16384" width="9.140625" style="80"/>
  </cols>
  <sheetData>
    <row r="1" spans="2:10" ht="18" x14ac:dyDescent="0.25">
      <c r="B1" s="964"/>
      <c r="C1" s="964"/>
      <c r="D1" s="872"/>
      <c r="E1" s="964"/>
      <c r="F1" s="964"/>
      <c r="G1" s="964"/>
      <c r="H1" s="964"/>
      <c r="I1" s="965"/>
      <c r="J1" s="965"/>
    </row>
    <row r="2" spans="2:10" ht="15.75" x14ac:dyDescent="0.25">
      <c r="B2" s="1313" t="s">
        <v>211</v>
      </c>
      <c r="C2" s="1314"/>
      <c r="D2" s="1314"/>
      <c r="E2" s="1314"/>
      <c r="F2" s="964"/>
      <c r="G2" s="964"/>
      <c r="H2" s="964"/>
      <c r="I2" s="965"/>
      <c r="J2" s="965"/>
    </row>
    <row r="3" spans="2:10" ht="15.75" thickBot="1" x14ac:dyDescent="0.3">
      <c r="B3" s="964"/>
      <c r="C3" s="964"/>
      <c r="D3" s="964"/>
      <c r="E3" s="964"/>
      <c r="F3" s="875"/>
      <c r="G3" s="964"/>
      <c r="H3" s="964"/>
      <c r="I3" s="965"/>
      <c r="J3" s="171" t="s">
        <v>639</v>
      </c>
    </row>
    <row r="4" spans="2:10" x14ac:dyDescent="0.25">
      <c r="B4" s="876" t="s">
        <v>3</v>
      </c>
      <c r="C4" s="966" t="s">
        <v>4</v>
      </c>
      <c r="D4" s="87"/>
      <c r="E4" s="878"/>
      <c r="F4" s="967" t="s">
        <v>5</v>
      </c>
      <c r="G4" s="202" t="s">
        <v>6</v>
      </c>
      <c r="H4" s="120" t="s">
        <v>7</v>
      </c>
      <c r="I4" s="968" t="s">
        <v>44</v>
      </c>
      <c r="J4" s="969" t="s">
        <v>44</v>
      </c>
    </row>
    <row r="5" spans="2:10" x14ac:dyDescent="0.25">
      <c r="B5" s="881" t="s">
        <v>9</v>
      </c>
      <c r="C5" s="970" t="s">
        <v>10</v>
      </c>
      <c r="D5" s="89" t="s">
        <v>314</v>
      </c>
      <c r="E5" s="883" t="s">
        <v>11</v>
      </c>
      <c r="F5" s="971" t="s">
        <v>12</v>
      </c>
      <c r="G5" s="208" t="s">
        <v>13</v>
      </c>
      <c r="H5" s="125" t="s">
        <v>647</v>
      </c>
      <c r="I5" s="972" t="s">
        <v>45</v>
      </c>
      <c r="J5" s="973" t="s">
        <v>45</v>
      </c>
    </row>
    <row r="6" spans="2:10" ht="15" customHeight="1" thickBot="1" x14ac:dyDescent="0.3">
      <c r="B6" s="974" t="s">
        <v>16</v>
      </c>
      <c r="C6" s="975" t="s">
        <v>17</v>
      </c>
      <c r="D6" s="92"/>
      <c r="E6" s="888"/>
      <c r="F6" s="93" t="s">
        <v>322</v>
      </c>
      <c r="G6" s="93" t="s">
        <v>322</v>
      </c>
      <c r="H6" s="130"/>
      <c r="I6" s="972" t="s">
        <v>14</v>
      </c>
      <c r="J6" s="973" t="s">
        <v>15</v>
      </c>
    </row>
    <row r="7" spans="2:10" ht="15.75" x14ac:dyDescent="0.25">
      <c r="B7" s="976" t="s">
        <v>212</v>
      </c>
      <c r="C7" s="977"/>
      <c r="D7" s="978"/>
      <c r="E7" s="977"/>
      <c r="F7" s="979"/>
      <c r="G7" s="979"/>
      <c r="H7" s="896"/>
      <c r="I7" s="979"/>
      <c r="J7" s="980"/>
    </row>
    <row r="8" spans="2:10" x14ac:dyDescent="0.25">
      <c r="B8" s="937" t="s">
        <v>213</v>
      </c>
      <c r="C8" s="1315" t="s">
        <v>214</v>
      </c>
      <c r="D8" s="1316"/>
      <c r="E8" s="981"/>
      <c r="F8" s="187">
        <f>F9+F16+F19</f>
        <v>350</v>
      </c>
      <c r="G8" s="188">
        <f>G9+G16+G19+G14</f>
        <v>34514.6</v>
      </c>
      <c r="H8" s="187">
        <f>H9+H16+H19+H14</f>
        <v>40872</v>
      </c>
      <c r="I8" s="150">
        <f t="shared" ref="I8:I23" si="0">H8/F8*100</f>
        <v>11677.714285714286</v>
      </c>
      <c r="J8" s="151">
        <f t="shared" ref="J8:J23" si="1">H8/G8*100</f>
        <v>118.41945147850474</v>
      </c>
    </row>
    <row r="9" spans="2:10" ht="15" customHeight="1" x14ac:dyDescent="0.25">
      <c r="B9" s="106"/>
      <c r="C9" s="190"/>
      <c r="D9" s="900" t="s">
        <v>215</v>
      </c>
      <c r="E9" s="107" t="s">
        <v>236</v>
      </c>
      <c r="F9" s="1">
        <f>F10+F12</f>
        <v>350</v>
      </c>
      <c r="G9" s="982">
        <f t="shared" ref="G9:H9" si="2">G10+G12</f>
        <v>424.2</v>
      </c>
      <c r="H9" s="1">
        <f t="shared" si="2"/>
        <v>424</v>
      </c>
      <c r="I9" s="104">
        <f t="shared" si="0"/>
        <v>121.14285714285715</v>
      </c>
      <c r="J9" s="105">
        <f t="shared" si="1"/>
        <v>99.952852428099959</v>
      </c>
    </row>
    <row r="10" spans="2:10" x14ac:dyDescent="0.25">
      <c r="B10" s="983"/>
      <c r="C10" s="984"/>
      <c r="D10" s="985"/>
      <c r="E10" s="986" t="s">
        <v>120</v>
      </c>
      <c r="F10" s="1">
        <v>200</v>
      </c>
      <c r="G10" s="321">
        <v>344.2</v>
      </c>
      <c r="H10" s="987">
        <v>344</v>
      </c>
      <c r="I10" s="104">
        <f t="shared" si="0"/>
        <v>172</v>
      </c>
      <c r="J10" s="105">
        <f t="shared" si="1"/>
        <v>99.941894247530499</v>
      </c>
    </row>
    <row r="11" spans="2:10" x14ac:dyDescent="0.25">
      <c r="B11" s="988"/>
      <c r="C11" s="989"/>
      <c r="D11" s="103"/>
      <c r="E11" s="990" t="s">
        <v>515</v>
      </c>
      <c r="F11" s="991"/>
      <c r="G11" s="538"/>
      <c r="H11" s="992"/>
      <c r="I11" s="993"/>
      <c r="J11" s="994"/>
    </row>
    <row r="12" spans="2:10" x14ac:dyDescent="0.25">
      <c r="B12" s="983"/>
      <c r="C12" s="984"/>
      <c r="D12" s="985"/>
      <c r="E12" s="995" t="s">
        <v>516</v>
      </c>
      <c r="F12" s="996">
        <v>150</v>
      </c>
      <c r="G12" s="997">
        <v>80</v>
      </c>
      <c r="H12" s="998">
        <v>80</v>
      </c>
      <c r="I12" s="999">
        <f t="shared" si="0"/>
        <v>53.333333333333336</v>
      </c>
      <c r="J12" s="1000">
        <f t="shared" si="1"/>
        <v>100</v>
      </c>
    </row>
    <row r="13" spans="2:10" x14ac:dyDescent="0.25">
      <c r="B13" s="983"/>
      <c r="C13" s="984"/>
      <c r="D13" s="985"/>
      <c r="E13" s="995"/>
      <c r="F13" s="996"/>
      <c r="G13" s="997"/>
      <c r="H13" s="998"/>
      <c r="I13" s="999"/>
      <c r="J13" s="1000"/>
    </row>
    <row r="14" spans="2:10" x14ac:dyDescent="0.25">
      <c r="B14" s="983"/>
      <c r="C14" s="984"/>
      <c r="D14" s="985"/>
      <c r="E14" s="995" t="s">
        <v>622</v>
      </c>
      <c r="F14" s="996">
        <v>0</v>
      </c>
      <c r="G14" s="997">
        <v>311</v>
      </c>
      <c r="H14" s="998">
        <v>311</v>
      </c>
      <c r="I14" s="999">
        <v>0</v>
      </c>
      <c r="J14" s="1000">
        <f t="shared" si="1"/>
        <v>100</v>
      </c>
    </row>
    <row r="15" spans="2:10" x14ac:dyDescent="0.25">
      <c r="B15" s="983"/>
      <c r="C15" s="984"/>
      <c r="D15" s="985"/>
      <c r="E15" s="995"/>
      <c r="F15" s="996"/>
      <c r="G15" s="997"/>
      <c r="H15" s="998"/>
      <c r="I15" s="999"/>
      <c r="J15" s="1000"/>
    </row>
    <row r="16" spans="2:10" x14ac:dyDescent="0.25">
      <c r="B16" s="983"/>
      <c r="C16" s="984"/>
      <c r="D16" s="900"/>
      <c r="E16" s="107" t="s">
        <v>517</v>
      </c>
      <c r="F16" s="320">
        <f>F17</f>
        <v>0</v>
      </c>
      <c r="G16" s="320">
        <f>G17</f>
        <v>0</v>
      </c>
      <c r="H16" s="320">
        <f>H17</f>
        <v>6358</v>
      </c>
      <c r="I16" s="1001">
        <v>0</v>
      </c>
      <c r="J16" s="1002">
        <v>0</v>
      </c>
    </row>
    <row r="17" spans="2:10" x14ac:dyDescent="0.25">
      <c r="B17" s="983"/>
      <c r="C17" s="984"/>
      <c r="D17" s="985" t="s">
        <v>521</v>
      </c>
      <c r="E17" s="1003" t="s">
        <v>520</v>
      </c>
      <c r="F17" s="1">
        <v>0</v>
      </c>
      <c r="G17" s="321">
        <v>0</v>
      </c>
      <c r="H17" s="654">
        <v>6358</v>
      </c>
      <c r="I17" s="1001">
        <v>0</v>
      </c>
      <c r="J17" s="1002">
        <v>0</v>
      </c>
    </row>
    <row r="18" spans="2:10" x14ac:dyDescent="0.25">
      <c r="B18" s="983"/>
      <c r="C18" s="984"/>
      <c r="D18" s="985"/>
      <c r="E18" s="1003"/>
      <c r="F18" s="1"/>
      <c r="G18" s="321"/>
      <c r="H18" s="987"/>
      <c r="I18" s="1001"/>
      <c r="J18" s="1002"/>
    </row>
    <row r="19" spans="2:10" x14ac:dyDescent="0.25">
      <c r="B19" s="983"/>
      <c r="C19" s="984"/>
      <c r="D19" s="900"/>
      <c r="E19" s="107" t="s">
        <v>518</v>
      </c>
      <c r="F19" s="320">
        <f>F20+F21</f>
        <v>0</v>
      </c>
      <c r="G19" s="321">
        <f t="shared" ref="G19:H19" si="3">G20+G21</f>
        <v>33779.4</v>
      </c>
      <c r="H19" s="320">
        <f t="shared" si="3"/>
        <v>33779</v>
      </c>
      <c r="I19" s="1001">
        <v>0</v>
      </c>
      <c r="J19" s="1002">
        <v>0</v>
      </c>
    </row>
    <row r="20" spans="2:10" x14ac:dyDescent="0.25">
      <c r="B20" s="983"/>
      <c r="C20" s="984"/>
      <c r="D20" s="985"/>
      <c r="E20" s="986" t="s">
        <v>519</v>
      </c>
      <c r="F20" s="605">
        <v>0</v>
      </c>
      <c r="G20" s="596">
        <v>30246.2</v>
      </c>
      <c r="H20" s="362">
        <v>30246</v>
      </c>
      <c r="I20" s="1004">
        <v>0</v>
      </c>
      <c r="J20" s="1005">
        <v>0</v>
      </c>
    </row>
    <row r="21" spans="2:10" x14ac:dyDescent="0.25">
      <c r="B21" s="983"/>
      <c r="C21" s="984"/>
      <c r="D21" s="985" t="s">
        <v>581</v>
      </c>
      <c r="E21" s="1006" t="s">
        <v>582</v>
      </c>
      <c r="F21" s="605">
        <v>0</v>
      </c>
      <c r="G21" s="596">
        <v>3533.2</v>
      </c>
      <c r="H21" s="595">
        <v>3533</v>
      </c>
      <c r="I21" s="1004">
        <v>0</v>
      </c>
      <c r="J21" s="1005">
        <f>H21/G21*100</f>
        <v>99.994339409034311</v>
      </c>
    </row>
    <row r="22" spans="2:10" x14ac:dyDescent="0.25">
      <c r="B22" s="983"/>
      <c r="C22" s="1007"/>
      <c r="D22" s="1008"/>
      <c r="E22" s="1009"/>
      <c r="F22" s="605"/>
      <c r="G22" s="605"/>
      <c r="H22" s="605"/>
      <c r="I22" s="1010"/>
      <c r="J22" s="1011"/>
    </row>
    <row r="23" spans="2:10" x14ac:dyDescent="0.25">
      <c r="B23" s="116" t="s">
        <v>237</v>
      </c>
      <c r="C23" s="1012" t="s">
        <v>230</v>
      </c>
      <c r="D23" s="613"/>
      <c r="E23" s="1013"/>
      <c r="F23" s="187">
        <f>F25</f>
        <v>110</v>
      </c>
      <c r="G23" s="188">
        <f>G25</f>
        <v>85</v>
      </c>
      <c r="H23" s="1014">
        <f>H25</f>
        <v>85</v>
      </c>
      <c r="I23" s="150">
        <f t="shared" si="0"/>
        <v>77.272727272727266</v>
      </c>
      <c r="J23" s="151">
        <f t="shared" si="1"/>
        <v>100</v>
      </c>
    </row>
    <row r="24" spans="2:10" x14ac:dyDescent="0.25">
      <c r="B24" s="116"/>
      <c r="C24" s="1015"/>
      <c r="D24" s="1012" t="s">
        <v>238</v>
      </c>
      <c r="E24" s="1016"/>
      <c r="F24" s="187"/>
      <c r="G24" s="188"/>
      <c r="H24" s="1017"/>
      <c r="I24" s="616"/>
      <c r="J24" s="1018"/>
    </row>
    <row r="25" spans="2:10" ht="15.75" thickBot="1" x14ac:dyDescent="0.3">
      <c r="B25" s="1019"/>
      <c r="C25" s="685"/>
      <c r="D25" s="635" t="s">
        <v>216</v>
      </c>
      <c r="E25" s="1020" t="s">
        <v>217</v>
      </c>
      <c r="F25" s="607">
        <v>110</v>
      </c>
      <c r="G25" s="1021">
        <v>85</v>
      </c>
      <c r="H25" s="1022">
        <v>85</v>
      </c>
      <c r="I25" s="631">
        <f>H25/F25*100</f>
        <v>77.272727272727266</v>
      </c>
      <c r="J25" s="632">
        <f>H25/G25*100</f>
        <v>100</v>
      </c>
    </row>
    <row r="26" spans="2:10" ht="16.5" thickBot="1" x14ac:dyDescent="0.3">
      <c r="B26" s="1218" t="s">
        <v>23</v>
      </c>
      <c r="C26" s="1219"/>
      <c r="D26" s="1219"/>
      <c r="E26" s="157"/>
      <c r="F26" s="143">
        <f>F8+F23</f>
        <v>460</v>
      </c>
      <c r="G26" s="144">
        <f>G8+G23</f>
        <v>34599.599999999999</v>
      </c>
      <c r="H26" s="143">
        <f>H8+H23</f>
        <v>40957</v>
      </c>
      <c r="I26" s="99">
        <f>H26/F26*100</f>
        <v>8903.6956521739121</v>
      </c>
      <c r="J26" s="100">
        <f>H26/G26*100</f>
        <v>118.37420085781338</v>
      </c>
    </row>
    <row r="27" spans="2:10" ht="15.75" thickBot="1" x14ac:dyDescent="0.3"/>
    <row r="28" spans="2:10" ht="15" customHeight="1" x14ac:dyDescent="0.25">
      <c r="B28" s="200" t="s">
        <v>3</v>
      </c>
      <c r="C28" s="86" t="s">
        <v>4</v>
      </c>
      <c r="D28" s="88" t="s">
        <v>470</v>
      </c>
      <c r="E28" s="86"/>
      <c r="F28" s="88" t="s">
        <v>5</v>
      </c>
      <c r="G28" s="202" t="s">
        <v>6</v>
      </c>
      <c r="H28" s="120" t="s">
        <v>7</v>
      </c>
      <c r="I28" s="203" t="s">
        <v>8</v>
      </c>
      <c r="J28" s="204" t="s">
        <v>8</v>
      </c>
    </row>
    <row r="29" spans="2:10" x14ac:dyDescent="0.25">
      <c r="B29" s="205" t="s">
        <v>9</v>
      </c>
      <c r="C29" s="206" t="s">
        <v>10</v>
      </c>
      <c r="D29" s="368" t="s">
        <v>471</v>
      </c>
      <c r="E29" s="207" t="s">
        <v>11</v>
      </c>
      <c r="F29" s="90" t="s">
        <v>12</v>
      </c>
      <c r="G29" s="208" t="s">
        <v>13</v>
      </c>
      <c r="H29" s="125" t="s">
        <v>647</v>
      </c>
      <c r="I29" s="91" t="s">
        <v>14</v>
      </c>
      <c r="J29" s="209" t="s">
        <v>15</v>
      </c>
    </row>
    <row r="30" spans="2:10" ht="15.75" thickBot="1" x14ac:dyDescent="0.3">
      <c r="B30" s="210" t="s">
        <v>16</v>
      </c>
      <c r="C30" s="211" t="s">
        <v>17</v>
      </c>
      <c r="D30" s="491"/>
      <c r="E30" s="231"/>
      <c r="F30" s="93" t="s">
        <v>322</v>
      </c>
      <c r="G30" s="213" t="s">
        <v>322</v>
      </c>
      <c r="H30" s="130"/>
      <c r="I30" s="214"/>
      <c r="J30" s="215"/>
    </row>
    <row r="31" spans="2:10" ht="15.75" x14ac:dyDescent="0.25">
      <c r="B31" s="249" t="s">
        <v>34</v>
      </c>
      <c r="C31" s="233"/>
      <c r="D31" s="261"/>
      <c r="E31" s="492"/>
      <c r="F31" s="493"/>
      <c r="G31" s="494"/>
      <c r="H31" s="269"/>
      <c r="I31" s="269"/>
      <c r="J31" s="329"/>
    </row>
    <row r="32" spans="2:10" x14ac:dyDescent="0.25">
      <c r="B32" s="481" t="s">
        <v>237</v>
      </c>
      <c r="C32" s="1315" t="s">
        <v>214</v>
      </c>
      <c r="D32" s="1316"/>
      <c r="E32" s="482"/>
      <c r="F32" s="483">
        <f t="shared" ref="F32:H33" si="4">F33</f>
        <v>0</v>
      </c>
      <c r="G32" s="484">
        <f t="shared" si="4"/>
        <v>13003.7</v>
      </c>
      <c r="H32" s="483">
        <f t="shared" si="4"/>
        <v>0</v>
      </c>
      <c r="I32" s="150">
        <v>0</v>
      </c>
      <c r="J32" s="151">
        <f t="shared" ref="J32:J37" si="5">H32/G32*100</f>
        <v>0</v>
      </c>
    </row>
    <row r="33" spans="2:11" x14ac:dyDescent="0.25">
      <c r="B33" s="481"/>
      <c r="C33" s="488"/>
      <c r="D33" s="489"/>
      <c r="E33" s="107" t="s">
        <v>517</v>
      </c>
      <c r="F33" s="497">
        <f t="shared" si="4"/>
        <v>0</v>
      </c>
      <c r="G33" s="516">
        <f t="shared" si="4"/>
        <v>13003.7</v>
      </c>
      <c r="H33" s="497">
        <f t="shared" si="4"/>
        <v>0</v>
      </c>
      <c r="I33" s="104">
        <v>0</v>
      </c>
      <c r="J33" s="105">
        <f t="shared" si="5"/>
        <v>0</v>
      </c>
    </row>
    <row r="34" spans="2:11" ht="15.75" thickBot="1" x14ac:dyDescent="0.3">
      <c r="B34" s="564"/>
      <c r="C34" s="565"/>
      <c r="D34" s="566"/>
      <c r="E34" s="567" t="s">
        <v>621</v>
      </c>
      <c r="F34" s="568">
        <v>0</v>
      </c>
      <c r="G34" s="569">
        <v>13003.7</v>
      </c>
      <c r="H34" s="570">
        <v>0</v>
      </c>
      <c r="I34" s="75">
        <v>0</v>
      </c>
      <c r="J34" s="149">
        <v>0</v>
      </c>
    </row>
    <row r="35" spans="2:11" ht="16.5" thickBot="1" x14ac:dyDescent="0.3">
      <c r="B35" s="571" t="s">
        <v>484</v>
      </c>
      <c r="C35" s="572"/>
      <c r="D35" s="573"/>
      <c r="E35" s="574"/>
      <c r="F35" s="575">
        <f>F32</f>
        <v>0</v>
      </c>
      <c r="G35" s="576">
        <f>G32</f>
        <v>13003.7</v>
      </c>
      <c r="H35" s="575">
        <f>H32</f>
        <v>0</v>
      </c>
      <c r="I35" s="13">
        <v>0</v>
      </c>
      <c r="J35" s="100">
        <f t="shared" si="5"/>
        <v>0</v>
      </c>
    </row>
    <row r="36" spans="2:11" ht="16.5" thickBot="1" x14ac:dyDescent="0.3">
      <c r="B36" s="196"/>
      <c r="C36" s="146"/>
      <c r="D36" s="146"/>
      <c r="E36" s="146"/>
      <c r="F36" s="146"/>
      <c r="G36" s="148"/>
      <c r="H36" s="145"/>
      <c r="I36" s="652"/>
      <c r="J36" s="256"/>
      <c r="K36" s="147"/>
    </row>
    <row r="37" spans="2:11" ht="16.5" thickBot="1" x14ac:dyDescent="0.3">
      <c r="B37" s="19" t="s">
        <v>36</v>
      </c>
      <c r="C37" s="67"/>
      <c r="D37" s="67"/>
      <c r="E37" s="504"/>
      <c r="F37" s="143">
        <f>F26+F35</f>
        <v>460</v>
      </c>
      <c r="G37" s="144">
        <f>G26+G35</f>
        <v>47603.3</v>
      </c>
      <c r="H37" s="143">
        <f>H26+H35</f>
        <v>40957</v>
      </c>
      <c r="I37" s="13">
        <f t="shared" ref="I37" si="6">H37/F37*100</f>
        <v>8903.6956521739121</v>
      </c>
      <c r="J37" s="100">
        <f t="shared" si="5"/>
        <v>86.03815281713662</v>
      </c>
    </row>
  </sheetData>
  <mergeCells count="4">
    <mergeCell ref="B2:E2"/>
    <mergeCell ref="C8:D8"/>
    <mergeCell ref="B26:D26"/>
    <mergeCell ref="C32:D32"/>
  </mergeCells>
  <printOptions horizontalCentered="1"/>
  <pageMargins left="0.70866141732283472" right="0" top="0.39370078740157483" bottom="0.39370078740157483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7</vt:i4>
      </vt:variant>
    </vt:vector>
  </HeadingPairs>
  <TitlesOfParts>
    <vt:vector size="17" baseType="lpstr">
      <vt:lpstr>Kap. 01</vt:lpstr>
      <vt:lpstr>Kap. 02</vt:lpstr>
      <vt:lpstr>Kap. 03</vt:lpstr>
      <vt:lpstr>Kap. 04 </vt:lpstr>
      <vt:lpstr>Kap. 05 </vt:lpstr>
      <vt:lpstr>Kap. 06</vt:lpstr>
      <vt:lpstr>Kap. 07</vt:lpstr>
      <vt:lpstr>Kap. 08</vt:lpstr>
      <vt:lpstr>Kap. 09</vt:lpstr>
      <vt:lpstr>Kap. 10 </vt:lpstr>
      <vt:lpstr>'Kap. 01'!Oblast_tisku</vt:lpstr>
      <vt:lpstr>'Kap. 02'!Oblast_tisku</vt:lpstr>
      <vt:lpstr>'Kap. 03'!Oblast_tisku</vt:lpstr>
      <vt:lpstr>'Kap. 04 '!Oblast_tisku</vt:lpstr>
      <vt:lpstr>'Kap. 06'!Oblast_tisku</vt:lpstr>
      <vt:lpstr>'Kap. 07'!Oblast_tisku</vt:lpstr>
      <vt:lpstr>'Kap. 08'!Oblast_tisku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Zajacová Jana</cp:lastModifiedBy>
  <cp:lastPrinted>2019-06-03T06:34:23Z</cp:lastPrinted>
  <dcterms:created xsi:type="dcterms:W3CDTF">2014-06-06T09:29:24Z</dcterms:created>
  <dcterms:modified xsi:type="dcterms:W3CDTF">2019-06-13T05:14:21Z</dcterms:modified>
</cp:coreProperties>
</file>