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17\Rozbory 2017\1. pololetí\RMČ\"/>
    </mc:Choice>
  </mc:AlternateContent>
  <bookViews>
    <workbookView xWindow="0" yWindow="90" windowWidth="23955" windowHeight="9525" firstSheet="3" activeTab="7"/>
  </bookViews>
  <sheets>
    <sheet name="Příloha č. 1 MŠ+ZŠ" sheetId="13" r:id="rId1"/>
    <sheet name="Příloha č. 2 - SeS" sheetId="14" r:id="rId2"/>
    <sheet name="Příloha č. 3 - GC" sheetId="22" r:id="rId3"/>
    <sheet name="Příloha č. 4 - OÚSS" sheetId="7" r:id="rId4"/>
    <sheet name="Příloha č. 5 Osmička pro rod." sheetId="20" r:id="rId5"/>
    <sheet name="Příloha č. 6 - str. 1" sheetId="18" r:id="rId6"/>
    <sheet name="Příloha č. 6 - str. 2" sheetId="19" r:id="rId7"/>
    <sheet name="Příloha č. 7 - KV" sheetId="21" r:id="rId8"/>
  </sheets>
  <definedNames>
    <definedName name="_xlnm._FilterDatabase" localSheetId="7" hidden="1">'Příloha č. 7 - KV'!$J$1:$J$383</definedName>
    <definedName name="_xlnm.Print_Area" localSheetId="0">'Příloha č. 1 MŠ+ZŠ'!$B$1:$H$62</definedName>
    <definedName name="_xlnm.Print_Area" localSheetId="1">'Příloha č. 2 - SeS'!$B$1:$G$60</definedName>
    <definedName name="_xlnm.Print_Area" localSheetId="4">'Příloha č. 5 Osmička pro rod.'!$A$1:$G$61</definedName>
    <definedName name="_xlnm.Print_Area" localSheetId="5">'Příloha č. 6 - str. 1'!$A$1:$M$37</definedName>
    <definedName name="_xlnm.Print_Area" localSheetId="6">'Příloha č. 6 - str. 2'!$A$1:$G$43</definedName>
  </definedNames>
  <calcPr calcId="171027"/>
</workbook>
</file>

<file path=xl/calcChain.xml><?xml version="1.0" encoding="utf-8"?>
<calcChain xmlns="http://schemas.openxmlformats.org/spreadsheetml/2006/main">
  <c r="E62" i="22" l="1"/>
  <c r="E61" i="22"/>
  <c r="E63" i="22" s="1"/>
  <c r="G59" i="22"/>
  <c r="E59" i="22"/>
  <c r="F59" i="22" s="1"/>
  <c r="D59" i="22"/>
  <c r="C59" i="22"/>
  <c r="G58" i="22"/>
  <c r="G57" i="22"/>
  <c r="G56" i="22"/>
  <c r="F56" i="22"/>
  <c r="G55" i="22"/>
  <c r="F55" i="22"/>
  <c r="E52" i="22"/>
  <c r="G50" i="22"/>
  <c r="F50" i="22"/>
  <c r="G49" i="22"/>
  <c r="F49" i="22"/>
  <c r="G48" i="22"/>
  <c r="F48" i="22"/>
  <c r="G47" i="22"/>
  <c r="F47" i="22"/>
  <c r="G44" i="22"/>
  <c r="F44" i="22"/>
  <c r="G43" i="22"/>
  <c r="F43" i="22"/>
  <c r="G40" i="22"/>
  <c r="F40" i="22"/>
  <c r="G39" i="22"/>
  <c r="E39" i="22"/>
  <c r="F39" i="22" s="1"/>
  <c r="D39" i="22"/>
  <c r="C39" i="22"/>
  <c r="G37" i="22"/>
  <c r="F37" i="22"/>
  <c r="G36" i="22"/>
  <c r="F36" i="22"/>
  <c r="G35" i="22"/>
  <c r="F35" i="22"/>
  <c r="G34" i="22"/>
  <c r="F34" i="22"/>
  <c r="G33" i="22"/>
  <c r="F33" i="22"/>
  <c r="G31" i="22"/>
  <c r="F31" i="22"/>
  <c r="E30" i="22"/>
  <c r="G30" i="22" s="1"/>
  <c r="D30" i="22"/>
  <c r="D27" i="22" s="1"/>
  <c r="D18" i="22" s="1"/>
  <c r="C30" i="22"/>
  <c r="G29" i="22"/>
  <c r="F29" i="22"/>
  <c r="G28" i="22"/>
  <c r="F28" i="22"/>
  <c r="E27" i="22"/>
  <c r="G27" i="22" s="1"/>
  <c r="C27" i="22"/>
  <c r="G25" i="22"/>
  <c r="F25" i="22"/>
  <c r="G24" i="22"/>
  <c r="F24" i="22"/>
  <c r="G23" i="22"/>
  <c r="F23" i="22"/>
  <c r="G22" i="22"/>
  <c r="F22" i="22"/>
  <c r="G21" i="22"/>
  <c r="F21" i="22"/>
  <c r="G20" i="22"/>
  <c r="C20" i="22"/>
  <c r="F20" i="22" s="1"/>
  <c r="C18" i="22"/>
  <c r="G17" i="22"/>
  <c r="F17" i="22"/>
  <c r="G16" i="22"/>
  <c r="F16" i="22"/>
  <c r="G15" i="22"/>
  <c r="F15" i="22"/>
  <c r="G14" i="22"/>
  <c r="F14" i="22"/>
  <c r="E13" i="22"/>
  <c r="G13" i="22" s="1"/>
  <c r="D13" i="22"/>
  <c r="D11" i="22" s="1"/>
  <c r="D51" i="22" s="1"/>
  <c r="C13" i="22"/>
  <c r="E11" i="22"/>
  <c r="C11" i="22"/>
  <c r="C51" i="22" s="1"/>
  <c r="G11" i="22" l="1"/>
  <c r="F11" i="22"/>
  <c r="F27" i="22"/>
  <c r="F13" i="22"/>
  <c r="E18" i="22"/>
  <c r="F30" i="22"/>
  <c r="L368" i="21"/>
  <c r="L367" i="21"/>
  <c r="L366" i="21"/>
  <c r="L365" i="21"/>
  <c r="L364" i="21"/>
  <c r="L363" i="21"/>
  <c r="L362" i="21"/>
  <c r="L361" i="21"/>
  <c r="L360" i="21"/>
  <c r="L359" i="21"/>
  <c r="L358" i="21"/>
  <c r="L357" i="21"/>
  <c r="L356" i="21"/>
  <c r="L355" i="21"/>
  <c r="L354" i="21"/>
  <c r="L353" i="21"/>
  <c r="L352" i="21"/>
  <c r="L351" i="21"/>
  <c r="L350" i="21"/>
  <c r="L349" i="21"/>
  <c r="L348" i="21"/>
  <c r="L347" i="21"/>
  <c r="L346" i="21"/>
  <c r="K346" i="21"/>
  <c r="J346" i="21"/>
  <c r="I346" i="21"/>
  <c r="L345" i="21"/>
  <c r="K345" i="21"/>
  <c r="J345" i="21"/>
  <c r="I345" i="21"/>
  <c r="L344" i="21"/>
  <c r="L343" i="21"/>
  <c r="L342" i="21"/>
  <c r="L341" i="21"/>
  <c r="L334" i="21"/>
  <c r="L333" i="21"/>
  <c r="L332" i="21"/>
  <c r="L331" i="21"/>
  <c r="L330" i="21"/>
  <c r="L329" i="21"/>
  <c r="L328" i="21"/>
  <c r="L327" i="21"/>
  <c r="L326" i="21"/>
  <c r="L325" i="21"/>
  <c r="L324" i="21"/>
  <c r="L323" i="21"/>
  <c r="L322" i="21"/>
  <c r="L320" i="21"/>
  <c r="L319" i="21"/>
  <c r="L317" i="21"/>
  <c r="L316" i="21"/>
  <c r="L313" i="21"/>
  <c r="L312" i="21"/>
  <c r="L311" i="21"/>
  <c r="L310" i="21"/>
  <c r="L309" i="21"/>
  <c r="L308" i="21"/>
  <c r="L307" i="21"/>
  <c r="L306" i="21"/>
  <c r="L305" i="21"/>
  <c r="L304" i="21"/>
  <c r="L303" i="21"/>
  <c r="L302" i="21"/>
  <c r="L301" i="21"/>
  <c r="L300" i="21"/>
  <c r="L299" i="21"/>
  <c r="L298" i="21"/>
  <c r="L297" i="21"/>
  <c r="L296" i="21"/>
  <c r="L295" i="21"/>
  <c r="L294" i="21"/>
  <c r="L293" i="21"/>
  <c r="L292" i="21"/>
  <c r="L291" i="21"/>
  <c r="L290" i="21"/>
  <c r="L289" i="21"/>
  <c r="L288" i="21"/>
  <c r="L287" i="21"/>
  <c r="L286" i="21"/>
  <c r="K286" i="21"/>
  <c r="J286" i="21"/>
  <c r="I286" i="21"/>
  <c r="I285" i="21" s="1"/>
  <c r="L285" i="21"/>
  <c r="K285" i="21"/>
  <c r="J285" i="21"/>
  <c r="L280" i="21"/>
  <c r="L279" i="21"/>
  <c r="L278" i="21"/>
  <c r="L277" i="21"/>
  <c r="L276" i="21"/>
  <c r="K276" i="21"/>
  <c r="J276" i="21"/>
  <c r="I276" i="21"/>
  <c r="L275" i="21"/>
  <c r="K275" i="21"/>
  <c r="J275" i="21"/>
  <c r="I275" i="21"/>
  <c r="L274" i="21"/>
  <c r="L273" i="21"/>
  <c r="L272" i="21"/>
  <c r="L271" i="21"/>
  <c r="L270" i="21"/>
  <c r="L269" i="21"/>
  <c r="L268" i="21"/>
  <c r="L267" i="21"/>
  <c r="L266" i="21"/>
  <c r="L265" i="21"/>
  <c r="L264" i="21"/>
  <c r="K263" i="21"/>
  <c r="K258" i="21" s="1"/>
  <c r="L258" i="21" s="1"/>
  <c r="J263" i="21"/>
  <c r="I263" i="21"/>
  <c r="L262" i="21"/>
  <c r="L261" i="21"/>
  <c r="K261" i="21"/>
  <c r="J261" i="21"/>
  <c r="I261" i="21"/>
  <c r="L260" i="21"/>
  <c r="K259" i="21"/>
  <c r="L259" i="21" s="1"/>
  <c r="J259" i="21"/>
  <c r="I259" i="21"/>
  <c r="J258" i="21"/>
  <c r="I258" i="21"/>
  <c r="L249" i="21"/>
  <c r="L248" i="21"/>
  <c r="L247" i="21"/>
  <c r="L246" i="21"/>
  <c r="K246" i="21"/>
  <c r="J246" i="21"/>
  <c r="I246" i="21"/>
  <c r="I240" i="21" s="1"/>
  <c r="L245" i="21"/>
  <c r="L244" i="21"/>
  <c r="K243" i="21"/>
  <c r="L243" i="21" s="1"/>
  <c r="J243" i="21"/>
  <c r="J240" i="21" s="1"/>
  <c r="I243" i="21"/>
  <c r="L242" i="21"/>
  <c r="K241" i="21"/>
  <c r="L241" i="21" s="1"/>
  <c r="J241" i="21"/>
  <c r="I241" i="21"/>
  <c r="K240" i="21"/>
  <c r="L240" i="21" s="1"/>
  <c r="L239" i="21"/>
  <c r="L238" i="21"/>
  <c r="L237" i="21"/>
  <c r="L236" i="21"/>
  <c r="L235" i="21"/>
  <c r="L234" i="21"/>
  <c r="L233" i="21"/>
  <c r="L232" i="21"/>
  <c r="L231" i="21"/>
  <c r="L230" i="21"/>
  <c r="L229" i="21"/>
  <c r="L223" i="21"/>
  <c r="L222" i="21"/>
  <c r="L221" i="21"/>
  <c r="L220" i="21"/>
  <c r="L219" i="21"/>
  <c r="L218" i="21"/>
  <c r="L217" i="21"/>
  <c r="L216" i="21"/>
  <c r="L215" i="21"/>
  <c r="L214" i="21"/>
  <c r="L213" i="21"/>
  <c r="L212" i="21"/>
  <c r="L211" i="21"/>
  <c r="L210" i="21"/>
  <c r="L209" i="21"/>
  <c r="L208" i="21"/>
  <c r="L207" i="21"/>
  <c r="L206" i="21"/>
  <c r="L205" i="21"/>
  <c r="L204" i="21"/>
  <c r="L203" i="21"/>
  <c r="L202" i="21"/>
  <c r="L201" i="21"/>
  <c r="L200" i="21"/>
  <c r="L199" i="21"/>
  <c r="L198" i="21"/>
  <c r="L197" i="21"/>
  <c r="L196" i="21"/>
  <c r="L195" i="21"/>
  <c r="L194" i="21"/>
  <c r="L193" i="21"/>
  <c r="L192" i="21"/>
  <c r="L191" i="21"/>
  <c r="L190" i="21"/>
  <c r="L189" i="21"/>
  <c r="L188" i="21"/>
  <c r="L187" i="21"/>
  <c r="L186" i="21"/>
  <c r="L185" i="21"/>
  <c r="L184" i="21"/>
  <c r="L183" i="21"/>
  <c r="L182" i="21"/>
  <c r="L181" i="21"/>
  <c r="L180" i="21"/>
  <c r="L179" i="21"/>
  <c r="L178" i="21"/>
  <c r="L177" i="21"/>
  <c r="L176" i="21"/>
  <c r="L175" i="21"/>
  <c r="L174" i="21"/>
  <c r="L173" i="21"/>
  <c r="L167" i="21"/>
  <c r="L166" i="21"/>
  <c r="L165" i="21"/>
  <c r="L164" i="21"/>
  <c r="L163" i="21"/>
  <c r="L162" i="21"/>
  <c r="L161" i="21"/>
  <c r="L160" i="21"/>
  <c r="L159" i="21"/>
  <c r="L158" i="21"/>
  <c r="L157" i="21"/>
  <c r="L156" i="21"/>
  <c r="L155" i="21"/>
  <c r="L154" i="21"/>
  <c r="L153" i="21"/>
  <c r="L152" i="21"/>
  <c r="L151" i="21"/>
  <c r="L150" i="21"/>
  <c r="L149" i="21"/>
  <c r="L148" i="21"/>
  <c r="L147" i="21"/>
  <c r="L146" i="21"/>
  <c r="L145" i="21"/>
  <c r="L144" i="21"/>
  <c r="L143" i="21"/>
  <c r="L142" i="21"/>
  <c r="L141" i="21"/>
  <c r="L140" i="21"/>
  <c r="L139" i="21"/>
  <c r="L138" i="21"/>
  <c r="L137" i="21"/>
  <c r="L136" i="21"/>
  <c r="L135" i="21"/>
  <c r="L134" i="21"/>
  <c r="L133" i="21"/>
  <c r="L132" i="21"/>
  <c r="L131" i="21"/>
  <c r="L130" i="21"/>
  <c r="L129" i="21"/>
  <c r="L128" i="21"/>
  <c r="L127" i="21"/>
  <c r="L126" i="21"/>
  <c r="L125" i="21"/>
  <c r="L124" i="21"/>
  <c r="L123" i="21"/>
  <c r="L122" i="21"/>
  <c r="L121" i="21"/>
  <c r="L120" i="21"/>
  <c r="L119" i="21"/>
  <c r="L118" i="21"/>
  <c r="K117" i="21"/>
  <c r="K61" i="21" s="1"/>
  <c r="L61" i="21" s="1"/>
  <c r="J117" i="21"/>
  <c r="I117" i="21"/>
  <c r="L95" i="21"/>
  <c r="H95" i="21"/>
  <c r="L94" i="21"/>
  <c r="H94" i="21"/>
  <c r="L93" i="21"/>
  <c r="H93" i="21"/>
  <c r="L92" i="21"/>
  <c r="H92" i="21"/>
  <c r="L91" i="21"/>
  <c r="H91" i="21"/>
  <c r="L90" i="21"/>
  <c r="H90" i="21"/>
  <c r="L89" i="21"/>
  <c r="H89" i="21"/>
  <c r="L88" i="21"/>
  <c r="H88" i="21"/>
  <c r="L87" i="21"/>
  <c r="H87" i="21"/>
  <c r="L86" i="21"/>
  <c r="H86" i="21"/>
  <c r="L85" i="21"/>
  <c r="H85" i="21"/>
  <c r="L84" i="21"/>
  <c r="H84" i="21"/>
  <c r="L83" i="21"/>
  <c r="H83" i="21"/>
  <c r="L82" i="21"/>
  <c r="H82" i="21"/>
  <c r="L81" i="21"/>
  <c r="H81" i="21"/>
  <c r="L80" i="21"/>
  <c r="H80" i="21"/>
  <c r="L79" i="21"/>
  <c r="H79" i="21"/>
  <c r="L78" i="21"/>
  <c r="H78" i="21"/>
  <c r="L77" i="21"/>
  <c r="H77" i="21"/>
  <c r="L76" i="21"/>
  <c r="H76" i="21"/>
  <c r="L75" i="21"/>
  <c r="H75" i="21"/>
  <c r="H74" i="21"/>
  <c r="L73" i="21"/>
  <c r="H73" i="21"/>
  <c r="H72" i="21"/>
  <c r="H71" i="21"/>
  <c r="L70" i="21"/>
  <c r="H70" i="21"/>
  <c r="H69" i="21"/>
  <c r="H68" i="21"/>
  <c r="L67" i="21"/>
  <c r="H67" i="21"/>
  <c r="L66" i="21"/>
  <c r="K66" i="21"/>
  <c r="J66" i="21"/>
  <c r="I66" i="21"/>
  <c r="L65" i="21"/>
  <c r="K64" i="21"/>
  <c r="L64" i="21" s="1"/>
  <c r="J64" i="21"/>
  <c r="I64" i="21"/>
  <c r="I61" i="21" s="1"/>
  <c r="L63" i="21"/>
  <c r="K62" i="21"/>
  <c r="L62" i="21" s="1"/>
  <c r="J62" i="21"/>
  <c r="I62" i="21"/>
  <c r="J61" i="21"/>
  <c r="L56" i="21"/>
  <c r="L55" i="21"/>
  <c r="L54" i="21"/>
  <c r="L53" i="21"/>
  <c r="L52" i="21"/>
  <c r="L51" i="21"/>
  <c r="L50" i="21"/>
  <c r="K50" i="21"/>
  <c r="J50" i="21"/>
  <c r="I50" i="21"/>
  <c r="L49" i="21"/>
  <c r="K48" i="21"/>
  <c r="L48" i="21" s="1"/>
  <c r="J48" i="21"/>
  <c r="I48" i="21"/>
  <c r="I47" i="21" s="1"/>
  <c r="K47" i="21"/>
  <c r="L47" i="21" s="1"/>
  <c r="J47" i="21"/>
  <c r="L46" i="21"/>
  <c r="L45" i="21"/>
  <c r="L44" i="21"/>
  <c r="L43" i="21"/>
  <c r="K42" i="21"/>
  <c r="L42" i="21" s="1"/>
  <c r="J42" i="21"/>
  <c r="I42" i="21"/>
  <c r="I5" i="21" s="1"/>
  <c r="L41" i="21"/>
  <c r="K40" i="21"/>
  <c r="L40" i="21" s="1"/>
  <c r="J40" i="21"/>
  <c r="I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7" i="21"/>
  <c r="L16" i="21"/>
  <c r="L15" i="21"/>
  <c r="L14" i="21"/>
  <c r="L13" i="21"/>
  <c r="L12" i="21"/>
  <c r="L11" i="21"/>
  <c r="L10" i="21"/>
  <c r="L9" i="21"/>
  <c r="L8" i="21"/>
  <c r="L7" i="21"/>
  <c r="K6" i="21"/>
  <c r="L6" i="21" s="1"/>
  <c r="J6" i="21"/>
  <c r="J5" i="21" s="1"/>
  <c r="I6" i="21"/>
  <c r="F18" i="22" l="1"/>
  <c r="G18" i="22"/>
  <c r="E51" i="22"/>
  <c r="K5" i="21"/>
  <c r="L5" i="21" s="1"/>
  <c r="L117" i="21"/>
  <c r="L263" i="21"/>
  <c r="G51" i="22" l="1"/>
  <c r="F51" i="22"/>
  <c r="E54" i="22"/>
  <c r="G33" i="20"/>
  <c r="G32" i="20"/>
  <c r="F32" i="20"/>
  <c r="G31" i="20"/>
  <c r="F31" i="20"/>
  <c r="G30" i="20"/>
  <c r="F30" i="20"/>
  <c r="E30" i="20"/>
  <c r="D30" i="20"/>
  <c r="C30" i="20"/>
  <c r="G29" i="20"/>
  <c r="F29" i="20"/>
  <c r="E28" i="20"/>
  <c r="G28" i="20" s="1"/>
  <c r="D28" i="20"/>
  <c r="C28" i="20"/>
  <c r="G27" i="20"/>
  <c r="F27" i="20"/>
  <c r="G26" i="20"/>
  <c r="F26" i="20"/>
  <c r="G25" i="20"/>
  <c r="F25" i="20"/>
  <c r="E25" i="20"/>
  <c r="E24" i="20"/>
  <c r="G24" i="20" s="1"/>
  <c r="G23" i="20"/>
  <c r="F23" i="20"/>
  <c r="G22" i="20"/>
  <c r="F22" i="20"/>
  <c r="D21" i="20"/>
  <c r="D20" i="20" s="1"/>
  <c r="C21" i="20"/>
  <c r="C20" i="20"/>
  <c r="G19" i="20"/>
  <c r="F19" i="20"/>
  <c r="D19" i="20"/>
  <c r="C19" i="20"/>
  <c r="C15" i="20" s="1"/>
  <c r="C11" i="20" s="1"/>
  <c r="C36" i="20" s="1"/>
  <c r="G18" i="20"/>
  <c r="F18" i="20"/>
  <c r="G17" i="20"/>
  <c r="F17" i="20"/>
  <c r="G16" i="20"/>
  <c r="F16" i="20"/>
  <c r="E15" i="20"/>
  <c r="G15" i="20" s="1"/>
  <c r="D15" i="20"/>
  <c r="D11" i="20" s="1"/>
  <c r="D36" i="20" s="1"/>
  <c r="G14" i="20"/>
  <c r="F14" i="20"/>
  <c r="G13" i="20"/>
  <c r="F13" i="20"/>
  <c r="E12" i="20"/>
  <c r="D12" i="20"/>
  <c r="C12" i="20"/>
  <c r="G9" i="20"/>
  <c r="E9" i="20"/>
  <c r="F9" i="20" s="1"/>
  <c r="D37" i="20" l="1"/>
  <c r="G37" i="20" s="1"/>
  <c r="C38" i="20"/>
  <c r="C37" i="20"/>
  <c r="F37" i="20" s="1"/>
  <c r="F12" i="20"/>
  <c r="E21" i="20"/>
  <c r="F24" i="20"/>
  <c r="F28" i="20"/>
  <c r="G12" i="20"/>
  <c r="F15" i="20"/>
  <c r="E8" i="20"/>
  <c r="G8" i="20" l="1"/>
  <c r="F8" i="20"/>
  <c r="G21" i="20"/>
  <c r="F21" i="20"/>
  <c r="E20" i="20"/>
  <c r="D38" i="20"/>
  <c r="G20" i="20" l="1"/>
  <c r="F20" i="20"/>
  <c r="E11" i="20"/>
  <c r="G11" i="20" l="1"/>
  <c r="F11" i="20"/>
  <c r="E36" i="20"/>
  <c r="G36" i="20" l="1"/>
  <c r="E38" i="20"/>
  <c r="F36" i="20"/>
  <c r="B14" i="19" l="1"/>
  <c r="C14" i="19"/>
  <c r="D14" i="19"/>
  <c r="E14" i="19"/>
  <c r="F14" i="19"/>
  <c r="E16" i="19"/>
  <c r="G16" i="19"/>
  <c r="G14" i="19" s="1"/>
  <c r="B21" i="19"/>
  <c r="C21" i="19"/>
  <c r="D21" i="19"/>
  <c r="E21" i="19"/>
  <c r="F21" i="19"/>
  <c r="G21" i="19"/>
  <c r="E23" i="19"/>
  <c r="G23" i="19"/>
  <c r="E25" i="19"/>
  <c r="G25" i="19"/>
  <c r="B28" i="19"/>
  <c r="C28" i="19"/>
  <c r="E28" i="19" s="1"/>
  <c r="D28" i="19"/>
  <c r="F28" i="19"/>
  <c r="G28" i="19"/>
  <c r="E30" i="19"/>
  <c r="G30" i="19"/>
  <c r="E31" i="19"/>
  <c r="G31" i="19"/>
  <c r="B33" i="19"/>
  <c r="C33" i="19"/>
  <c r="D33" i="19"/>
  <c r="E33" i="19"/>
  <c r="F33" i="19"/>
  <c r="G33" i="19"/>
  <c r="E34" i="19"/>
  <c r="G34" i="19"/>
  <c r="B36" i="19"/>
  <c r="D36" i="19"/>
  <c r="F36" i="19"/>
  <c r="G36" i="19"/>
  <c r="B40" i="19"/>
  <c r="D40" i="19"/>
  <c r="F40" i="19"/>
  <c r="G40" i="19"/>
  <c r="M32" i="18"/>
  <c r="K32" i="18"/>
  <c r="G32" i="18"/>
  <c r="E32" i="18"/>
  <c r="L31" i="18"/>
  <c r="J31" i="18"/>
  <c r="M31" i="18" s="1"/>
  <c r="I31" i="18"/>
  <c r="H31" i="18"/>
  <c r="F31" i="18"/>
  <c r="G31" i="18" s="1"/>
  <c r="D31" i="18"/>
  <c r="E31" i="18" s="1"/>
  <c r="C31" i="18"/>
  <c r="B31" i="18"/>
  <c r="M29" i="18"/>
  <c r="K29" i="18"/>
  <c r="G29" i="18"/>
  <c r="E29" i="18"/>
  <c r="M28" i="18"/>
  <c r="K28" i="18"/>
  <c r="G28" i="18"/>
  <c r="E28" i="18"/>
  <c r="L27" i="18"/>
  <c r="J27" i="18"/>
  <c r="M27" i="18" s="1"/>
  <c r="I27" i="18"/>
  <c r="H27" i="18"/>
  <c r="F27" i="18"/>
  <c r="G27" i="18" s="1"/>
  <c r="D27" i="18"/>
  <c r="E27" i="18" s="1"/>
  <c r="C27" i="18"/>
  <c r="C34" i="18" s="1"/>
  <c r="C36" i="18" s="1"/>
  <c r="B27" i="18"/>
  <c r="B34" i="18" s="1"/>
  <c r="B36" i="18" s="1"/>
  <c r="M23" i="18"/>
  <c r="K23" i="18"/>
  <c r="G23" i="18"/>
  <c r="E23" i="18"/>
  <c r="K22" i="18"/>
  <c r="K21" i="18"/>
  <c r="M20" i="18"/>
  <c r="K20" i="18"/>
  <c r="G20" i="18"/>
  <c r="E20" i="18"/>
  <c r="L18" i="18"/>
  <c r="L34" i="18" s="1"/>
  <c r="J18" i="18"/>
  <c r="K18" i="18" s="1"/>
  <c r="I18" i="18"/>
  <c r="I34" i="18" s="1"/>
  <c r="H18" i="18"/>
  <c r="H34" i="18" s="1"/>
  <c r="F18" i="18"/>
  <c r="D18" i="18"/>
  <c r="G18" i="18" s="1"/>
  <c r="C18" i="18"/>
  <c r="B18" i="18"/>
  <c r="M14" i="18"/>
  <c r="K14" i="18"/>
  <c r="G14" i="18"/>
  <c r="E14" i="18"/>
  <c r="M13" i="18"/>
  <c r="K13" i="18"/>
  <c r="G13" i="18"/>
  <c r="E13" i="18"/>
  <c r="L12" i="18"/>
  <c r="L36" i="18" s="1"/>
  <c r="J12" i="18"/>
  <c r="K12" i="18" s="1"/>
  <c r="I12" i="18"/>
  <c r="I36" i="18" s="1"/>
  <c r="H12" i="18"/>
  <c r="H36" i="18" s="1"/>
  <c r="F12" i="18"/>
  <c r="D12" i="18"/>
  <c r="G12" i="18" s="1"/>
  <c r="C12" i="18"/>
  <c r="B12" i="18"/>
  <c r="C36" i="19" l="1"/>
  <c r="F34" i="18"/>
  <c r="F36" i="18" s="1"/>
  <c r="J34" i="18"/>
  <c r="E12" i="18"/>
  <c r="M12" i="18"/>
  <c r="E18" i="18"/>
  <c r="M18" i="18"/>
  <c r="K27" i="18"/>
  <c r="K31" i="18"/>
  <c r="D34" i="18"/>
  <c r="D36" i="18"/>
  <c r="E36" i="19" l="1"/>
  <c r="C40" i="19"/>
  <c r="E40" i="19" s="1"/>
  <c r="E36" i="18"/>
  <c r="G36" i="18"/>
  <c r="M34" i="18"/>
  <c r="K34" i="18"/>
  <c r="J36" i="18"/>
  <c r="E34" i="18"/>
  <c r="G34" i="18"/>
  <c r="M36" i="18" l="1"/>
  <c r="K36" i="18"/>
  <c r="E39" i="14" l="1"/>
  <c r="E16" i="13" l="1"/>
  <c r="E60" i="7" l="1"/>
  <c r="C9" i="7" l="1"/>
  <c r="E11" i="7"/>
  <c r="D11" i="7"/>
  <c r="C11" i="7"/>
  <c r="E27" i="7"/>
  <c r="E25" i="7" s="1"/>
  <c r="D27" i="7"/>
  <c r="C27" i="7"/>
  <c r="D31" i="7"/>
  <c r="E31" i="7"/>
  <c r="C31" i="7"/>
  <c r="E38" i="7"/>
  <c r="D38" i="7"/>
  <c r="C38" i="7"/>
  <c r="C25" i="7" s="1"/>
  <c r="D50" i="7"/>
  <c r="E50" i="7"/>
  <c r="C50" i="7"/>
  <c r="D25" i="7" l="1"/>
  <c r="D55" i="7" s="1"/>
  <c r="E62" i="7"/>
  <c r="G60" i="7"/>
  <c r="D60" i="7"/>
  <c r="D62" i="7" s="1"/>
  <c r="C60" i="7"/>
  <c r="C62" i="7" s="1"/>
  <c r="G59" i="7"/>
  <c r="G58" i="7"/>
  <c r="G57" i="7"/>
  <c r="F57" i="7"/>
  <c r="G56" i="7"/>
  <c r="F56" i="7"/>
  <c r="C55" i="7"/>
  <c r="G54" i="7"/>
  <c r="F54" i="7"/>
  <c r="G53" i="7"/>
  <c r="F53" i="7"/>
  <c r="G52" i="7"/>
  <c r="F52" i="7"/>
  <c r="G50" i="7"/>
  <c r="F50" i="7"/>
  <c r="G49" i="7"/>
  <c r="F49" i="7"/>
  <c r="G48" i="7"/>
  <c r="F48" i="7"/>
  <c r="G47" i="7"/>
  <c r="F47" i="7"/>
  <c r="G46" i="7"/>
  <c r="F46" i="7"/>
  <c r="G45" i="7"/>
  <c r="F45" i="7"/>
  <c r="G43" i="7"/>
  <c r="F43" i="7"/>
  <c r="G42" i="7"/>
  <c r="F42" i="7"/>
  <c r="G41" i="7"/>
  <c r="G40" i="7"/>
  <c r="F40" i="7"/>
  <c r="G39" i="7"/>
  <c r="F39" i="7"/>
  <c r="G38" i="7"/>
  <c r="F38" i="7"/>
  <c r="G36" i="7"/>
  <c r="F36" i="7"/>
  <c r="G35" i="7"/>
  <c r="F35" i="7"/>
  <c r="G34" i="7"/>
  <c r="F34" i="7"/>
  <c r="G33" i="7"/>
  <c r="F33" i="7"/>
  <c r="G32" i="7"/>
  <c r="F32" i="7"/>
  <c r="G31" i="7"/>
  <c r="F31" i="7"/>
  <c r="G29" i="7"/>
  <c r="F29" i="7"/>
  <c r="G28" i="7"/>
  <c r="F28" i="7"/>
  <c r="G27" i="7"/>
  <c r="F27" i="7"/>
  <c r="E55" i="7"/>
  <c r="G24" i="7"/>
  <c r="F24" i="7"/>
  <c r="G23" i="7"/>
  <c r="F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G9" i="7"/>
  <c r="F9" i="7"/>
  <c r="F60" i="7" l="1"/>
  <c r="G62" i="7"/>
  <c r="F25" i="7"/>
  <c r="G25" i="7"/>
  <c r="F55" i="7"/>
  <c r="G55" i="7"/>
  <c r="F62" i="7"/>
  <c r="G35" i="14" l="1"/>
  <c r="F35" i="14"/>
  <c r="G34" i="14"/>
  <c r="F34" i="14"/>
  <c r="G33" i="14"/>
  <c r="F33" i="14"/>
  <c r="G32" i="14"/>
  <c r="F32" i="14"/>
  <c r="G31" i="14"/>
  <c r="F31" i="14"/>
  <c r="G29" i="14"/>
  <c r="F29" i="14"/>
  <c r="G28" i="14"/>
  <c r="F28" i="14"/>
  <c r="E27" i="14"/>
  <c r="D27" i="14"/>
  <c r="C27" i="14"/>
  <c r="F26" i="14"/>
  <c r="G25" i="14"/>
  <c r="F25" i="14"/>
  <c r="G24" i="14"/>
  <c r="F24" i="14"/>
  <c r="G23" i="14"/>
  <c r="F23" i="14"/>
  <c r="G22" i="14"/>
  <c r="F22" i="14"/>
  <c r="G21" i="14"/>
  <c r="F21" i="14"/>
  <c r="G20" i="14"/>
  <c r="F20" i="14"/>
  <c r="G19" i="14"/>
  <c r="F19" i="14"/>
  <c r="G18" i="14"/>
  <c r="F18" i="14"/>
  <c r="E17" i="14"/>
  <c r="D17" i="14"/>
  <c r="C17" i="14"/>
  <c r="G16" i="14"/>
  <c r="F16" i="14"/>
  <c r="G15" i="14"/>
  <c r="F15" i="14"/>
  <c r="G14" i="14"/>
  <c r="F14" i="14"/>
  <c r="E13" i="14"/>
  <c r="D13" i="14"/>
  <c r="C13" i="14"/>
  <c r="G11" i="14"/>
  <c r="F11" i="14"/>
  <c r="E10" i="14"/>
  <c r="F10" i="14" s="1"/>
  <c r="D10" i="14"/>
  <c r="C10" i="14"/>
  <c r="G53" i="13"/>
  <c r="G52" i="13"/>
  <c r="G51" i="13"/>
  <c r="G50" i="13"/>
  <c r="F50" i="13"/>
  <c r="G49" i="13"/>
  <c r="F49" i="13"/>
  <c r="G48" i="13"/>
  <c r="F48" i="13"/>
  <c r="G47" i="13"/>
  <c r="F47" i="13"/>
  <c r="G46" i="13"/>
  <c r="F46" i="13"/>
  <c r="E45" i="13"/>
  <c r="F45" i="13" s="1"/>
  <c r="D45" i="13"/>
  <c r="C45" i="13"/>
  <c r="G44" i="13"/>
  <c r="F44" i="13"/>
  <c r="G43" i="13"/>
  <c r="F43" i="13"/>
  <c r="E42" i="13"/>
  <c r="D42" i="13"/>
  <c r="C42" i="13"/>
  <c r="G41" i="13"/>
  <c r="G40" i="13"/>
  <c r="F40" i="13"/>
  <c r="G39" i="13"/>
  <c r="F39" i="13"/>
  <c r="G38" i="13"/>
  <c r="F38" i="13"/>
  <c r="E37" i="13"/>
  <c r="D37" i="13"/>
  <c r="C37" i="13"/>
  <c r="G36" i="13"/>
  <c r="F36" i="13"/>
  <c r="G35" i="13"/>
  <c r="F35" i="13"/>
  <c r="G34" i="13"/>
  <c r="F34" i="13"/>
  <c r="G33" i="13"/>
  <c r="F33" i="13"/>
  <c r="G32" i="13"/>
  <c r="F32" i="13"/>
  <c r="G30" i="13"/>
  <c r="F30" i="13"/>
  <c r="G29" i="13"/>
  <c r="F29" i="13"/>
  <c r="G28" i="13"/>
  <c r="F28" i="13"/>
  <c r="E27" i="13"/>
  <c r="F27" i="13" s="1"/>
  <c r="D27" i="13"/>
  <c r="C27" i="13"/>
  <c r="G26" i="13"/>
  <c r="F26" i="13"/>
  <c r="G25" i="13"/>
  <c r="F25" i="13"/>
  <c r="G24" i="13"/>
  <c r="F24" i="13"/>
  <c r="G23" i="13"/>
  <c r="F23" i="13"/>
  <c r="G22" i="13"/>
  <c r="F22" i="13"/>
  <c r="G21" i="13"/>
  <c r="F21" i="13"/>
  <c r="G20" i="13"/>
  <c r="F20" i="13"/>
  <c r="G19" i="13"/>
  <c r="F19" i="13"/>
  <c r="G18" i="13"/>
  <c r="F18" i="13"/>
  <c r="E17" i="13"/>
  <c r="D17" i="13"/>
  <c r="C17" i="13"/>
  <c r="G15" i="13"/>
  <c r="G14" i="13"/>
  <c r="F14" i="13"/>
  <c r="G13" i="13"/>
  <c r="F13" i="13"/>
  <c r="G12" i="13"/>
  <c r="F12" i="13"/>
  <c r="G11" i="13"/>
  <c r="F11" i="13"/>
  <c r="G10" i="13"/>
  <c r="F10" i="13"/>
  <c r="E9" i="13"/>
  <c r="D9" i="13"/>
  <c r="C9" i="13"/>
  <c r="G17" i="13" l="1"/>
  <c r="D16" i="13"/>
  <c r="D58" i="13" s="1"/>
  <c r="G59" i="13" s="1"/>
  <c r="G27" i="14"/>
  <c r="F17" i="14"/>
  <c r="E12" i="14"/>
  <c r="E36" i="14" s="1"/>
  <c r="G17" i="14"/>
  <c r="D12" i="14"/>
  <c r="D36" i="14" s="1"/>
  <c r="G37" i="14" s="1"/>
  <c r="C12" i="14"/>
  <c r="C36" i="14" s="1"/>
  <c r="C37" i="14" s="1"/>
  <c r="F37" i="14" s="1"/>
  <c r="G45" i="13"/>
  <c r="F42" i="13"/>
  <c r="C16" i="13"/>
  <c r="C58" i="13" s="1"/>
  <c r="F59" i="13" s="1"/>
  <c r="F37" i="13"/>
  <c r="G27" i="13"/>
  <c r="F17" i="13"/>
  <c r="F9" i="13"/>
  <c r="G9" i="13"/>
  <c r="F13" i="14"/>
  <c r="G10" i="14"/>
  <c r="G13" i="14"/>
  <c r="F27" i="14"/>
  <c r="G37" i="13"/>
  <c r="G42" i="13"/>
  <c r="C38" i="14" l="1"/>
  <c r="F12" i="14"/>
  <c r="G12" i="14"/>
  <c r="F36" i="14"/>
  <c r="G36" i="14"/>
  <c r="C60" i="13"/>
  <c r="G16" i="13"/>
  <c r="E58" i="13"/>
  <c r="F16" i="13"/>
  <c r="D60" i="13"/>
  <c r="E60" i="13" l="1"/>
  <c r="F58" i="13"/>
  <c r="G58" i="13"/>
</calcChain>
</file>

<file path=xl/sharedStrings.xml><?xml version="1.0" encoding="utf-8"?>
<sst xmlns="http://schemas.openxmlformats.org/spreadsheetml/2006/main" count="1757" uniqueCount="982">
  <si>
    <t>Příloha důvodové zprávy č. 1</t>
  </si>
  <si>
    <t>Čerpání rozpočtu mateřských a základních škol s právní subjektivitou</t>
  </si>
  <si>
    <t xml:space="preserve">stravné </t>
  </si>
  <si>
    <t xml:space="preserve">školné </t>
  </si>
  <si>
    <t>rodiče - platby</t>
  </si>
  <si>
    <t xml:space="preserve">ostatní </t>
  </si>
  <si>
    <t xml:space="preserve"> NÁKLADY  celkem </t>
  </si>
  <si>
    <t>potraviny</t>
  </si>
  <si>
    <t xml:space="preserve">spotřební materiál </t>
  </si>
  <si>
    <t xml:space="preserve">drobný hmotný majetek </t>
  </si>
  <si>
    <t xml:space="preserve">elektřina </t>
  </si>
  <si>
    <t>plyn</t>
  </si>
  <si>
    <t xml:space="preserve">vodné </t>
  </si>
  <si>
    <t xml:space="preserve">teplo </t>
  </si>
  <si>
    <t xml:space="preserve">výkony spojů </t>
  </si>
  <si>
    <t xml:space="preserve">nájemné a služby </t>
  </si>
  <si>
    <t xml:space="preserve">úklid </t>
  </si>
  <si>
    <t>náklady na leasing</t>
  </si>
  <si>
    <t xml:space="preserve">opravy a udržování </t>
  </si>
  <si>
    <t xml:space="preserve">cestovné </t>
  </si>
  <si>
    <t xml:space="preserve">náklady na reprezentaci </t>
  </si>
  <si>
    <t xml:space="preserve">platy </t>
  </si>
  <si>
    <t>mzdové náklady</t>
  </si>
  <si>
    <t xml:space="preserve">odvody </t>
  </si>
  <si>
    <t>Daně a poplatky</t>
  </si>
  <si>
    <t xml:space="preserve">Odpisy zařízení </t>
  </si>
  <si>
    <t>ROZDÍL</t>
  </si>
  <si>
    <t>HOSPODÁŘSKÝ VÝSLEDEK</t>
  </si>
  <si>
    <t>PŘÍSPĚVEK CELKEM</t>
  </si>
  <si>
    <t>Příloha důvodové zprávy č. 2</t>
  </si>
  <si>
    <t xml:space="preserve">Spotřebované nákupy </t>
  </si>
  <si>
    <t>spotřeba energie</t>
  </si>
  <si>
    <t xml:space="preserve">Služby    </t>
  </si>
  <si>
    <t>cestovné</t>
  </si>
  <si>
    <t>Osobní náklady</t>
  </si>
  <si>
    <t xml:space="preserve">ostatní osobní náklady </t>
  </si>
  <si>
    <t>zákonné sociální pojištění</t>
  </si>
  <si>
    <t>zákonné sociální náklady</t>
  </si>
  <si>
    <t>Daně a poplatky, ostatní náklady</t>
  </si>
  <si>
    <t>Příloha důvodové zprávy č. 3</t>
  </si>
  <si>
    <t>schválený</t>
  </si>
  <si>
    <t>rozpočet</t>
  </si>
  <si>
    <t>skutečnost</t>
  </si>
  <si>
    <t>% plnění</t>
  </si>
  <si>
    <t>po změnách</t>
  </si>
  <si>
    <t>k SR</t>
  </si>
  <si>
    <t>k RZ</t>
  </si>
  <si>
    <t>VÝNOSY celkem</t>
  </si>
  <si>
    <t xml:space="preserve">Tržby    </t>
  </si>
  <si>
    <t xml:space="preserve">z toho:   </t>
  </si>
  <si>
    <t>VZP, ZP a léč. činnost</t>
  </si>
  <si>
    <t>ostatní</t>
  </si>
  <si>
    <t>pokrytí z RF</t>
  </si>
  <si>
    <t>pokrytí z IF (opravy a údržba)</t>
  </si>
  <si>
    <t>NÁKLADY celkem</t>
  </si>
  <si>
    <t>Spotřebované nákupy</t>
  </si>
  <si>
    <t>spotřeba poh. hmot</t>
  </si>
  <si>
    <t>spotřeba materiálu ošetřovatelského</t>
  </si>
  <si>
    <t>spotřeba materiálu zdravotnického</t>
  </si>
  <si>
    <t>spotřeba ostatní</t>
  </si>
  <si>
    <t>Služby</t>
  </si>
  <si>
    <t>opravy a udržování</t>
  </si>
  <si>
    <t>náklady na  reprezentaci</t>
  </si>
  <si>
    <t>ostatní služby   z toho:</t>
  </si>
  <si>
    <t xml:space="preserve"> poštovné</t>
  </si>
  <si>
    <t xml:space="preserve"> údržba prádla</t>
  </si>
  <si>
    <t xml:space="preserve"> likvidace odpadu</t>
  </si>
  <si>
    <t xml:space="preserve"> poplatky za telefon, Internet</t>
  </si>
  <si>
    <t>nemateriální služby - stálé (účet.apod.)</t>
  </si>
  <si>
    <t>garanční prohlídky aut</t>
  </si>
  <si>
    <t>ostatní osobní náklady</t>
  </si>
  <si>
    <t>27a</t>
  </si>
  <si>
    <t>výplaty nemocenské 1%</t>
  </si>
  <si>
    <t>zákon. sociální náklady</t>
  </si>
  <si>
    <t>Daně a poplatky, ost. náklady</t>
  </si>
  <si>
    <t>Odpisy budov a zařízení</t>
  </si>
  <si>
    <t>příspěvek na provoz poskytnutý</t>
  </si>
  <si>
    <t>PŘÍSPĚVKY A DOTACE CELKEM</t>
  </si>
  <si>
    <t>Příloha důvodové zprávy č. 4</t>
  </si>
  <si>
    <t>domácí ošetřovatelská péče-zdr.výkony</t>
  </si>
  <si>
    <t>dětské jesle</t>
  </si>
  <si>
    <t>pečovatelská služba</t>
  </si>
  <si>
    <t>z toho: tržby za PS</t>
  </si>
  <si>
    <t xml:space="preserve">           tržby za dováženou stravu</t>
  </si>
  <si>
    <t>denní stacionář</t>
  </si>
  <si>
    <t>odlehčovací služby - DSS</t>
  </si>
  <si>
    <t xml:space="preserve">z toho : tržby za DSS </t>
  </si>
  <si>
    <t xml:space="preserve">            tržby za dováženou stravu</t>
  </si>
  <si>
    <t>kluby seniorů</t>
  </si>
  <si>
    <t>ostatní výnosy - úroky</t>
  </si>
  <si>
    <t>Použití vlastního rezervního fondu</t>
  </si>
  <si>
    <t>spotřeba materiálu</t>
  </si>
  <si>
    <t xml:space="preserve">ostatní služby  </t>
  </si>
  <si>
    <t>z toho: úhrada dovážené stravy</t>
  </si>
  <si>
    <t>mzdové náklady z toho:</t>
  </si>
  <si>
    <t xml:space="preserve">       prostředky na platy</t>
  </si>
  <si>
    <t xml:space="preserve">       OON</t>
  </si>
  <si>
    <t>24a</t>
  </si>
  <si>
    <t>ostatní sociální  náklady</t>
  </si>
  <si>
    <t>Kolky, správní poplatky</t>
  </si>
  <si>
    <t>Ostatní náklady</t>
  </si>
  <si>
    <t>Ostatní pokuty a penále</t>
  </si>
  <si>
    <t>Jiné sociální pojištění-Kooperativa</t>
  </si>
  <si>
    <t>Jiné ostatní náklady</t>
  </si>
  <si>
    <t>Tabulka č. 1</t>
  </si>
  <si>
    <t xml:space="preserve">     Průměrný evid. počet zaměstnanců (přep. osoby)</t>
  </si>
  <si>
    <t xml:space="preserve">   Prostředky na platy  (tis.Kč)</t>
  </si>
  <si>
    <t>stanovený</t>
  </si>
  <si>
    <t>upravený</t>
  </si>
  <si>
    <t>skuteč.</t>
  </si>
  <si>
    <t>%</t>
  </si>
  <si>
    <t>skutečn.</t>
  </si>
  <si>
    <t>index</t>
  </si>
  <si>
    <t>limit</t>
  </si>
  <si>
    <t>O d v ě t v í</t>
  </si>
  <si>
    <t>počet na</t>
  </si>
  <si>
    <t>plnění</t>
  </si>
  <si>
    <t>na rok</t>
  </si>
  <si>
    <t>(k RZ)</t>
  </si>
  <si>
    <t>(v %)</t>
  </si>
  <si>
    <t>Stát. správa a úz.samospráva</t>
  </si>
  <si>
    <t xml:space="preserve"> Úřad MČ Praha 8 - hlavní činnost</t>
  </si>
  <si>
    <t xml:space="preserve"> Úřad MČ Praha 8 - zdaňovaná činnost</t>
  </si>
  <si>
    <t>Příspěvkové organizace</t>
  </si>
  <si>
    <t>Zdravotnictví a sociální oblast</t>
  </si>
  <si>
    <t xml:space="preserve">  OÚSS v Praze 8</t>
  </si>
  <si>
    <t xml:space="preserve">  Gerontologické centrum Praha 8</t>
  </si>
  <si>
    <t xml:space="preserve">  SeS MČ Praha 8 - doplňková činnost</t>
  </si>
  <si>
    <t>Příspěvkové org. celkem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</si>
  <si>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</si>
  <si>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Tabulka č. 2</t>
  </si>
  <si>
    <t>Ostatní platby za provedené práce (v tis. Kč)</t>
  </si>
  <si>
    <t>skuteč-</t>
  </si>
  <si>
    <t>nost</t>
  </si>
  <si>
    <t>(%)</t>
  </si>
  <si>
    <t>Státní správa a úz.samospráva</t>
  </si>
  <si>
    <t>Úřad MČ Praha 8</t>
  </si>
  <si>
    <t xml:space="preserve">Zdravot. a sociál. oblast </t>
  </si>
  <si>
    <t>OÚSS v Praze 8</t>
  </si>
  <si>
    <t>Gerontologické centrum Praha 8</t>
  </si>
  <si>
    <t>SeS MČ Praha 8 - hlavní činnost</t>
  </si>
  <si>
    <t>SeS MČ Praha 8 - doplňková činnost</t>
  </si>
  <si>
    <t>Příspěv. org. celkem</t>
  </si>
  <si>
    <t>Název akce</t>
  </si>
  <si>
    <t>ZŠ Burešova</t>
  </si>
  <si>
    <t>Národní kulturní památka Kobyliská střelnice</t>
  </si>
  <si>
    <t>080112</t>
  </si>
  <si>
    <t>ZŠ Mazurská</t>
  </si>
  <si>
    <t>MŠ U Sluncové</t>
  </si>
  <si>
    <t>050214</t>
  </si>
  <si>
    <t>Šimůnkova 1600</t>
  </si>
  <si>
    <t>050213</t>
  </si>
  <si>
    <t>050414</t>
  </si>
  <si>
    <t>080514</t>
  </si>
  <si>
    <t xml:space="preserve">skutečnost </t>
  </si>
  <si>
    <t xml:space="preserve">% plnění </t>
  </si>
  <si>
    <t>nedočerpaný příspěvek od MČ</t>
  </si>
  <si>
    <t>prostředky na platy z dotace MPSV, HMP</t>
  </si>
  <si>
    <t xml:space="preserve">příspěvek na provoz čerpaný </t>
  </si>
  <si>
    <t>dotace MPSV UZ 13305</t>
  </si>
  <si>
    <t>dotace HMP UZ 81</t>
  </si>
  <si>
    <t>34a</t>
  </si>
  <si>
    <t>ostatní + fondy</t>
  </si>
  <si>
    <t xml:space="preserve">účelová dotace MHMP </t>
  </si>
  <si>
    <t xml:space="preserve">UZ 091 - Integrace - asistenti  </t>
  </si>
  <si>
    <t>Školství</t>
  </si>
  <si>
    <t>(v tis. Kč)</t>
  </si>
  <si>
    <t>ORJ</t>
  </si>
  <si>
    <t>ORG</t>
  </si>
  <si>
    <t>010115</t>
  </si>
  <si>
    <t>MČ Praha 8</t>
  </si>
  <si>
    <t>0202</t>
  </si>
  <si>
    <t>021914</t>
  </si>
  <si>
    <t>PD - úprava pěších cest Thomayerovy sady</t>
  </si>
  <si>
    <t>0414</t>
  </si>
  <si>
    <t>ZŠ Žernosecká</t>
  </si>
  <si>
    <t>MŠ Šiškova</t>
  </si>
  <si>
    <t>MŠ Korycanská</t>
  </si>
  <si>
    <t>ZŠ Libčická</t>
  </si>
  <si>
    <t>ZŠ Hovorčovická</t>
  </si>
  <si>
    <t>0524</t>
  </si>
  <si>
    <t>050215</t>
  </si>
  <si>
    <t>Rekonstrukce kotelny a ÚT v Gerontologickém centru</t>
  </si>
  <si>
    <t>2015/2015</t>
  </si>
  <si>
    <t>0731</t>
  </si>
  <si>
    <t>070115</t>
  </si>
  <si>
    <t>0804</t>
  </si>
  <si>
    <t>2014/2016</t>
  </si>
  <si>
    <t>080315</t>
  </si>
  <si>
    <t>080415</t>
  </si>
  <si>
    <t>080515</t>
  </si>
  <si>
    <t>0931</t>
  </si>
  <si>
    <t>Text</t>
  </si>
  <si>
    <t>% plnění k SR</t>
  </si>
  <si>
    <t>% plnění k RZ</t>
  </si>
  <si>
    <t>VÝNOSY CELKEM</t>
  </si>
  <si>
    <t>státní dotace MHMP</t>
  </si>
  <si>
    <t xml:space="preserve"> NÁKLADY  CELKEM</t>
  </si>
  <si>
    <t xml:space="preserve">Služby  </t>
  </si>
  <si>
    <t>Přímé náklady na vzdělávání</t>
  </si>
  <si>
    <r>
      <t>ostatní (soc. poj.</t>
    </r>
    <r>
      <rPr>
        <sz val="11"/>
        <color theme="1"/>
        <rFont val="Calibri"/>
        <family val="2"/>
        <charset val="238"/>
        <scheme val="minor"/>
      </rPr>
      <t>+ FKSP + ONIV</t>
    </r>
    <r>
      <rPr>
        <sz val="10"/>
        <color theme="1"/>
        <rFont val="Arial ce"/>
        <charset val="238"/>
      </rPr>
      <t>)</t>
    </r>
  </si>
  <si>
    <t>Účelová dotace MHMP</t>
  </si>
  <si>
    <t>Mzdové prostředky (ze školného)</t>
  </si>
  <si>
    <t>Mzdové prostředky (MČ Praha 8)</t>
  </si>
  <si>
    <r>
      <t>Mzdové prostředky</t>
    </r>
    <r>
      <rPr>
        <b/>
        <sz val="10"/>
        <color theme="1"/>
        <rFont val="Arial CE"/>
        <family val="2"/>
        <charset val="238"/>
      </rPr>
      <t xml:space="preserve"> - fond odměn                                      </t>
    </r>
  </si>
  <si>
    <t>UZ 081 - Podpora vzdělávání</t>
  </si>
  <si>
    <t>UZ 096 - Posílení mzdových pr.</t>
  </si>
  <si>
    <t>UZ 098 (VHP)</t>
  </si>
  <si>
    <t>NEINVESTIČNÍ PŘÍSPĚVEK</t>
  </si>
  <si>
    <t>Čerpání rozpočtu Servisního střediska pro správu svěřeného majetku (SeS)</t>
  </si>
  <si>
    <t xml:space="preserve">% plnění k RZ </t>
  </si>
  <si>
    <t xml:space="preserve"> TRŽBY celkem </t>
  </si>
  <si>
    <t>ostatní-přefakturace</t>
  </si>
  <si>
    <t>jiný drobný dlouhod. hmotný majetek</t>
  </si>
  <si>
    <t>úklid chodníků, sekání trávy, praní prádla (518435, 518436)</t>
  </si>
  <si>
    <t>cestovné (512300)</t>
  </si>
  <si>
    <t>projektová dokumentace, revize (518432, 518438)</t>
  </si>
  <si>
    <t xml:space="preserve">opravná položka </t>
  </si>
  <si>
    <t>mzd. náklady</t>
  </si>
  <si>
    <t>náhrada platu za dočasnou PN</t>
  </si>
  <si>
    <t xml:space="preserve">zákonné sociální pojištění </t>
  </si>
  <si>
    <t>Náklady z drob. dlouh.majetku</t>
  </si>
  <si>
    <t>Odpisy zařízení</t>
  </si>
  <si>
    <t xml:space="preserve"> </t>
  </si>
  <si>
    <t>Čerpání rozpočtu příspěvkové organizace Osmička pro rodinu</t>
  </si>
  <si>
    <t xml:space="preserve">tržby z vlastní činnosti </t>
  </si>
  <si>
    <t xml:space="preserve">spotřeba materiálu </t>
  </si>
  <si>
    <t xml:space="preserve">spotřeba energie </t>
  </si>
  <si>
    <t xml:space="preserve">náklady na  reprezentaci </t>
  </si>
  <si>
    <t xml:space="preserve">zákonné sociální náklady </t>
  </si>
  <si>
    <t xml:space="preserve">kolky, správní poplatky </t>
  </si>
  <si>
    <t>Kultura</t>
  </si>
  <si>
    <t>Osmička pro rodinu</t>
  </si>
  <si>
    <t>Příloha důvodové zprávy č. 6</t>
  </si>
  <si>
    <t>Rok zahájení/ ukončení akce</t>
  </si>
  <si>
    <t>Plnění k RZ    v %</t>
  </si>
  <si>
    <t>Kapitola  02 - městská infrastruktura</t>
  </si>
  <si>
    <t>odbor životního prostředí a speciálních projektů</t>
  </si>
  <si>
    <t>020415</t>
  </si>
  <si>
    <t>Revitalizace nám. Krynická a Pomořanská - studie a PD</t>
  </si>
  <si>
    <t>2015/2017</t>
  </si>
  <si>
    <t>020715</t>
  </si>
  <si>
    <t>Sokolovská – p.č. 769/10, 843/3, 854/63, 844/22, k.ú. Karlín</t>
  </si>
  <si>
    <t>021115</t>
  </si>
  <si>
    <t>Úprava parkových cest Ďáblice - II. etapa - PD</t>
  </si>
  <si>
    <t xml:space="preserve">Žernosecká x Kubíkova – p.č. 2621/22, k.ú. Kobylisy </t>
  </si>
  <si>
    <t>021215</t>
  </si>
  <si>
    <t>Úprava cest u ÚMČ Praha 8 - PD</t>
  </si>
  <si>
    <t>021315</t>
  </si>
  <si>
    <t>Drobný mobiliář</t>
  </si>
  <si>
    <t>021515</t>
  </si>
  <si>
    <t>Revitalizace parku Pod Plynojemem - studie a PD</t>
  </si>
  <si>
    <t>p.č. 4030/52, k.ú. Libeň</t>
  </si>
  <si>
    <t>020116</t>
  </si>
  <si>
    <t>020216</t>
  </si>
  <si>
    <t>020316</t>
  </si>
  <si>
    <t xml:space="preserve">Úprava pěších cest v Thomayerových sadech </t>
  </si>
  <si>
    <t>p.č. 9/3, k.ú. Libeň</t>
  </si>
  <si>
    <t>020416</t>
  </si>
  <si>
    <t>020616</t>
  </si>
  <si>
    <t xml:space="preserve">Revitalizace parku Pod Plynojemem  </t>
  </si>
  <si>
    <t>p.č. 4030/52 k.ú.Libeň</t>
  </si>
  <si>
    <t>2016/2017</t>
  </si>
  <si>
    <t>020916</t>
  </si>
  <si>
    <t>Florenc - revitalizace zelených ploch u metra - studie a PD</t>
  </si>
  <si>
    <t>p.č. 882/2, 882/3, 882/4, 882/5 k.ú.Karlín</t>
  </si>
  <si>
    <t>021016</t>
  </si>
  <si>
    <t>Úprava pěších cest na území MČ Praha 8</t>
  </si>
  <si>
    <t>021216</t>
  </si>
  <si>
    <t xml:space="preserve">Revitalizace ploch malého rozsahu </t>
  </si>
  <si>
    <t>021316</t>
  </si>
  <si>
    <t xml:space="preserve">Výsadby stromů v Praze 8 </t>
  </si>
  <si>
    <t>021516</t>
  </si>
  <si>
    <t>odbor kancelář tajemníka</t>
  </si>
  <si>
    <t>Kapitola  03 - doprava</t>
  </si>
  <si>
    <t>odbor dopravy</t>
  </si>
  <si>
    <t>0319</t>
  </si>
  <si>
    <t>030216</t>
  </si>
  <si>
    <t>030316</t>
  </si>
  <si>
    <t>030416</t>
  </si>
  <si>
    <t>Cyklostojany</t>
  </si>
  <si>
    <t>Kapitola  04 - školství, mládež a sport</t>
  </si>
  <si>
    <t>MŠ Bojasova</t>
  </si>
  <si>
    <t>odbor školství</t>
  </si>
  <si>
    <t>ZŠ a MŠ Na Slovance</t>
  </si>
  <si>
    <t>ZŠ Palmovka</t>
  </si>
  <si>
    <t>Interaktivní technika pro školy zřizované MČ Praha 8</t>
  </si>
  <si>
    <t>ZŠ MČ Praha 8</t>
  </si>
  <si>
    <t>ZŠ U Školské zahrady</t>
  </si>
  <si>
    <t>ZŠ Dolákova</t>
  </si>
  <si>
    <t>KD Ládví</t>
  </si>
  <si>
    <t>Projektová příprava</t>
  </si>
  <si>
    <t>SeS</t>
  </si>
  <si>
    <t>Investiční akce malého rozsahu</t>
  </si>
  <si>
    <t>ZŠ Na Šutce</t>
  </si>
  <si>
    <t>MŠ Chabařovická</t>
  </si>
  <si>
    <t>MŠ Šimůnkova</t>
  </si>
  <si>
    <t>MŠ Řešovská</t>
  </si>
  <si>
    <t>ZŠ Ústavní</t>
  </si>
  <si>
    <t>KD Krakov</t>
  </si>
  <si>
    <t>ZŠ Lyčkovo nám.</t>
  </si>
  <si>
    <t>ZŠ a MŠ Ústavní</t>
  </si>
  <si>
    <t>MŠ Krynická</t>
  </si>
  <si>
    <t>Kapitola  05 - zdravotnictví a sociální oblast</t>
  </si>
  <si>
    <t>0501</t>
  </si>
  <si>
    <t>odbor sociálních věcí</t>
  </si>
  <si>
    <t>050814</t>
  </si>
  <si>
    <t>050116</t>
  </si>
  <si>
    <t>Obnova vozového parku OÚSS</t>
  </si>
  <si>
    <t>050316</t>
  </si>
  <si>
    <t>Stavební úpravy interiérů jesle Mirovická</t>
  </si>
  <si>
    <t>Kapitola  06 - kultura a cestovní ruch</t>
  </si>
  <si>
    <t>0601</t>
  </si>
  <si>
    <t>k.ú. Kobylisy</t>
  </si>
  <si>
    <t>odbor kultury, sportu, mládeže a památkové péče</t>
  </si>
  <si>
    <t>0617</t>
  </si>
  <si>
    <t>060216</t>
  </si>
  <si>
    <t>Restaurování soch andělů v kapli Libeňského zámku</t>
  </si>
  <si>
    <t>Zenklova 1/35</t>
  </si>
  <si>
    <t>Kapitola  07 - bezpečnost</t>
  </si>
  <si>
    <t>odbor kancelář starosty</t>
  </si>
  <si>
    <t>ÚMČ</t>
  </si>
  <si>
    <t>070116</t>
  </si>
  <si>
    <t>Kapitola  08 - hospodářství</t>
  </si>
  <si>
    <t>odbor správy majetku</t>
  </si>
  <si>
    <t>Nákup pozemku</t>
  </si>
  <si>
    <t>parc. č. 4030/47, k.ú. Libeň</t>
  </si>
  <si>
    <t>Taussigova</t>
  </si>
  <si>
    <t>Rekonstrukce sociálních bytů Burešova</t>
  </si>
  <si>
    <t>Burešova</t>
  </si>
  <si>
    <t xml:space="preserve">Rekonstrukce sociálních bytů Bínova </t>
  </si>
  <si>
    <t>Bínova</t>
  </si>
  <si>
    <t>080516</t>
  </si>
  <si>
    <t>080816</t>
  </si>
  <si>
    <t>080916</t>
  </si>
  <si>
    <t>Antigraffiti program</t>
  </si>
  <si>
    <t>081116</t>
  </si>
  <si>
    <t>Antigraffitové nástřiky</t>
  </si>
  <si>
    <t>081216</t>
  </si>
  <si>
    <t>081316</t>
  </si>
  <si>
    <t>Kapitola  09 - vnitřní správa</t>
  </si>
  <si>
    <t>010215</t>
  </si>
  <si>
    <t>Revitalizace náměstí a parku u KD Krakov - studie a PD</t>
  </si>
  <si>
    <t>090216</t>
  </si>
  <si>
    <t>Revitalizace náměstí a parku u KD Krakov</t>
  </si>
  <si>
    <t>090316</t>
  </si>
  <si>
    <t>090416</t>
  </si>
  <si>
    <t>090516</t>
  </si>
  <si>
    <t>090616</t>
  </si>
  <si>
    <t>Programové vybavení včetně implementace</t>
  </si>
  <si>
    <t>090716</t>
  </si>
  <si>
    <t>091016</t>
  </si>
  <si>
    <t>Obnova síťové infrastruktury</t>
  </si>
  <si>
    <t>091216</t>
  </si>
  <si>
    <t>091316</t>
  </si>
  <si>
    <t xml:space="preserve">PD - Revitalizace Elsnicova náměstí </t>
  </si>
  <si>
    <t>091416</t>
  </si>
  <si>
    <t xml:space="preserve">PD - Revitalizace parku Dlážděnka (naučná stezka) </t>
  </si>
  <si>
    <t>p.č. 699/1, 693 k.ú.Libeň</t>
  </si>
  <si>
    <t>k.ú. Libeň</t>
  </si>
  <si>
    <t>091616</t>
  </si>
  <si>
    <t>10a</t>
  </si>
  <si>
    <t>10b</t>
  </si>
  <si>
    <t xml:space="preserve">Použití vlastního investičního fondu </t>
  </si>
  <si>
    <t>odstupné</t>
  </si>
  <si>
    <t>24b</t>
  </si>
  <si>
    <t>mzdové náklady prac. v ev. stavu z toho:</t>
  </si>
  <si>
    <t>zákon. SP 25% + zákon. ZP 9% z toho:</t>
  </si>
  <si>
    <t xml:space="preserve">  MN z nenárok. zdr. UZ 13305</t>
  </si>
  <si>
    <t xml:space="preserve">  MN z nenárok. zdr. UZ 81</t>
  </si>
  <si>
    <t xml:space="preserve">  SP z nenárok. zdr. UZ 13305</t>
  </si>
  <si>
    <t xml:space="preserve">  SP z nenárok. zdr. UZ 81</t>
  </si>
  <si>
    <t xml:space="preserve">Schválený rozpočet (SR) na rok 2017              </t>
  </si>
  <si>
    <t>Rozpočet po změnách (RZ)  na rok 2017</t>
  </si>
  <si>
    <t>Schválený rozpočet (SR)       na rok 2017</t>
  </si>
  <si>
    <t>Rozpočet po změnách (RZ)        na rok 2017</t>
  </si>
  <si>
    <t>Skutečnost         k 30.6.2017</t>
  </si>
  <si>
    <t>Skutečnost       k 30.6.2017</t>
  </si>
  <si>
    <t>(SR) 2017</t>
  </si>
  <si>
    <t>(RZ) 2017</t>
  </si>
  <si>
    <t>k 30.6.2017</t>
  </si>
  <si>
    <t xml:space="preserve">           Čerpání rozpočtu OÚSS v Praze 8 za I. pololetí 2017</t>
  </si>
  <si>
    <t>za I. pololetí 2017</t>
  </si>
  <si>
    <t>Schválený rozpočet (SR) na rok 2017</t>
  </si>
  <si>
    <t>Rozpočet po změnách (RZ) na rok 2017</t>
  </si>
  <si>
    <t xml:space="preserve"> r.2017 (SR)</t>
  </si>
  <si>
    <t>r. 2017 (RZ)</t>
  </si>
  <si>
    <t>17/16</t>
  </si>
  <si>
    <t>na r.2017</t>
  </si>
  <si>
    <t>na r. 2017</t>
  </si>
  <si>
    <t>Kryto rozpočtem roku 2017</t>
  </si>
  <si>
    <t>Skutečnost čerpání k 30.6.2017</t>
  </si>
  <si>
    <t>UZ 33063 Šablony</t>
  </si>
  <si>
    <t>UZ 108 - ČJ jako cizí jazyk</t>
  </si>
  <si>
    <t>Obědy pro všechny děti</t>
  </si>
  <si>
    <t>Ponechané prostředky z r. 2016</t>
  </si>
  <si>
    <t>Plnění počtů zaměstnanců a prostředků na platy za rok 2017</t>
  </si>
  <si>
    <t xml:space="preserve">  Dotace UZ 13305</t>
  </si>
  <si>
    <t xml:space="preserve">  Granty UZ 81</t>
  </si>
  <si>
    <t xml:space="preserve">  SeS MČ Praha 8 - hlavní činnost</t>
  </si>
  <si>
    <t>Plnění ostatních plateb za provedené práce za rok 2017</t>
  </si>
  <si>
    <t>Skutečnost  k 30.6.2017</t>
  </si>
  <si>
    <t xml:space="preserve">úroky a pod. </t>
  </si>
  <si>
    <t>mzdové náklady, z toho:</t>
  </si>
  <si>
    <t xml:space="preserve">prostředky na platy </t>
  </si>
  <si>
    <t>OON</t>
  </si>
  <si>
    <t xml:space="preserve">výplaty nemocenské </t>
  </si>
  <si>
    <t>Ostatní sociální náklady</t>
  </si>
  <si>
    <t xml:space="preserve">jiné sociální pojištění-Kooperativa </t>
  </si>
  <si>
    <t xml:space="preserve">jiné ostatní náklady </t>
  </si>
  <si>
    <t>Náklady z drobného …</t>
  </si>
  <si>
    <t>úspora z roku 2016</t>
  </si>
  <si>
    <t>str. 1</t>
  </si>
  <si>
    <t>Čerpání kapitálových výdajů MČ Praha 8 za rok 2017 (v tis. Kč)</t>
  </si>
  <si>
    <t xml:space="preserve">Zdroj financování </t>
  </si>
  <si>
    <t>Profinanco - váno od počátku akce k 30.6.2017</t>
  </si>
  <si>
    <t>p.č. 9/3, 30,37,38 k.ú.Libeň</t>
  </si>
  <si>
    <t>2014/2017</t>
  </si>
  <si>
    <t>mezi ul. Krynická x Pomořanská</t>
  </si>
  <si>
    <t>Výstavba parku s volným pohybem psů Karlín - studie a PD</t>
  </si>
  <si>
    <t>parcela č. 28/1, 28/2, 30, 72/3, 3704/1, 3709/4 k. ú. Libeň</t>
  </si>
  <si>
    <t>plošně MČP8 - parky</t>
  </si>
  <si>
    <t>2016/-</t>
  </si>
  <si>
    <t>021716</t>
  </si>
  <si>
    <t>Vytvoření vjezdu z ulice Lindavská do areálu Bikep</t>
  </si>
  <si>
    <t>ulice Lindavská</t>
  </si>
  <si>
    <t>Výstavba podzemních kontejnerů - II. etapa - PD</t>
  </si>
  <si>
    <t>Úprava parkových cest na sídlišti v Ďáblicích</t>
  </si>
  <si>
    <t>80513020216</t>
  </si>
  <si>
    <t>HMP</t>
  </si>
  <si>
    <t>80512020316</t>
  </si>
  <si>
    <t>Rekonstrukce chodníků - okolí ul. Žernosecká</t>
  </si>
  <si>
    <t xml:space="preserve">Žernosecká </t>
  </si>
  <si>
    <t>2017/2018</t>
  </si>
  <si>
    <t>80514020616</t>
  </si>
  <si>
    <t>2017/-</t>
  </si>
  <si>
    <t>Podzemní kontejnery  - I. etapa</t>
  </si>
  <si>
    <t>020117</t>
  </si>
  <si>
    <t>Revitalizace sídliště Střížkov - PD</t>
  </si>
  <si>
    <t>Praha 8 Střížkov</t>
  </si>
  <si>
    <t>2017/2017</t>
  </si>
  <si>
    <t>020217</t>
  </si>
  <si>
    <t>Projektové dokumentace</t>
  </si>
  <si>
    <t>020317</t>
  </si>
  <si>
    <t>Pořízení dopravního prostředku - automobilu</t>
  </si>
  <si>
    <t>020417</t>
  </si>
  <si>
    <t>Psí louka Rokytka</t>
  </si>
  <si>
    <t>020517</t>
  </si>
  <si>
    <t>Bezpsí louka Rokytka</t>
  </si>
  <si>
    <t>020617</t>
  </si>
  <si>
    <t>Rekonstrukce pěších cest Rokytka</t>
  </si>
  <si>
    <t>020717</t>
  </si>
  <si>
    <t>Výstavba hřiště Kaňkovského – PD</t>
  </si>
  <si>
    <t>020817</t>
  </si>
  <si>
    <t>Výstavba parku s volným pohybem psů Karlín</t>
  </si>
  <si>
    <t>020917</t>
  </si>
  <si>
    <t>Výstavba parku Krynická - Pomořanská</t>
  </si>
  <si>
    <t>021017</t>
  </si>
  <si>
    <t>Výstavba multifunkčního hřiště u ZŠ Na Korábě</t>
  </si>
  <si>
    <t>021117</t>
  </si>
  <si>
    <t>Revitalizace veřejného prostoru U Libeňského pivovaru</t>
  </si>
  <si>
    <t>021217</t>
  </si>
  <si>
    <t>Nákup uklízecí techniky</t>
  </si>
  <si>
    <t>Odbor dopravy</t>
  </si>
  <si>
    <t>0219</t>
  </si>
  <si>
    <t>Cyklobrány pro ZŠ Burešova</t>
  </si>
  <si>
    <t>0231</t>
  </si>
  <si>
    <t>80373091816</t>
  </si>
  <si>
    <t>Revitalizace veřejného prostoru Ládví</t>
  </si>
  <si>
    <t>Ládví</t>
  </si>
  <si>
    <t>Revitalizace třešňového sadu v ul. Na Truhlářce na Bílé skále</t>
  </si>
  <si>
    <t>ul. Na Truhlářce</t>
  </si>
  <si>
    <t>Rekonstrukce Libeňského podzámčí - I. etapa</t>
  </si>
  <si>
    <t>Rekonstrukce okolí bikrosové dráhy</t>
  </si>
  <si>
    <t>0304</t>
  </si>
  <si>
    <t>80531030417</t>
  </si>
  <si>
    <t>Úprava parkovací plochy a polikliniky Mazurská</t>
  </si>
  <si>
    <t>Poliklinika Mazurská 484 v k.ú. Troja</t>
  </si>
  <si>
    <t>Informační směrové značky, bezmotorová doprava, projekt. a předprojektová příprava</t>
  </si>
  <si>
    <t>Doprava v klidu - projekty, realizace, bezpečnostní a telematické prvky v dopravě</t>
  </si>
  <si>
    <t>030117</t>
  </si>
  <si>
    <t>Chodníkový program TSK hl. m. Prahy</t>
  </si>
  <si>
    <t>80529030217</t>
  </si>
  <si>
    <t>Cyklostezka Sídliště Ďáblice - Žernosecká - Ďáblická</t>
  </si>
  <si>
    <t>Žernosecká - Ďáblická</t>
  </si>
  <si>
    <t>80530030317</t>
  </si>
  <si>
    <t>Projekty BESIP</t>
  </si>
  <si>
    <t>str. 2</t>
  </si>
  <si>
    <t>odbor životního prostředí</t>
  </si>
  <si>
    <t>0402</t>
  </si>
  <si>
    <t>044416</t>
  </si>
  <si>
    <t>Rekonstrukce hřiště</t>
  </si>
  <si>
    <t>roh ulic Nad Rokoskou a S. K. Neumanna</t>
  </si>
  <si>
    <t>0404</t>
  </si>
  <si>
    <t>80443411517</t>
  </si>
  <si>
    <t>Nákup 3 ks mobilních ledových ploch</t>
  </si>
  <si>
    <t>040117</t>
  </si>
  <si>
    <t>Myčka do školní kuchyně</t>
  </si>
  <si>
    <t>040217</t>
  </si>
  <si>
    <t>Kompletní vybavení školní družiny - nábytek (nárůst dětí)</t>
  </si>
  <si>
    <t>040317</t>
  </si>
  <si>
    <t>Vybavení další první třídy nábytkem</t>
  </si>
  <si>
    <t>040417</t>
  </si>
  <si>
    <t>Dovybavení tělocvičen po rekonstrukci</t>
  </si>
  <si>
    <t>040517</t>
  </si>
  <si>
    <t>vybavení kabinetů pedagogů : 12 kabinetů</t>
  </si>
  <si>
    <t>040617</t>
  </si>
  <si>
    <t>Objednávací systém do jídelny</t>
  </si>
  <si>
    <t>ZŠ Glowackého</t>
  </si>
  <si>
    <t>040717</t>
  </si>
  <si>
    <t>040817</t>
  </si>
  <si>
    <t xml:space="preserve">Modernizace učeben - výzva č. 20 OPPR </t>
  </si>
  <si>
    <t>048116</t>
  </si>
  <si>
    <t>Modernizace zařízení a vybav. tříd v ZŠ a MŠ - předfin. projektu ve výzvě č. 20 OP PPR</t>
  </si>
  <si>
    <t>ZŠ a MŠ Lyčkovo nám.</t>
  </si>
  <si>
    <t>048216</t>
  </si>
  <si>
    <t>048316</t>
  </si>
  <si>
    <t>ZŠ a MŠ U Šk. zahrady</t>
  </si>
  <si>
    <t>048416</t>
  </si>
  <si>
    <t>048516</t>
  </si>
  <si>
    <t>ZŠ a MŠ P. Strozziho</t>
  </si>
  <si>
    <t>048616</t>
  </si>
  <si>
    <t>048716</t>
  </si>
  <si>
    <t>048816</t>
  </si>
  <si>
    <t>048916</t>
  </si>
  <si>
    <t>ZŠ B. Hrabala</t>
  </si>
  <si>
    <t>049016</t>
  </si>
  <si>
    <t>049116</t>
  </si>
  <si>
    <t>049216</t>
  </si>
  <si>
    <t>049316</t>
  </si>
  <si>
    <t>049416</t>
  </si>
  <si>
    <t>049516</t>
  </si>
  <si>
    <t>044016</t>
  </si>
  <si>
    <t>Venkovní učebna / altán pro výuku  předmětů přírodních věd</t>
  </si>
  <si>
    <t>OŠ</t>
  </si>
  <si>
    <t>2016/2018</t>
  </si>
  <si>
    <t>049616</t>
  </si>
  <si>
    <t>Výstavba hřiště Na Korábě</t>
  </si>
  <si>
    <t>OŠ (pol. 6121)</t>
  </si>
  <si>
    <t>044316</t>
  </si>
  <si>
    <t>Rekonstrukce zahrady MŠ Krynická</t>
  </si>
  <si>
    <t>046417</t>
  </si>
  <si>
    <t>IT infrastruktura</t>
  </si>
  <si>
    <t>Projektová příprava - tribuna a zázemí FK Meteor</t>
  </si>
  <si>
    <t>Projektová příprava - stadion mládeže Palmovka</t>
  </si>
  <si>
    <t>str. 3</t>
  </si>
  <si>
    <t>Odeslané prostředky k 30.6.2017</t>
  </si>
  <si>
    <t>Servisní středisko pro správě svěřeného majetku MČ Praha 8</t>
  </si>
  <si>
    <t>046216</t>
  </si>
  <si>
    <t>PD na rekonstrukci rozvodu elektro, podhledů a osvětlovacích těles</t>
  </si>
  <si>
    <t>046316</t>
  </si>
  <si>
    <t>PD na rekonstrukci podhledů a elektrorozvodů</t>
  </si>
  <si>
    <t>040917</t>
  </si>
  <si>
    <t>Stavební úpravy velkého sálu (osvětlení, akustika, podhledy)</t>
  </si>
  <si>
    <t>041017</t>
  </si>
  <si>
    <t xml:space="preserve">Rekonstrukce proskleného pláště </t>
  </si>
  <si>
    <t>041117</t>
  </si>
  <si>
    <t xml:space="preserve">Vodovodní přípojka a nové oplocení </t>
  </si>
  <si>
    <t>MŠ Na Korábě (pracoviště Lindnerova)</t>
  </si>
  <si>
    <t>041217</t>
  </si>
  <si>
    <t xml:space="preserve">Rekonstrukce teras  </t>
  </si>
  <si>
    <t>80350041217</t>
  </si>
  <si>
    <t>041317</t>
  </si>
  <si>
    <t>Vybudování pobytových ploch</t>
  </si>
  <si>
    <t>041417</t>
  </si>
  <si>
    <t>041517</t>
  </si>
  <si>
    <t>041617</t>
  </si>
  <si>
    <t>Snížení energetické náročnosti školských a jiných objektů</t>
  </si>
  <si>
    <t xml:space="preserve">SeS </t>
  </si>
  <si>
    <t>041717</t>
  </si>
  <si>
    <t>Zpracování projektových žádostí a poradenské služby</t>
  </si>
  <si>
    <t>2017/2022</t>
  </si>
  <si>
    <t>041817</t>
  </si>
  <si>
    <t>Rekonstrukce oplocení školských objektů</t>
  </si>
  <si>
    <t>ZŠ + MŠ</t>
  </si>
  <si>
    <t>041917</t>
  </si>
  <si>
    <t xml:space="preserve">Rekonstrukce  podhledů a elektrorozvodů - I. etapa </t>
  </si>
  <si>
    <t>042017</t>
  </si>
  <si>
    <t xml:space="preserve">Instalace markýzy na jižní straně budovy ZŠ </t>
  </si>
  <si>
    <t>042117</t>
  </si>
  <si>
    <t xml:space="preserve">Rekonstrukce silnoproudých rozvodů včetně podhledů I.etapa </t>
  </si>
  <si>
    <t>042217</t>
  </si>
  <si>
    <t>Rekonstrukce venkovního schodiště</t>
  </si>
  <si>
    <t>042317</t>
  </si>
  <si>
    <t>Rekonstrukce rozvodů elektro, podhledů chodby - I. etapa</t>
  </si>
  <si>
    <t>042417</t>
  </si>
  <si>
    <t>Výměna světel v kabinetech za úsporné LED</t>
  </si>
  <si>
    <t>042517</t>
  </si>
  <si>
    <t>Rekonstrukce podhledů a elektrorozvodů - I.etapa</t>
  </si>
  <si>
    <t>042617</t>
  </si>
  <si>
    <t xml:space="preserve">Rekonstrukce šaten </t>
  </si>
  <si>
    <t>042717</t>
  </si>
  <si>
    <t>Dodávka a montáž  přístřešků na vstup do jídelny a zásobovací rampu kuchyně</t>
  </si>
  <si>
    <t>042817</t>
  </si>
  <si>
    <t xml:space="preserve">Rekonstrukce rozvodů elektro, podhledů a osvětlovacích těles </t>
  </si>
  <si>
    <t xml:space="preserve">ZŠ Libčická </t>
  </si>
  <si>
    <t>042917</t>
  </si>
  <si>
    <t>Stavební úpravy izolace základů objektu - I.etapa</t>
  </si>
  <si>
    <t>ZŠ a MŠ  Lyčkovo nám</t>
  </si>
  <si>
    <t>043017</t>
  </si>
  <si>
    <t xml:space="preserve">Realizace půdní vestavby, stav. úpravy interieru a výměna  oken </t>
  </si>
  <si>
    <t>ZŠ a MŠ  Lyčkovo nám (Pernerova)</t>
  </si>
  <si>
    <t>043117</t>
  </si>
  <si>
    <t xml:space="preserve">Výstavba tělocvičny, ŠK a ŠJ </t>
  </si>
  <si>
    <t>80372043117</t>
  </si>
  <si>
    <t>Výstavba tělocvičny, ŠK a ŠJ</t>
  </si>
  <si>
    <t>043217</t>
  </si>
  <si>
    <t>043317</t>
  </si>
  <si>
    <t xml:space="preserve">Rekonstrukce opěrné zdi Heydukova ul. </t>
  </si>
  <si>
    <t>043417</t>
  </si>
  <si>
    <t xml:space="preserve">Dodávka a montáž venkovních žaluzií </t>
  </si>
  <si>
    <t xml:space="preserve">ZŠ a MŠ  Ústavní </t>
  </si>
  <si>
    <t>043517</t>
  </si>
  <si>
    <t>Statické úpravy stropů tříd v 2. NP</t>
  </si>
  <si>
    <t>ZŠ a MŠ Ústavní (Bendovka)</t>
  </si>
  <si>
    <t>043617</t>
  </si>
  <si>
    <t>043717</t>
  </si>
  <si>
    <t>Stavební úpravy objektu bývalé trafostanice</t>
  </si>
  <si>
    <t>043817</t>
  </si>
  <si>
    <t xml:space="preserve">Rekonstrukce podhledů a elektrorozvody </t>
  </si>
  <si>
    <t>043917</t>
  </si>
  <si>
    <t xml:space="preserve">Akustické  podhledy v jídelně </t>
  </si>
  <si>
    <t>044017</t>
  </si>
  <si>
    <t xml:space="preserve">Přístřešky na kola </t>
  </si>
  <si>
    <t>MŠ Kotlaska, ZŠ Ústavní</t>
  </si>
  <si>
    <t>044117</t>
  </si>
  <si>
    <t>Nový vjezd do areálu</t>
  </si>
  <si>
    <t>044217</t>
  </si>
  <si>
    <t xml:space="preserve">Revitalizace po S.E.N. </t>
  </si>
  <si>
    <t>044317</t>
  </si>
  <si>
    <t>KD Ládví - ekolikvidace chladicího zařízení a sanace suterénu</t>
  </si>
  <si>
    <t>044417</t>
  </si>
  <si>
    <t>ZŠ Mazurská - zázemí pro družinu II. etapa</t>
  </si>
  <si>
    <t>044517</t>
  </si>
  <si>
    <t>PD na rekonstrukci elektrorozvodů vč. LED osvětlení</t>
  </si>
  <si>
    <t>044617</t>
  </si>
  <si>
    <t>stavební úpravy vnitroareálových komunikací</t>
  </si>
  <si>
    <t>044717</t>
  </si>
  <si>
    <t>rekonstrukce tělocvičen</t>
  </si>
  <si>
    <t>044817</t>
  </si>
  <si>
    <t>PD rekonstrukce sportovního areálu</t>
  </si>
  <si>
    <t>044917</t>
  </si>
  <si>
    <t>rekonstrukce sportovního hřiště s umělým povrchem</t>
  </si>
  <si>
    <t>045116</t>
  </si>
  <si>
    <t>rekonstrukce a modernizace sociálního zařízení a ZTI</t>
  </si>
  <si>
    <t>047816</t>
  </si>
  <si>
    <t>rekonstrukce a modernizace MaR</t>
  </si>
  <si>
    <t>045017</t>
  </si>
  <si>
    <t>PD na rekonstrukce tělocvičen</t>
  </si>
  <si>
    <t>ZŠ Palmovka, ZŠ B. H., ZŠ Na Šutce, ZŠ a MŠ Lyčkovo nám.</t>
  </si>
  <si>
    <t>045117</t>
  </si>
  <si>
    <t>PD na úpravu interiérů pro zázemí orchestru</t>
  </si>
  <si>
    <t>045217</t>
  </si>
  <si>
    <t>Výstavba zázemí pro orchestr v KD Ládví</t>
  </si>
  <si>
    <t>str. 4</t>
  </si>
  <si>
    <t>045317</t>
  </si>
  <si>
    <t>Rekonstrukce 2 tělocvičen a zázemí v ZŠ B. Hrabala – Na Korábě</t>
  </si>
  <si>
    <t>045417</t>
  </si>
  <si>
    <t xml:space="preserve">Rekonstrukce 2 tělocvičen a zázemí </t>
  </si>
  <si>
    <t>045316</t>
  </si>
  <si>
    <t>Projektová a inženýrská činnost - přístavba tříd v areálu ZŠ</t>
  </si>
  <si>
    <t>10415045517</t>
  </si>
  <si>
    <t xml:space="preserve">EU - ZŠ B. Hrabala - snížení energetické náročnosti </t>
  </si>
  <si>
    <t>HMP/MČ</t>
  </si>
  <si>
    <t>10416045617</t>
  </si>
  <si>
    <t>EU - MŠ Chabařovická - snížení energetické náročnosti</t>
  </si>
  <si>
    <t>10417045717</t>
  </si>
  <si>
    <t>EU - MŠ Šimůnkova - snížení energetické náročnosti</t>
  </si>
  <si>
    <t>045817</t>
  </si>
  <si>
    <t>Napojení ZTI pro Sportovní klub pétanque</t>
  </si>
  <si>
    <t>045917</t>
  </si>
  <si>
    <t>navýšení kapacity mycího centra ŠK</t>
  </si>
  <si>
    <t>046017</t>
  </si>
  <si>
    <t>úpravy pro bezbariérové užívání areálu MŠ vč. TDI</t>
  </si>
  <si>
    <t>80427046017</t>
  </si>
  <si>
    <t>Úprava bezbariérového užívání areálu MŠ Šiškova 1223/2, Praha 8</t>
  </si>
  <si>
    <t>045416</t>
  </si>
  <si>
    <t>PD na vybudování půdní vestavby</t>
  </si>
  <si>
    <t>046117</t>
  </si>
  <si>
    <t>zřízení nových cest a závlahy v areálu MŠ</t>
  </si>
  <si>
    <t>MŠ Kotlaska</t>
  </si>
  <si>
    <t>046217</t>
  </si>
  <si>
    <t>sanace obvodového zdiva a rekonstrukce ZTI</t>
  </si>
  <si>
    <t>046317</t>
  </si>
  <si>
    <t>multifunkční zázemí pro školní družinu</t>
  </si>
  <si>
    <t>046517</t>
  </si>
  <si>
    <t>MŠ Lešenská - modernizace areálového osvětlení MŠ,</t>
  </si>
  <si>
    <t>MŠ Lešenská</t>
  </si>
  <si>
    <t>046617</t>
  </si>
  <si>
    <t>ZŠ Glowackého - multifunkční zázemí pro školní družinu,</t>
  </si>
  <si>
    <t>046717</t>
  </si>
  <si>
    <t>ZŠ Na Slovance - rekonstrukce školní kuchyně,</t>
  </si>
  <si>
    <t>ZŠ Na Slovance</t>
  </si>
  <si>
    <t>046817</t>
  </si>
  <si>
    <t>KD Ládví - demoliční práce a vyklizení přízemí KD,</t>
  </si>
  <si>
    <t>046917</t>
  </si>
  <si>
    <t>ZŠ BH Zenklova - rekonstrukce 2 tělocvičen a šatny,</t>
  </si>
  <si>
    <t>ZŠ BH Zenklova</t>
  </si>
  <si>
    <t>047017</t>
  </si>
  <si>
    <t>ZŠ Na Šutce - rekonstrukce 2 tělocvičen a nářaďovny,</t>
  </si>
  <si>
    <t>047117</t>
  </si>
  <si>
    <t>ZŠ Lyčkovo nám. - rekonstrukce tělocvičny,</t>
  </si>
  <si>
    <t>047217</t>
  </si>
  <si>
    <t>KD Ládví - rekonstrukce zázemí tanečního souboru a soc. z.</t>
  </si>
  <si>
    <t>047317</t>
  </si>
  <si>
    <t xml:space="preserve">ZŠ Na Šutce - rekonstrukce vnějších sportovišť a výstavba </t>
  </si>
  <si>
    <t>047417</t>
  </si>
  <si>
    <t>MŠ U Školské zahr. - pobytové plochy,</t>
  </si>
  <si>
    <t>MŠ U Školské zahr.</t>
  </si>
  <si>
    <t>047517</t>
  </si>
  <si>
    <t>MŠ Drahorádova (ZŠ a MŠ Na Slovance) - Pobytové plochy</t>
  </si>
  <si>
    <t>MŠ Drahorádova (ZŠ a MŠ Na Slovance)</t>
  </si>
  <si>
    <t>047617</t>
  </si>
  <si>
    <t xml:space="preserve">ZŠ U Školské zahr. - rekonstrukce hřiště, </t>
  </si>
  <si>
    <t>ZŠ U Školské zahr.</t>
  </si>
  <si>
    <t>047717</t>
  </si>
  <si>
    <t xml:space="preserve">KD Ládví - rekonstrukce ZTI II. etapa (svislé rozvody a </t>
  </si>
  <si>
    <t>047817</t>
  </si>
  <si>
    <t xml:space="preserve">ZŠ U Školské zahrady - PD víceúčelové hřiště, </t>
  </si>
  <si>
    <t>047917</t>
  </si>
  <si>
    <t xml:space="preserve">ZŠ a MŠ Dolákova - PD přestavba objektu bývalé sauny, </t>
  </si>
  <si>
    <t>ZŠ a MŠ Dolákova</t>
  </si>
  <si>
    <t>048017</t>
  </si>
  <si>
    <t xml:space="preserve">ZŠ Ústavní - PD školní družina , </t>
  </si>
  <si>
    <t>048117</t>
  </si>
  <si>
    <t xml:space="preserve">MŠ Šimůnkova - instalace zátěžových koberců ve čtyřech </t>
  </si>
  <si>
    <t>048217</t>
  </si>
  <si>
    <t>ZŠ Dolákova - úprava atria školy na venkovní učebny</t>
  </si>
  <si>
    <t>048317</t>
  </si>
  <si>
    <t>ZŠ Mazurská - rekonstrukce sportovního areálu,</t>
  </si>
  <si>
    <t>048417</t>
  </si>
  <si>
    <t xml:space="preserve">Ubytovna Voctářova - výměna kotle za nový typ, </t>
  </si>
  <si>
    <t>Ubytovna Voctářova</t>
  </si>
  <si>
    <t>048517</t>
  </si>
  <si>
    <t xml:space="preserve">MŠ Klíčanská - dostavba přístřešků, </t>
  </si>
  <si>
    <t>MŠ Klíčanská</t>
  </si>
  <si>
    <t>048617</t>
  </si>
  <si>
    <t xml:space="preserve">MŠ a ZŠ - rekonstrukce oplocení školských objektů, </t>
  </si>
  <si>
    <t>MŠ a ZŠ</t>
  </si>
  <si>
    <t>048717</t>
  </si>
  <si>
    <t xml:space="preserve">ZŠ Na Slovance - PD - přístavba dílen a školní družiny, </t>
  </si>
  <si>
    <t>ZŠ Na Slovance - PD</t>
  </si>
  <si>
    <t>049017</t>
  </si>
  <si>
    <t>oplocení areálu školy + vstupní branka a vjezd do MŠ</t>
  </si>
  <si>
    <t>049117</t>
  </si>
  <si>
    <t>oprava dlažby na terasách MŠ + již plánované zastřešení teras</t>
  </si>
  <si>
    <t>049217</t>
  </si>
  <si>
    <t>rekonstrukce a nátěr plotu</t>
  </si>
  <si>
    <t>MŠ Ústavní</t>
  </si>
  <si>
    <t>049317</t>
  </si>
  <si>
    <t>ZŠ  Ústavní - rekonstrukce původních asfaltových  chodníků a účelových komunikací</t>
  </si>
  <si>
    <t>ZŠ  Ústavní</t>
  </si>
  <si>
    <t>049417</t>
  </si>
  <si>
    <t>rekonstrukce podezdívky a výměna plot. dílců kolem celého areálu školy</t>
  </si>
  <si>
    <t>049517</t>
  </si>
  <si>
    <t>studie nástavby</t>
  </si>
  <si>
    <t>049617</t>
  </si>
  <si>
    <t>rekonstrukce podlah – dlažba - na chodbách k tělocvičnám a ke školní jídelně</t>
  </si>
  <si>
    <t>049717</t>
  </si>
  <si>
    <t>rekonstrukce toalet u školní knihovny a tělocvičen</t>
  </si>
  <si>
    <t>049817</t>
  </si>
  <si>
    <t>ZŠ Libčická - vytvoření místa na bioodpad</t>
  </si>
  <si>
    <t>049917</t>
  </si>
  <si>
    <t>rekonstrukce oplocení</t>
  </si>
  <si>
    <t>MŠ Dolákova</t>
  </si>
  <si>
    <t xml:space="preserve"> rekonstrukce venkovních zahradních schodišť</t>
  </si>
  <si>
    <t xml:space="preserve"> rekonstrukce oplocení</t>
  </si>
  <si>
    <t>rekonstukce oplocení vč. opěrné zdi a rekultivace zahrady</t>
  </si>
  <si>
    <t>rekonstrukce oplocení celého areálu škol vč. branek MŠ</t>
  </si>
  <si>
    <t>str. 5</t>
  </si>
  <si>
    <t>Odeslané pr. / čerpání k 30.6.2017</t>
  </si>
  <si>
    <t>rekonstrukce oplocení celého areálu školy vč. bran</t>
  </si>
  <si>
    <t>rekonstrukce oplocení celého areálu školy včetně bran</t>
  </si>
  <si>
    <t>MŠ Poznaňská</t>
  </si>
  <si>
    <t>rekonstrukce celého oplocení školy včetně nových vjezdů + vjezdy</t>
  </si>
  <si>
    <t>zastínění oken jižní strany</t>
  </si>
  <si>
    <t>MŠ Štěpničná </t>
  </si>
  <si>
    <t>plot při vstupu do budovy Zenklova (bezdomovci),</t>
  </si>
  <si>
    <t>ZŠ Bohumila Hrabala</t>
  </si>
  <si>
    <t>rekonstrukce plotu</t>
  </si>
  <si>
    <t>stavební úpravy plotu včetně nátěru</t>
  </si>
  <si>
    <t xml:space="preserve">ZŠ Na Slovance </t>
  </si>
  <si>
    <t>ploty - rekonstrukce podezdívek a nátěry</t>
  </si>
  <si>
    <t>rekonstrukce 2 plotů, včetně bran a 2 branek u hlavního a vedlejšího vchodu</t>
  </si>
  <si>
    <t>oplocení celého areálu mateřské školy a rekonstrukce stávajících podezdívek</t>
  </si>
  <si>
    <t>brána - zadní vjezdová, manuální otevírání</t>
  </si>
  <si>
    <t xml:space="preserve">Doplatek PD -Snížení energetické náročnosti na budově Gerontologického centra </t>
  </si>
  <si>
    <t>spoluf. EU</t>
  </si>
  <si>
    <t>0504</t>
  </si>
  <si>
    <t>80496050917</t>
  </si>
  <si>
    <t>Pořízení PD na zkapacitnění a rekonstrukci objektu Poliklinika Mazurská</t>
  </si>
  <si>
    <t>80497080217</t>
  </si>
  <si>
    <t>Vybudování rodinného centra</t>
  </si>
  <si>
    <t>Bulovka 10</t>
  </si>
  <si>
    <t>Jesle Mirovická</t>
  </si>
  <si>
    <t>050117</t>
  </si>
  <si>
    <t>Rekonstrukce slaboproudých elektrických rozvodů</t>
  </si>
  <si>
    <t>050217</t>
  </si>
  <si>
    <t>Výměna podlahových krytin jídelna Křižíkova</t>
  </si>
  <si>
    <t>PS Křižíkova</t>
  </si>
  <si>
    <t>050317</t>
  </si>
  <si>
    <t>Vybudování sprchového koutu</t>
  </si>
  <si>
    <t>PS Burešova</t>
  </si>
  <si>
    <t>050417</t>
  </si>
  <si>
    <t>Rekonstrukce stávajícího sprchového koutu</t>
  </si>
  <si>
    <t>050517</t>
  </si>
  <si>
    <t>Výměna kuchyňských sestav</t>
  </si>
  <si>
    <t>050617</t>
  </si>
  <si>
    <t>Dobudování Střediska osobní hygieny</t>
  </si>
  <si>
    <t>050717</t>
  </si>
  <si>
    <t>Oprava kanceláře pečovatelek PS Burešova</t>
  </si>
  <si>
    <t>050817</t>
  </si>
  <si>
    <t>Oprava podlah v PS Křižíkova</t>
  </si>
  <si>
    <t>060110</t>
  </si>
  <si>
    <t>0614</t>
  </si>
  <si>
    <t>80537041017</t>
  </si>
  <si>
    <t>Rekonstrukce pláště Kulturního domu Ládví</t>
  </si>
  <si>
    <t>060117</t>
  </si>
  <si>
    <t>Nákup pokladního systému do divadla Karla Hackera (vč. web. stránek a obj. systému)</t>
  </si>
  <si>
    <t>Klapkova 26, Praha 8</t>
  </si>
  <si>
    <t>060217</t>
  </si>
  <si>
    <t>Vánoční osvětlení Prahy 8</t>
  </si>
  <si>
    <t>060317</t>
  </si>
  <si>
    <t>Busta Bohumila Hrabala</t>
  </si>
  <si>
    <t>060417</t>
  </si>
  <si>
    <t>Pořízení výstavního systému (8 panelů)</t>
  </si>
  <si>
    <t>060517</t>
  </si>
  <si>
    <t>Rekonstrukce pomníku v ulici Fr Kadlece</t>
  </si>
  <si>
    <t>060617</t>
  </si>
  <si>
    <t>Reko sousoší u OC Drahaň v Čimicích</t>
  </si>
  <si>
    <t>060717</t>
  </si>
  <si>
    <t>Pořízení vánočního osvětlení na vánoční stromy</t>
  </si>
  <si>
    <t>060817</t>
  </si>
  <si>
    <t>Obnova a pořízení infotabulí s mapou</t>
  </si>
  <si>
    <t>060917</t>
  </si>
  <si>
    <t>Automobil pro zajištění kulturních akcí</t>
  </si>
  <si>
    <t>061017</t>
  </si>
  <si>
    <t>Obnova informačních vitrín</t>
  </si>
  <si>
    <t>Integrace ostatních LKS do MKS</t>
  </si>
  <si>
    <t>Obnova  zabezp. a signalizačních systémů ÚMČ</t>
  </si>
  <si>
    <t>80541070117</t>
  </si>
  <si>
    <t>Zřízení vlastní datové bezpečnostní sítě</t>
  </si>
  <si>
    <t>2017</t>
  </si>
  <si>
    <t>80542070217</t>
  </si>
  <si>
    <t>Rozvoj MKS, Intergrace LKS do MKS, Kobyliská střelnice</t>
  </si>
  <si>
    <t>UMČ</t>
  </si>
  <si>
    <t>str. 6</t>
  </si>
  <si>
    <t>Centrum Palmovka - výstavba budovy  s kanc. a komerčními prostorami - kapitál. půjčka</t>
  </si>
  <si>
    <t>2012/-</t>
  </si>
  <si>
    <t xml:space="preserve">Rekonstrukce sociálních bytů Taussigova </t>
  </si>
  <si>
    <t>Projektová dokumentace a studie multifunkční sportovní haly</t>
  </si>
  <si>
    <t>PD rekonstrukce rozvodů vody a kanalizace - Poliklinika Mazurská</t>
  </si>
  <si>
    <t>2013/2017</t>
  </si>
  <si>
    <t>Rekonstrukce vodoinstalace SV a TUV -Poliklinika Mazurská</t>
  </si>
  <si>
    <t>PD rekonstrukce slaboproudých rozvodů - Poliklinika Mazurská</t>
  </si>
  <si>
    <t>080117</t>
  </si>
  <si>
    <t>Rekonstrukce sociálních zařízení</t>
  </si>
  <si>
    <t>080217</t>
  </si>
  <si>
    <t>Výstavba rodinného centra Kobylisy</t>
  </si>
  <si>
    <t>080317</t>
  </si>
  <si>
    <t>PD výstavba startovacích bytů</t>
  </si>
  <si>
    <t>k.ú. Stížkov</t>
  </si>
  <si>
    <t>081916</t>
  </si>
  <si>
    <t>Rekonstrukce prádelny Taussigova</t>
  </si>
  <si>
    <t>Taussigova 1172/1 Kobylisy</t>
  </si>
  <si>
    <t>082016</t>
  </si>
  <si>
    <t>Rekonstrukce prádelny Burešova</t>
  </si>
  <si>
    <t>Burešova 1151/12 Kobylisy</t>
  </si>
  <si>
    <t>Rekonstrukce fasády severního štítu</t>
  </si>
  <si>
    <t>082216</t>
  </si>
  <si>
    <t>Rekonstrukce střešní krytiny a fasády</t>
  </si>
  <si>
    <t>Uzavřená 652/10 Kobylisy</t>
  </si>
  <si>
    <t>082116</t>
  </si>
  <si>
    <t xml:space="preserve">Rekonstrukce fasády </t>
  </si>
  <si>
    <t>Březinova 485/18 Karlín</t>
  </si>
  <si>
    <t>Rekonstrukce HDV elektro (doplatek)</t>
  </si>
  <si>
    <t>Křižíkova 35/46, 290/48, 167/50 Karlín</t>
  </si>
  <si>
    <t>Ideová studie</t>
  </si>
  <si>
    <t>OKC Draháň, Čimická 780/61 Čimice</t>
  </si>
  <si>
    <t>080417</t>
  </si>
  <si>
    <t>Technické opatření BD Taussigova 1172/1</t>
  </si>
  <si>
    <t>BD Taussigova 1172/1</t>
  </si>
  <si>
    <t>080517</t>
  </si>
  <si>
    <t>Rekonstrukce fasády a oken Vosmíkových 18</t>
  </si>
  <si>
    <t>Vosmíkových 18</t>
  </si>
  <si>
    <t>080617</t>
  </si>
  <si>
    <t>Rekonstrukce zahrady Kolpingova domu</t>
  </si>
  <si>
    <t>080717</t>
  </si>
  <si>
    <t>Generální klíč Poliklinika Mazurská</t>
  </si>
  <si>
    <t>080817</t>
  </si>
  <si>
    <t>Technické opatření bytového domu Burešova 1151/12</t>
  </si>
  <si>
    <t>Burešova 1151/12 v k. ú. Kobylisy</t>
  </si>
  <si>
    <t>080917</t>
  </si>
  <si>
    <t>Půdní vestavba - kanceláře a skladu na adrese U Synagogy 236/2</t>
  </si>
  <si>
    <t>U Synagogy 23/2 v k. ú. Libeň</t>
  </si>
  <si>
    <t>081017</t>
  </si>
  <si>
    <t>Přístroje a zvl. zařízení prádelen Burešova a Taussigova</t>
  </si>
  <si>
    <t>Taussigova, Burešova</t>
  </si>
  <si>
    <t>081117</t>
  </si>
  <si>
    <t>Technické zhodnocení U Pazderek 265</t>
  </si>
  <si>
    <t>U Pazderek 265</t>
  </si>
  <si>
    <t>081217</t>
  </si>
  <si>
    <t>Osazení klimatizační jednotky</t>
  </si>
  <si>
    <t>Nekvasilova 625/2</t>
  </si>
  <si>
    <t>80411081617</t>
  </si>
  <si>
    <t>Rekonstrukce uvolněných bytů v domech svěřených MČ Praha 8</t>
  </si>
  <si>
    <t>081317</t>
  </si>
  <si>
    <t>Reko. slaboproudých rozvodů</t>
  </si>
  <si>
    <t>081417</t>
  </si>
  <si>
    <t>Rekonstrukce divadla Karla Hackera - PD</t>
  </si>
  <si>
    <t>081517</t>
  </si>
  <si>
    <t xml:space="preserve">Reko. nebyt. prostoru  - Vítkova 154/24 </t>
  </si>
  <si>
    <t>Vítkova 154/24</t>
  </si>
  <si>
    <t>081717</t>
  </si>
  <si>
    <t>081817</t>
  </si>
  <si>
    <t>Rekonstrukce přístavku obj Kolpingův dům</t>
  </si>
  <si>
    <t>Bohnická 3/32 v k. ú. Bohnice</t>
  </si>
  <si>
    <t>081917</t>
  </si>
  <si>
    <t>Rekonstrukce výměníkové stanice</t>
  </si>
  <si>
    <t>Bešťákova 457/5</t>
  </si>
  <si>
    <t>082017</t>
  </si>
  <si>
    <t>Rekonstrukce ploch u nebytového prostoru</t>
  </si>
  <si>
    <t>Nekvasilova 625/2 v k. ú. Karlín</t>
  </si>
  <si>
    <t>082117</t>
  </si>
  <si>
    <t>Rekonstrukce střechy a fasády</t>
  </si>
  <si>
    <t>Zenklova 616/166 v k. ú. Libeň</t>
  </si>
  <si>
    <t>082217</t>
  </si>
  <si>
    <t>Rekonstrukce stoupaček</t>
  </si>
  <si>
    <t>str. 7</t>
  </si>
  <si>
    <t>082317</t>
  </si>
  <si>
    <t>Rekonstrukce vstupní haly</t>
  </si>
  <si>
    <t>Taussigova 1172/1</t>
  </si>
  <si>
    <t>082417</t>
  </si>
  <si>
    <t>Rekonstrukce suterénních kolektorů</t>
  </si>
  <si>
    <t>082517</t>
  </si>
  <si>
    <t>Technické prostředky pro údržbu ledu</t>
  </si>
  <si>
    <t>mobilní klužiště</t>
  </si>
  <si>
    <t>082617</t>
  </si>
  <si>
    <t>Rekonstrukce teras</t>
  </si>
  <si>
    <t>Křižíkova 35/45, 290/48, 167/50 v k. ú. Karlín</t>
  </si>
  <si>
    <t>Revitalizace náměstí u KD Ládví - studie a PD</t>
  </si>
  <si>
    <t>2015/2018</t>
  </si>
  <si>
    <t>Revitalizace třešňového sadu</t>
  </si>
  <si>
    <t xml:space="preserve">Studie a PD pro tvorbu vstupní části do Proseckých skal včetně stezky </t>
  </si>
  <si>
    <t>Příslušná část Proseckých skal</t>
  </si>
  <si>
    <t>Elsnicovo náměstí</t>
  </si>
  <si>
    <t>91516</t>
  </si>
  <si>
    <t>Ideová a realizační studie - vytvoření komunitní zahrady Prahy 8</t>
  </si>
  <si>
    <t>Využití části plochy zahrádkářské kolonie, případně alternace</t>
  </si>
  <si>
    <t>091816</t>
  </si>
  <si>
    <t>Revitalizace veřejného prostranství Ládví</t>
  </si>
  <si>
    <t>091916</t>
  </si>
  <si>
    <t>090117</t>
  </si>
  <si>
    <t>Revitalizace parku Dlážděnka - I. etapa</t>
  </si>
  <si>
    <t>090217</t>
  </si>
  <si>
    <t xml:space="preserve">Studie a PD - Revitalizace okolí Čimického rybníka </t>
  </si>
  <si>
    <t>090317</t>
  </si>
  <si>
    <t>Revitalizace okolí Proseckých skal - I.etapa</t>
  </si>
  <si>
    <t>090417</t>
  </si>
  <si>
    <t>Rekonstrukce zadního traktu Libeňského zámku</t>
  </si>
  <si>
    <t>090517</t>
  </si>
  <si>
    <t>Jižní cestní síť do areálu Dlážděnka</t>
  </si>
  <si>
    <t>Systém automatické obnovy napájení sítě</t>
  </si>
  <si>
    <t>Obnova VT, Pořízení systému geograficky odděleného zálohování</t>
  </si>
  <si>
    <t>Informační portál</t>
  </si>
  <si>
    <t>090617</t>
  </si>
  <si>
    <t>Rozvoj serverové infrastruktury</t>
  </si>
  <si>
    <t>Čerpání rozpočtu Gerontologického centra v Praze 8  za 1. pololetí 2017</t>
  </si>
  <si>
    <t>výnos z transferů</t>
  </si>
  <si>
    <t>výnos z trasferu v souvislosti s odpisem</t>
  </si>
  <si>
    <t xml:space="preserve"> hospodářský výsledek</t>
  </si>
  <si>
    <t>35a</t>
  </si>
  <si>
    <t>nedočerpaná dotace MPSV UZ 13305</t>
  </si>
  <si>
    <t>nedoerpaná dotace  HMP UZ 81</t>
  </si>
  <si>
    <t>NEDOČERPANÉ PŘÍSPĚVKY A DOTACE CELKEM</t>
  </si>
  <si>
    <t xml:space="preserve">               Příloha důvodové zprávy č. 5</t>
  </si>
  <si>
    <t xml:space="preserve">            v působnosti městské části Praha 8 za I. pololetí 2017</t>
  </si>
  <si>
    <t>Dále SeS čerpal neinvestiční prostředky ponechané z roku 2016 do roku 2017 ve výši 9 102,5 tis. Kč.</t>
  </si>
  <si>
    <t xml:space="preserve"> městské části Praha 8 za I. pololetí 2017</t>
  </si>
  <si>
    <t xml:space="preserve">                   městské části Praha 8 za I. pololetí 2017</t>
  </si>
  <si>
    <t xml:space="preserve">    městské části Praha 8 za I. pololetí 2017</t>
  </si>
  <si>
    <t>Příloha důvodové zprávy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</si>
</sst>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.0"/>
    <numFmt numFmtId="165" formatCode="_-* #,##0.0\ _K_č_-;\-* #,##0.0\ _K_č_-;_-* &quot;-&quot;??\ _K_č_-;_-@_-"/>
  </numFmts>
  <fonts count="6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sz val="11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u/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49"/>
      <name val="Arial CE"/>
      <family val="2"/>
      <charset val="238"/>
    </font>
    <font>
      <sz val="10"/>
      <color indexed="10"/>
      <name val="Arial CE"/>
      <charset val="238"/>
    </font>
    <font>
      <sz val="12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 tint="0.39997558519241921"/>
      <name val="Arial"/>
      <family val="2"/>
      <charset val="238"/>
    </font>
    <font>
      <sz val="11"/>
      <color rgb="FF00B0F0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CE"/>
      <family val="2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Arial CE"/>
      <family val="2"/>
      <charset val="238"/>
    </font>
    <font>
      <sz val="10"/>
      <color indexed="4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0"/>
      <color theme="1"/>
      <name val="Arial CE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6"/>
      <color theme="0"/>
      <name val="Arial"/>
      <family val="2"/>
      <charset val="238"/>
    </font>
    <font>
      <sz val="16"/>
      <color theme="0"/>
      <name val="Arial CE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1" fillId="0" borderId="0"/>
  </cellStyleXfs>
  <cellXfs count="927">
    <xf numFmtId="0" fontId="0" fillId="0" borderId="0" xfId="0"/>
    <xf numFmtId="0" fontId="5" fillId="0" borderId="0" xfId="1" applyFont="1"/>
    <xf numFmtId="0" fontId="6" fillId="0" borderId="0" xfId="1" applyFont="1"/>
    <xf numFmtId="0" fontId="9" fillId="0" borderId="0" xfId="1" applyFont="1" applyAlignment="1">
      <alignment horizontal="right"/>
    </xf>
    <xf numFmtId="0" fontId="3" fillId="0" borderId="0" xfId="1" applyFont="1"/>
    <xf numFmtId="0" fontId="12" fillId="0" borderId="0" xfId="1" applyFont="1" applyAlignment="1">
      <alignment horizontal="center"/>
    </xf>
    <xf numFmtId="0" fontId="3" fillId="0" borderId="33" xfId="1" applyFont="1" applyBorder="1"/>
    <xf numFmtId="0" fontId="3" fillId="0" borderId="34" xfId="1" applyFont="1" applyBorder="1"/>
    <xf numFmtId="0" fontId="3" fillId="0" borderId="32" xfId="1" applyFont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3" fillId="0" borderId="19" xfId="1" applyFont="1" applyBorder="1"/>
    <xf numFmtId="0" fontId="3" fillId="0" borderId="0" xfId="1" applyFont="1" applyBorder="1"/>
    <xf numFmtId="0" fontId="3" fillId="0" borderId="3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38" xfId="1" applyFont="1" applyBorder="1"/>
    <xf numFmtId="0" fontId="3" fillId="0" borderId="1" xfId="1" applyFont="1" applyBorder="1"/>
    <xf numFmtId="0" fontId="3" fillId="0" borderId="1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3" fontId="26" fillId="0" borderId="32" xfId="1" applyNumberFormat="1" applyFont="1" applyBorder="1" applyAlignment="1">
      <alignment horizontal="center"/>
    </xf>
    <xf numFmtId="3" fontId="26" fillId="0" borderId="37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3" fontId="3" fillId="0" borderId="4" xfId="1" applyNumberFormat="1" applyFont="1" applyFill="1" applyBorder="1" applyAlignment="1">
      <alignment horizontal="center"/>
    </xf>
    <xf numFmtId="3" fontId="3" fillId="0" borderId="11" xfId="1" applyNumberFormat="1" applyFont="1" applyFill="1" applyBorder="1" applyAlignment="1">
      <alignment horizontal="center"/>
    </xf>
    <xf numFmtId="3" fontId="26" fillId="0" borderId="36" xfId="1" applyNumberFormat="1" applyFont="1" applyBorder="1" applyAlignment="1">
      <alignment horizontal="center"/>
    </xf>
    <xf numFmtId="3" fontId="3" fillId="0" borderId="36" xfId="1" applyNumberFormat="1" applyFont="1" applyBorder="1" applyAlignment="1">
      <alignment horizontal="center"/>
    </xf>
    <xf numFmtId="3" fontId="26" fillId="0" borderId="35" xfId="1" applyNumberFormat="1" applyFont="1" applyBorder="1" applyAlignment="1">
      <alignment horizontal="center"/>
    </xf>
    <xf numFmtId="4" fontId="12" fillId="0" borderId="11" xfId="0" applyNumberFormat="1" applyFont="1" applyFill="1" applyBorder="1" applyAlignment="1">
      <alignment horizontal="center"/>
    </xf>
    <xf numFmtId="4" fontId="12" fillId="0" borderId="31" xfId="0" applyNumberFormat="1" applyFont="1" applyFill="1" applyBorder="1" applyAlignment="1">
      <alignment horizontal="center"/>
    </xf>
    <xf numFmtId="3" fontId="4" fillId="0" borderId="4" xfId="1" applyNumberFormat="1" applyFont="1" applyFill="1" applyBorder="1" applyAlignment="1">
      <alignment horizontal="center"/>
    </xf>
    <xf numFmtId="3" fontId="3" fillId="0" borderId="32" xfId="1" applyNumberFormat="1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12" fillId="0" borderId="0" xfId="0" applyFont="1"/>
    <xf numFmtId="0" fontId="0" fillId="0" borderId="33" xfId="0" applyBorder="1"/>
    <xf numFmtId="0" fontId="1" fillId="0" borderId="32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19" xfId="0" applyBorder="1"/>
    <xf numFmtId="0" fontId="1" fillId="0" borderId="36" xfId="0" applyFont="1" applyBorder="1" applyAlignment="1">
      <alignment horizontal="center"/>
    </xf>
    <xf numFmtId="0" fontId="0" fillId="0" borderId="37" xfId="0" applyFont="1" applyBorder="1"/>
    <xf numFmtId="0" fontId="0" fillId="0" borderId="0" xfId="0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38" xfId="0" applyBorder="1"/>
    <xf numFmtId="0" fontId="1" fillId="0" borderId="11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3" fontId="3" fillId="0" borderId="37" xfId="0" applyNumberFormat="1" applyFont="1" applyBorder="1"/>
    <xf numFmtId="3" fontId="9" fillId="0" borderId="2" xfId="0" applyNumberFormat="1" applyFont="1" applyBorder="1" applyAlignment="1">
      <alignment horizontal="center"/>
    </xf>
    <xf numFmtId="4" fontId="12" fillId="0" borderId="2" xfId="0" applyNumberFormat="1" applyFont="1" applyFill="1" applyBorder="1" applyAlignment="1">
      <alignment horizontal="center"/>
    </xf>
    <xf numFmtId="4" fontId="12" fillId="0" borderId="30" xfId="0" applyNumberFormat="1" applyFont="1" applyFill="1" applyBorder="1" applyAlignment="1">
      <alignment horizontal="center"/>
    </xf>
    <xf numFmtId="0" fontId="7" fillId="0" borderId="39" xfId="0" applyFont="1" applyBorder="1"/>
    <xf numFmtId="0" fontId="0" fillId="0" borderId="0" xfId="0" applyFont="1"/>
    <xf numFmtId="0" fontId="0" fillId="2" borderId="0" xfId="0" applyFont="1" applyFill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4" fillId="0" borderId="0" xfId="0" applyFont="1"/>
    <xf numFmtId="0" fontId="12" fillId="0" borderId="2" xfId="0" applyFont="1" applyFill="1" applyBorder="1" applyAlignment="1">
      <alignment horizontal="left" vertical="center" indent="1"/>
    </xf>
    <xf numFmtId="3" fontId="32" fillId="0" borderId="2" xfId="0" applyNumberFormat="1" applyFont="1" applyFill="1" applyBorder="1" applyAlignment="1">
      <alignment horizontal="right" vertical="center" indent="1"/>
    </xf>
    <xf numFmtId="164" fontId="32" fillId="0" borderId="2" xfId="0" applyNumberFormat="1" applyFont="1" applyFill="1" applyBorder="1" applyAlignment="1">
      <alignment horizontal="right" vertical="center" indent="1"/>
    </xf>
    <xf numFmtId="4" fontId="32" fillId="0" borderId="2" xfId="0" applyNumberFormat="1" applyFont="1" applyFill="1" applyBorder="1" applyAlignment="1">
      <alignment horizontal="right" vertical="center" indent="1"/>
    </xf>
    <xf numFmtId="0" fontId="33" fillId="0" borderId="3" xfId="0" applyFont="1" applyFill="1" applyBorder="1" applyAlignment="1">
      <alignment horizontal="left" vertical="center" indent="1"/>
    </xf>
    <xf numFmtId="3" fontId="33" fillId="0" borderId="3" xfId="0" applyNumberFormat="1" applyFont="1" applyFill="1" applyBorder="1" applyAlignment="1">
      <alignment horizontal="right" vertical="center" indent="1"/>
    </xf>
    <xf numFmtId="164" fontId="33" fillId="0" borderId="3" xfId="0" applyNumberFormat="1" applyFont="1" applyFill="1" applyBorder="1" applyAlignment="1">
      <alignment horizontal="right" vertical="center" indent="1"/>
    </xf>
    <xf numFmtId="4" fontId="33" fillId="0" borderId="3" xfId="0" applyNumberFormat="1" applyFont="1" applyFill="1" applyBorder="1" applyAlignment="1">
      <alignment horizontal="right" vertical="center" indent="1"/>
    </xf>
    <xf numFmtId="0" fontId="33" fillId="0" borderId="4" xfId="0" applyFont="1" applyFill="1" applyBorder="1" applyAlignment="1">
      <alignment horizontal="left" vertical="center" indent="1"/>
    </xf>
    <xf numFmtId="3" fontId="33" fillId="0" borderId="4" xfId="0" applyNumberFormat="1" applyFont="1" applyFill="1" applyBorder="1" applyAlignment="1">
      <alignment horizontal="right" vertical="center" indent="1"/>
    </xf>
    <xf numFmtId="164" fontId="33" fillId="0" borderId="4" xfId="0" applyNumberFormat="1" applyFont="1" applyFill="1" applyBorder="1" applyAlignment="1">
      <alignment horizontal="right" vertical="center" indent="1"/>
    </xf>
    <xf numFmtId="4" fontId="33" fillId="0" borderId="4" xfId="0" applyNumberFormat="1" applyFont="1" applyFill="1" applyBorder="1" applyAlignment="1">
      <alignment horizontal="right" vertical="center" indent="1"/>
    </xf>
    <xf numFmtId="0" fontId="0" fillId="0" borderId="7" xfId="0" applyFont="1" applyFill="1" applyBorder="1" applyAlignment="1">
      <alignment horizontal="left" vertical="center" indent="1"/>
    </xf>
    <xf numFmtId="3" fontId="33" fillId="0" borderId="7" xfId="0" applyNumberFormat="1" applyFont="1" applyFill="1" applyBorder="1" applyAlignment="1">
      <alignment horizontal="right" vertical="center" indent="1"/>
    </xf>
    <xf numFmtId="164" fontId="33" fillId="0" borderId="7" xfId="0" applyNumberFormat="1" applyFont="1" applyFill="1" applyBorder="1" applyAlignment="1">
      <alignment horizontal="right" vertical="center" indent="1"/>
    </xf>
    <xf numFmtId="4" fontId="33" fillId="0" borderId="7" xfId="0" applyNumberFormat="1" applyFont="1" applyFill="1" applyBorder="1" applyAlignment="1">
      <alignment horizontal="right" vertical="center" indent="1"/>
    </xf>
    <xf numFmtId="0" fontId="33" fillId="0" borderId="7" xfId="0" applyFont="1" applyFill="1" applyBorder="1" applyAlignment="1">
      <alignment horizontal="left" vertical="center" indent="1"/>
    </xf>
    <xf numFmtId="0" fontId="12" fillId="0" borderId="2" xfId="0" applyFont="1" applyFill="1" applyBorder="1" applyAlignment="1">
      <alignment horizontal="left" vertical="center" wrapText="1" indent="1"/>
    </xf>
    <xf numFmtId="0" fontId="12" fillId="0" borderId="7" xfId="0" applyFont="1" applyFill="1" applyBorder="1" applyAlignment="1">
      <alignment horizontal="left" vertical="center" indent="1"/>
    </xf>
    <xf numFmtId="3" fontId="32" fillId="0" borderId="7" xfId="0" applyNumberFormat="1" applyFont="1" applyFill="1" applyBorder="1" applyAlignment="1">
      <alignment horizontal="right" vertical="center" indent="1"/>
    </xf>
    <xf numFmtId="164" fontId="32" fillId="0" borderId="7" xfId="0" applyNumberFormat="1" applyFont="1" applyFill="1" applyBorder="1" applyAlignment="1">
      <alignment horizontal="right" vertical="center" indent="1"/>
    </xf>
    <xf numFmtId="4" fontId="32" fillId="0" borderId="7" xfId="0" applyNumberFormat="1" applyFont="1" applyFill="1" applyBorder="1" applyAlignment="1">
      <alignment horizontal="right" vertical="center" indent="1"/>
    </xf>
    <xf numFmtId="0" fontId="32" fillId="0" borderId="2" xfId="0" applyFont="1" applyFill="1" applyBorder="1" applyAlignment="1">
      <alignment horizontal="left" vertical="center" indent="1"/>
    </xf>
    <xf numFmtId="0" fontId="32" fillId="0" borderId="36" xfId="0" applyFont="1" applyFill="1" applyBorder="1" applyAlignment="1">
      <alignment horizontal="left" vertical="center" indent="1"/>
    </xf>
    <xf numFmtId="3" fontId="32" fillId="0" borderId="36" xfId="0" applyNumberFormat="1" applyFont="1" applyFill="1" applyBorder="1" applyAlignment="1">
      <alignment horizontal="right" vertical="center" indent="1"/>
    </xf>
    <xf numFmtId="164" fontId="32" fillId="0" borderId="36" xfId="0" applyNumberFormat="1" applyFont="1" applyFill="1" applyBorder="1" applyAlignment="1">
      <alignment horizontal="right" vertical="center" indent="1"/>
    </xf>
    <xf numFmtId="4" fontId="32" fillId="0" borderId="36" xfId="0" applyNumberFormat="1" applyFont="1" applyFill="1" applyBorder="1" applyAlignment="1">
      <alignment horizontal="right" vertical="center" indent="1"/>
    </xf>
    <xf numFmtId="0" fontId="12" fillId="0" borderId="2" xfId="2" applyFont="1" applyFill="1" applyBorder="1" applyAlignment="1">
      <alignment horizontal="left" vertical="center" wrapText="1" indent="1"/>
    </xf>
    <xf numFmtId="0" fontId="12" fillId="0" borderId="0" xfId="0" applyFont="1" applyBorder="1"/>
    <xf numFmtId="0" fontId="0" fillId="0" borderId="0" xfId="0" applyBorder="1"/>
    <xf numFmtId="0" fontId="7" fillId="0" borderId="0" xfId="0" applyFont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10" fillId="0" borderId="0" xfId="0" applyFont="1"/>
    <xf numFmtId="0" fontId="4" fillId="0" borderId="38" xfId="2" applyFont="1" applyFill="1" applyBorder="1" applyAlignment="1">
      <alignment horizontal="left" vertical="center" indent="1"/>
    </xf>
    <xf numFmtId="3" fontId="4" fillId="0" borderId="11" xfId="2" applyNumberFormat="1" applyFont="1" applyFill="1" applyBorder="1" applyAlignment="1">
      <alignment horizontal="right" vertical="center" indent="1"/>
    </xf>
    <xf numFmtId="164" fontId="4" fillId="0" borderId="11" xfId="2" applyNumberFormat="1" applyFont="1" applyFill="1" applyBorder="1" applyAlignment="1">
      <alignment horizontal="right" vertical="center" indent="1"/>
    </xf>
    <xf numFmtId="2" fontId="4" fillId="0" borderId="11" xfId="2" applyNumberFormat="1" applyFont="1" applyFill="1" applyBorder="1" applyAlignment="1">
      <alignment horizontal="right" vertical="center" indent="1"/>
    </xf>
    <xf numFmtId="2" fontId="4" fillId="0" borderId="31" xfId="2" applyNumberFormat="1" applyFont="1" applyFill="1" applyBorder="1" applyAlignment="1">
      <alignment horizontal="right" vertical="center" indent="1"/>
    </xf>
    <xf numFmtId="0" fontId="3" fillId="0" borderId="45" xfId="2" applyFont="1" applyFill="1" applyBorder="1" applyAlignment="1">
      <alignment horizontal="left" vertical="center" wrapText="1" indent="1"/>
    </xf>
    <xf numFmtId="3" fontId="3" fillId="0" borderId="4" xfId="2" applyNumberFormat="1" applyFont="1" applyFill="1" applyBorder="1" applyAlignment="1">
      <alignment horizontal="right" vertical="center" indent="1"/>
    </xf>
    <xf numFmtId="164" fontId="3" fillId="0" borderId="4" xfId="2" applyNumberFormat="1" applyFont="1" applyFill="1" applyBorder="1" applyAlignment="1">
      <alignment horizontal="right" vertical="center" indent="1"/>
    </xf>
    <xf numFmtId="2" fontId="3" fillId="0" borderId="4" xfId="2" applyNumberFormat="1" applyFont="1" applyFill="1" applyBorder="1" applyAlignment="1">
      <alignment horizontal="right" vertical="center" indent="1"/>
    </xf>
    <xf numFmtId="2" fontId="3" fillId="0" borderId="42" xfId="2" applyNumberFormat="1" applyFont="1" applyFill="1" applyBorder="1" applyAlignment="1">
      <alignment horizontal="right" vertical="center" indent="1"/>
    </xf>
    <xf numFmtId="0" fontId="9" fillId="0" borderId="0" xfId="0" applyFont="1"/>
    <xf numFmtId="0" fontId="4" fillId="0" borderId="39" xfId="2" applyFont="1" applyFill="1" applyBorder="1" applyAlignment="1">
      <alignment horizontal="left" vertical="center" indent="1"/>
    </xf>
    <xf numFmtId="3" fontId="4" fillId="0" borderId="2" xfId="2" applyNumberFormat="1" applyFont="1" applyFill="1" applyBorder="1" applyAlignment="1">
      <alignment horizontal="right" vertical="center" indent="1"/>
    </xf>
    <xf numFmtId="164" fontId="4" fillId="0" borderId="2" xfId="2" applyNumberFormat="1" applyFont="1" applyFill="1" applyBorder="1" applyAlignment="1">
      <alignment horizontal="right" vertical="center" indent="1"/>
    </xf>
    <xf numFmtId="2" fontId="4" fillId="0" borderId="2" xfId="2" applyNumberFormat="1" applyFont="1" applyFill="1" applyBorder="1" applyAlignment="1">
      <alignment horizontal="right" vertical="center" indent="1"/>
    </xf>
    <xf numFmtId="2" fontId="4" fillId="0" borderId="30" xfId="2" applyNumberFormat="1" applyFont="1" applyFill="1" applyBorder="1" applyAlignment="1">
      <alignment horizontal="right" vertical="center" indent="1"/>
    </xf>
    <xf numFmtId="0" fontId="3" fillId="0" borderId="59" xfId="2" applyFont="1" applyFill="1" applyBorder="1" applyAlignment="1">
      <alignment horizontal="left" vertical="center" wrapText="1" indent="1"/>
    </xf>
    <xf numFmtId="3" fontId="3" fillId="0" borderId="3" xfId="2" applyNumberFormat="1" applyFont="1" applyFill="1" applyBorder="1" applyAlignment="1">
      <alignment horizontal="right" vertical="center" indent="1"/>
    </xf>
    <xf numFmtId="164" fontId="3" fillId="0" borderId="3" xfId="2" applyNumberFormat="1" applyFont="1" applyFill="1" applyBorder="1" applyAlignment="1">
      <alignment horizontal="right" vertical="center" indent="1"/>
    </xf>
    <xf numFmtId="2" fontId="3" fillId="0" borderId="3" xfId="2" applyNumberFormat="1" applyFont="1" applyFill="1" applyBorder="1" applyAlignment="1">
      <alignment horizontal="right" vertical="center" indent="1"/>
    </xf>
    <xf numFmtId="2" fontId="3" fillId="0" borderId="41" xfId="2" applyNumberFormat="1" applyFont="1" applyFill="1" applyBorder="1" applyAlignment="1">
      <alignment horizontal="right" vertical="center" indent="1"/>
    </xf>
    <xf numFmtId="0" fontId="3" fillId="0" borderId="45" xfId="2" applyFont="1" applyFill="1" applyBorder="1" applyAlignment="1">
      <alignment horizontal="left" vertical="center" indent="1"/>
    </xf>
    <xf numFmtId="0" fontId="3" fillId="0" borderId="60" xfId="2" applyFont="1" applyFill="1" applyBorder="1" applyAlignment="1">
      <alignment horizontal="left" vertical="center" indent="1"/>
    </xf>
    <xf numFmtId="3" fontId="3" fillId="0" borderId="7" xfId="2" applyNumberFormat="1" applyFont="1" applyFill="1" applyBorder="1" applyAlignment="1">
      <alignment horizontal="right" vertical="center" indent="1"/>
    </xf>
    <xf numFmtId="164" fontId="3" fillId="0" borderId="7" xfId="2" applyNumberFormat="1" applyFont="1" applyFill="1" applyBorder="1" applyAlignment="1">
      <alignment horizontal="right" vertical="center" indent="1"/>
    </xf>
    <xf numFmtId="2" fontId="3" fillId="0" borderId="7" xfId="2" applyNumberFormat="1" applyFont="1" applyFill="1" applyBorder="1" applyAlignment="1">
      <alignment horizontal="right" vertical="center" indent="1"/>
    </xf>
    <xf numFmtId="2" fontId="3" fillId="0" borderId="46" xfId="2" applyNumberFormat="1" applyFont="1" applyFill="1" applyBorder="1" applyAlignment="1">
      <alignment horizontal="right" vertical="center" indent="1"/>
    </xf>
    <xf numFmtId="0" fontId="3" fillId="0" borderId="59" xfId="2" applyFont="1" applyFill="1" applyBorder="1" applyAlignment="1">
      <alignment horizontal="left" vertical="center" indent="1"/>
    </xf>
    <xf numFmtId="0" fontId="3" fillId="0" borderId="19" xfId="2" applyFont="1" applyFill="1" applyBorder="1" applyAlignment="1">
      <alignment horizontal="left" vertical="center" wrapText="1" indent="1"/>
    </xf>
    <xf numFmtId="3" fontId="3" fillId="0" borderId="36" xfId="2" applyNumberFormat="1" applyFont="1" applyFill="1" applyBorder="1" applyAlignment="1">
      <alignment horizontal="right" vertical="center" indent="1"/>
    </xf>
    <xf numFmtId="164" fontId="3" fillId="0" borderId="36" xfId="2" applyNumberFormat="1" applyFont="1" applyFill="1" applyBorder="1" applyAlignment="1">
      <alignment horizontal="right" vertical="center" indent="1"/>
    </xf>
    <xf numFmtId="2" fontId="3" fillId="0" borderId="36" xfId="2" applyNumberFormat="1" applyFont="1" applyFill="1" applyBorder="1" applyAlignment="1">
      <alignment horizontal="right" vertical="center" indent="1"/>
    </xf>
    <xf numFmtId="2" fontId="3" fillId="0" borderId="37" xfId="2" applyNumberFormat="1" applyFont="1" applyFill="1" applyBorder="1" applyAlignment="1">
      <alignment horizontal="right" vertical="center" indent="1"/>
    </xf>
    <xf numFmtId="0" fontId="13" fillId="0" borderId="0" xfId="0" applyFont="1"/>
    <xf numFmtId="0" fontId="4" fillId="0" borderId="39" xfId="2" applyFont="1" applyFill="1" applyBorder="1" applyAlignment="1">
      <alignment horizontal="left" vertical="center" wrapText="1" indent="1"/>
    </xf>
    <xf numFmtId="0" fontId="3" fillId="0" borderId="60" xfId="2" applyFont="1" applyFill="1" applyBorder="1" applyAlignment="1">
      <alignment horizontal="left" vertical="center" wrapText="1" indent="1"/>
    </xf>
    <xf numFmtId="164" fontId="4" fillId="0" borderId="39" xfId="2" applyNumberFormat="1" applyFont="1" applyFill="1" applyBorder="1" applyAlignment="1">
      <alignment horizontal="left" vertical="center" indent="1"/>
    </xf>
    <xf numFmtId="4" fontId="4" fillId="0" borderId="2" xfId="2" applyNumberFormat="1" applyFont="1" applyFill="1" applyBorder="1" applyAlignment="1">
      <alignment horizontal="right" vertical="center" indent="1"/>
    </xf>
    <xf numFmtId="4" fontId="4" fillId="0" borderId="30" xfId="2" applyNumberFormat="1" applyFont="1" applyFill="1" applyBorder="1" applyAlignment="1">
      <alignment horizontal="right" vertical="center" indent="1"/>
    </xf>
    <xf numFmtId="0" fontId="4" fillId="0" borderId="19" xfId="2" applyFont="1" applyFill="1" applyBorder="1" applyAlignment="1">
      <alignment horizontal="left" vertical="center" indent="1"/>
    </xf>
    <xf numFmtId="3" fontId="4" fillId="0" borderId="36" xfId="2" applyNumberFormat="1" applyFont="1" applyFill="1" applyBorder="1" applyAlignment="1">
      <alignment horizontal="right" vertical="center" indent="1"/>
    </xf>
    <xf numFmtId="164" fontId="4" fillId="0" borderId="36" xfId="2" applyNumberFormat="1" applyFont="1" applyFill="1" applyBorder="1" applyAlignment="1">
      <alignment horizontal="right" vertical="center" indent="1"/>
    </xf>
    <xf numFmtId="2" fontId="4" fillId="0" borderId="36" xfId="2" applyNumberFormat="1" applyFont="1" applyFill="1" applyBorder="1" applyAlignment="1">
      <alignment horizontal="right" vertical="center" indent="1"/>
    </xf>
    <xf numFmtId="2" fontId="4" fillId="0" borderId="37" xfId="2" applyNumberFormat="1" applyFont="1" applyFill="1" applyBorder="1" applyAlignment="1">
      <alignment horizontal="right" vertical="center" indent="1"/>
    </xf>
    <xf numFmtId="0" fontId="4" fillId="0" borderId="2" xfId="2" applyFont="1" applyFill="1" applyBorder="1" applyAlignment="1">
      <alignment horizontal="left" vertical="center" wrapText="1" indent="1"/>
    </xf>
    <xf numFmtId="3" fontId="30" fillId="0" borderId="2" xfId="2" applyNumberFormat="1" applyFont="1" applyFill="1" applyBorder="1" applyAlignment="1">
      <alignment horizontal="right" vertical="center" indent="1"/>
    </xf>
    <xf numFmtId="3" fontId="30" fillId="0" borderId="30" xfId="2" applyNumberFormat="1" applyFont="1" applyFill="1" applyBorder="1" applyAlignment="1">
      <alignment horizontal="right" vertical="center" indent="1"/>
    </xf>
    <xf numFmtId="0" fontId="3" fillId="0" borderId="0" xfId="2" applyFont="1" applyFill="1" applyBorder="1" applyAlignment="1">
      <alignment horizontal="left" vertical="center"/>
    </xf>
    <xf numFmtId="0" fontId="0" fillId="0" borderId="0" xfId="0" applyFont="1" applyAlignment="1"/>
    <xf numFmtId="0" fontId="9" fillId="0" borderId="2" xfId="1" applyFont="1" applyFill="1" applyBorder="1" applyAlignment="1">
      <alignment horizontal="left" vertical="center" wrapText="1"/>
    </xf>
    <xf numFmtId="0" fontId="16" fillId="0" borderId="0" xfId="0" applyFont="1"/>
    <xf numFmtId="0" fontId="9" fillId="0" borderId="32" xfId="0" applyFont="1" applyBorder="1"/>
    <xf numFmtId="0" fontId="9" fillId="0" borderId="39" xfId="0" applyFont="1" applyBorder="1"/>
    <xf numFmtId="0" fontId="9" fillId="0" borderId="40" xfId="0" applyFont="1" applyBorder="1"/>
    <xf numFmtId="0" fontId="9" fillId="0" borderId="30" xfId="0" applyFont="1" applyBorder="1"/>
    <xf numFmtId="0" fontId="0" fillId="0" borderId="2" xfId="0" applyBorder="1"/>
    <xf numFmtId="0" fontId="0" fillId="0" borderId="39" xfId="0" applyBorder="1"/>
    <xf numFmtId="0" fontId="11" fillId="0" borderId="36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/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17" fillId="0" borderId="43" xfId="0" applyFont="1" applyBorder="1"/>
    <xf numFmtId="0" fontId="5" fillId="0" borderId="0" xfId="0" applyFont="1"/>
    <xf numFmtId="3" fontId="5" fillId="2" borderId="45" xfId="0" applyNumberFormat="1" applyFont="1" applyFill="1" applyBorder="1"/>
    <xf numFmtId="164" fontId="5" fillId="2" borderId="6" xfId="0" applyNumberFormat="1" applyFont="1" applyFill="1" applyBorder="1"/>
    <xf numFmtId="3" fontId="5" fillId="2" borderId="6" xfId="0" applyNumberFormat="1" applyFont="1" applyFill="1" applyBorder="1"/>
    <xf numFmtId="164" fontId="5" fillId="2" borderId="17" xfId="0" applyNumberFormat="1" applyFont="1" applyFill="1" applyBorder="1"/>
    <xf numFmtId="0" fontId="5" fillId="2" borderId="0" xfId="0" applyFont="1" applyFill="1"/>
    <xf numFmtId="0" fontId="5" fillId="0" borderId="4" xfId="0" applyFont="1" applyFill="1" applyBorder="1"/>
    <xf numFmtId="3" fontId="0" fillId="2" borderId="45" xfId="0" applyNumberFormat="1" applyFont="1" applyFill="1" applyBorder="1"/>
    <xf numFmtId="164" fontId="0" fillId="2" borderId="6" xfId="0" applyNumberFormat="1" applyFont="1" applyFill="1" applyBorder="1"/>
    <xf numFmtId="3" fontId="0" fillId="2" borderId="55" xfId="0" applyNumberFormat="1" applyFont="1" applyFill="1" applyBorder="1"/>
    <xf numFmtId="3" fontId="0" fillId="2" borderId="6" xfId="0" applyNumberFormat="1" applyFont="1" applyFill="1" applyBorder="1"/>
    <xf numFmtId="164" fontId="0" fillId="2" borderId="55" xfId="0" applyNumberFormat="1" applyFont="1" applyFill="1" applyBorder="1"/>
    <xf numFmtId="3" fontId="0" fillId="2" borderId="25" xfId="0" applyNumberFormat="1" applyFont="1" applyFill="1" applyBorder="1"/>
    <xf numFmtId="0" fontId="5" fillId="0" borderId="0" xfId="0" applyFont="1" applyFill="1"/>
    <xf numFmtId="0" fontId="0" fillId="0" borderId="0" xfId="0" applyFill="1"/>
    <xf numFmtId="164" fontId="9" fillId="0" borderId="6" xfId="0" applyNumberFormat="1" applyFont="1" applyFill="1" applyBorder="1"/>
    <xf numFmtId="164" fontId="1" fillId="0" borderId="17" xfId="0" applyNumberFormat="1" applyFont="1" applyFill="1" applyBorder="1"/>
    <xf numFmtId="164" fontId="1" fillId="0" borderId="29" xfId="0" applyNumberFormat="1" applyFont="1" applyFill="1" applyBorder="1"/>
    <xf numFmtId="0" fontId="1" fillId="0" borderId="0" xfId="0" applyFont="1"/>
    <xf numFmtId="0" fontId="15" fillId="0" borderId="0" xfId="0" applyFont="1" applyAlignment="1"/>
    <xf numFmtId="0" fontId="0" fillId="0" borderId="0" xfId="0" applyAlignment="1"/>
    <xf numFmtId="0" fontId="9" fillId="0" borderId="40" xfId="0" applyFont="1" applyBorder="1" applyAlignment="1">
      <alignment horizontal="left"/>
    </xf>
    <xf numFmtId="0" fontId="9" fillId="0" borderId="30" xfId="0" applyFont="1" applyBorder="1" applyAlignment="1">
      <alignment horizontal="left"/>
    </xf>
    <xf numFmtId="0" fontId="5" fillId="0" borderId="2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0" fillId="0" borderId="9" xfId="0" applyBorder="1"/>
    <xf numFmtId="49" fontId="5" fillId="0" borderId="10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2" borderId="5" xfId="0" applyNumberFormat="1" applyFont="1" applyFill="1" applyBorder="1"/>
    <xf numFmtId="3" fontId="38" fillId="0" borderId="45" xfId="0" applyNumberFormat="1" applyFont="1" applyFill="1" applyBorder="1"/>
    <xf numFmtId="164" fontId="38" fillId="0" borderId="6" xfId="0" applyNumberFormat="1" applyFont="1" applyFill="1" applyBorder="1"/>
    <xf numFmtId="3" fontId="38" fillId="0" borderId="5" xfId="0" applyNumberFormat="1" applyFont="1" applyFill="1" applyBorder="1"/>
    <xf numFmtId="3" fontId="36" fillId="0" borderId="6" xfId="0" applyNumberFormat="1" applyFont="1" applyFill="1" applyBorder="1"/>
    <xf numFmtId="3" fontId="38" fillId="0" borderId="6" xfId="0" applyNumberFormat="1" applyFont="1" applyFill="1" applyBorder="1"/>
    <xf numFmtId="164" fontId="38" fillId="0" borderId="17" xfId="0" applyNumberFormat="1" applyFont="1" applyFill="1" applyBorder="1"/>
    <xf numFmtId="164" fontId="5" fillId="0" borderId="6" xfId="0" applyNumberFormat="1" applyFont="1" applyFill="1" applyBorder="1"/>
    <xf numFmtId="3" fontId="5" fillId="0" borderId="5" xfId="0" applyNumberFormat="1" applyFont="1" applyFill="1" applyBorder="1"/>
    <xf numFmtId="164" fontId="1" fillId="0" borderId="6" xfId="0" applyNumberFormat="1" applyFont="1" applyFill="1" applyBorder="1"/>
    <xf numFmtId="3" fontId="5" fillId="0" borderId="6" xfId="0" applyNumberFormat="1" applyFont="1" applyFill="1" applyBorder="1"/>
    <xf numFmtId="3" fontId="19" fillId="0" borderId="56" xfId="0" applyNumberFormat="1" applyFont="1" applyFill="1" applyBorder="1"/>
    <xf numFmtId="0" fontId="19" fillId="0" borderId="16" xfId="0" applyFont="1" applyFill="1" applyBorder="1"/>
    <xf numFmtId="3" fontId="19" fillId="0" borderId="28" xfId="0" applyNumberFormat="1" applyFont="1" applyFill="1" applyBorder="1"/>
    <xf numFmtId="0" fontId="23" fillId="0" borderId="16" xfId="0" applyFont="1" applyFill="1" applyBorder="1"/>
    <xf numFmtId="3" fontId="3" fillId="2" borderId="4" xfId="1" applyNumberFormat="1" applyFont="1" applyFill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164" fontId="27" fillId="0" borderId="35" xfId="0" applyNumberFormat="1" applyFont="1" applyBorder="1" applyAlignment="1">
      <alignment horizontal="center"/>
    </xf>
    <xf numFmtId="3" fontId="28" fillId="0" borderId="35" xfId="0" applyNumberFormat="1" applyFont="1" applyBorder="1" applyAlignment="1">
      <alignment horizontal="center"/>
    </xf>
    <xf numFmtId="0" fontId="28" fillId="0" borderId="32" xfId="0" applyFont="1" applyBorder="1"/>
    <xf numFmtId="0" fontId="28" fillId="0" borderId="35" xfId="0" applyFont="1" applyBorder="1"/>
    <xf numFmtId="3" fontId="9" fillId="0" borderId="11" xfId="0" applyNumberFormat="1" applyFont="1" applyBorder="1" applyAlignment="1">
      <alignment horizontal="center"/>
    </xf>
    <xf numFmtId="3" fontId="27" fillId="0" borderId="35" xfId="0" applyNumberFormat="1" applyFont="1" applyBorder="1" applyAlignment="1">
      <alignment horizontal="center"/>
    </xf>
    <xf numFmtId="0" fontId="27" fillId="0" borderId="32" xfId="0" applyFont="1" applyBorder="1"/>
    <xf numFmtId="0" fontId="27" fillId="0" borderId="35" xfId="0" applyFont="1" applyBorder="1"/>
    <xf numFmtId="4" fontId="9" fillId="0" borderId="11" xfId="0" applyNumberFormat="1" applyFont="1" applyFill="1" applyBorder="1" applyAlignment="1">
      <alignment horizontal="center"/>
    </xf>
    <xf numFmtId="4" fontId="9" fillId="0" borderId="31" xfId="0" applyNumberFormat="1" applyFont="1" applyFill="1" applyBorder="1" applyAlignment="1">
      <alignment horizontal="center"/>
    </xf>
    <xf numFmtId="0" fontId="7" fillId="0" borderId="33" xfId="0" applyFont="1" applyBorder="1"/>
    <xf numFmtId="0" fontId="9" fillId="0" borderId="54" xfId="0" applyFont="1" applyBorder="1"/>
    <xf numFmtId="165" fontId="9" fillId="0" borderId="11" xfId="6" applyNumberFormat="1" applyFont="1" applyBorder="1" applyAlignment="1">
      <alignment horizontal="center"/>
    </xf>
    <xf numFmtId="0" fontId="6" fillId="0" borderId="0" xfId="1" applyFont="1" applyFill="1"/>
    <xf numFmtId="0" fontId="1" fillId="0" borderId="0" xfId="1" applyFont="1"/>
    <xf numFmtId="0" fontId="4" fillId="0" borderId="36" xfId="1" applyFont="1" applyBorder="1"/>
    <xf numFmtId="164" fontId="3" fillId="0" borderId="19" xfId="1" applyNumberFormat="1" applyFont="1" applyBorder="1" applyAlignment="1">
      <alignment horizontal="center"/>
    </xf>
    <xf numFmtId="0" fontId="39" fillId="0" borderId="0" xfId="1" applyFont="1"/>
    <xf numFmtId="0" fontId="3" fillId="0" borderId="36" xfId="1" applyFont="1" applyBorder="1"/>
    <xf numFmtId="4" fontId="4" fillId="0" borderId="3" xfId="0" applyNumberFormat="1" applyFont="1" applyFill="1" applyBorder="1" applyAlignment="1">
      <alignment horizontal="center"/>
    </xf>
    <xf numFmtId="4" fontId="4" fillId="0" borderId="41" xfId="0" applyNumberFormat="1" applyFont="1" applyFill="1" applyBorder="1" applyAlignment="1">
      <alignment horizontal="center"/>
    </xf>
    <xf numFmtId="0" fontId="3" fillId="0" borderId="4" xfId="1" applyFont="1" applyBorder="1"/>
    <xf numFmtId="164" fontId="3" fillId="0" borderId="45" xfId="1" applyNumberFormat="1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  <xf numFmtId="4" fontId="3" fillId="0" borderId="42" xfId="0" applyNumberFormat="1" applyFont="1" applyFill="1" applyBorder="1" applyAlignment="1">
      <alignment horizontal="center"/>
    </xf>
    <xf numFmtId="0" fontId="4" fillId="0" borderId="4" xfId="1" applyFont="1" applyBorder="1"/>
    <xf numFmtId="164" fontId="3" fillId="0" borderId="45" xfId="1" applyNumberFormat="1" applyFont="1" applyFill="1" applyBorder="1" applyAlignment="1">
      <alignment horizontal="center"/>
    </xf>
    <xf numFmtId="3" fontId="3" fillId="0" borderId="19" xfId="1" applyNumberFormat="1" applyFont="1" applyFill="1" applyBorder="1" applyAlignment="1">
      <alignment horizontal="center"/>
    </xf>
    <xf numFmtId="164" fontId="3" fillId="0" borderId="19" xfId="1" applyNumberFormat="1" applyFont="1" applyFill="1" applyBorder="1" applyAlignment="1">
      <alignment horizontal="center"/>
    </xf>
    <xf numFmtId="0" fontId="40" fillId="0" borderId="2" xfId="1" applyFont="1" applyBorder="1"/>
    <xf numFmtId="3" fontId="41" fillId="0" borderId="39" xfId="1" applyNumberFormat="1" applyFont="1" applyBorder="1" applyAlignment="1">
      <alignment horizontal="center"/>
    </xf>
    <xf numFmtId="4" fontId="41" fillId="0" borderId="2" xfId="0" applyNumberFormat="1" applyFont="1" applyFill="1" applyBorder="1" applyAlignment="1">
      <alignment horizontal="center"/>
    </xf>
    <xf numFmtId="4" fontId="41" fillId="0" borderId="30" xfId="0" applyNumberFormat="1" applyFont="1" applyFill="1" applyBorder="1" applyAlignment="1">
      <alignment horizontal="center"/>
    </xf>
    <xf numFmtId="3" fontId="28" fillId="0" borderId="19" xfId="1" applyNumberFormat="1" applyFont="1" applyBorder="1" applyAlignment="1">
      <alignment horizontal="center"/>
    </xf>
    <xf numFmtId="0" fontId="3" fillId="0" borderId="3" xfId="1" applyFont="1" applyBorder="1"/>
    <xf numFmtId="3" fontId="4" fillId="0" borderId="19" xfId="1" applyNumberFormat="1" applyFont="1" applyFill="1" applyBorder="1" applyAlignment="1">
      <alignment horizontal="center"/>
    </xf>
    <xf numFmtId="164" fontId="4" fillId="0" borderId="19" xfId="1" applyNumberFormat="1" applyFont="1" applyFill="1" applyBorder="1" applyAlignment="1">
      <alignment horizontal="center"/>
    </xf>
    <xf numFmtId="3" fontId="3" fillId="0" borderId="36" xfId="1" applyNumberFormat="1" applyFont="1" applyFill="1" applyBorder="1" applyAlignment="1">
      <alignment horizontal="center"/>
    </xf>
    <xf numFmtId="0" fontId="3" fillId="0" borderId="7" xfId="1" applyFont="1" applyBorder="1"/>
    <xf numFmtId="0" fontId="4" fillId="0" borderId="32" xfId="1" applyFont="1" applyBorder="1"/>
    <xf numFmtId="3" fontId="3" fillId="0" borderId="32" xfId="1" applyNumberFormat="1" applyFont="1" applyFill="1" applyBorder="1" applyAlignment="1">
      <alignment horizontal="center"/>
    </xf>
    <xf numFmtId="3" fontId="28" fillId="0" borderId="33" xfId="1" applyNumberFormat="1" applyFont="1" applyFill="1" applyBorder="1" applyAlignment="1">
      <alignment horizontal="center"/>
    </xf>
    <xf numFmtId="0" fontId="3" fillId="0" borderId="11" xfId="1" applyFont="1" applyBorder="1"/>
    <xf numFmtId="0" fontId="4" fillId="0" borderId="11" xfId="1" applyFont="1" applyBorder="1"/>
    <xf numFmtId="3" fontId="4" fillId="0" borderId="38" xfId="1" applyNumberFormat="1" applyFont="1" applyFill="1" applyBorder="1" applyAlignment="1">
      <alignment horizontal="center"/>
    </xf>
    <xf numFmtId="4" fontId="4" fillId="0" borderId="11" xfId="0" applyNumberFormat="1" applyFont="1" applyFill="1" applyBorder="1" applyAlignment="1">
      <alignment horizontal="center"/>
    </xf>
    <xf numFmtId="4" fontId="4" fillId="0" borderId="31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4" fontId="3" fillId="0" borderId="41" xfId="0" applyNumberFormat="1" applyFont="1" applyFill="1" applyBorder="1" applyAlignment="1">
      <alignment horizontal="center"/>
    </xf>
    <xf numFmtId="3" fontId="3" fillId="0" borderId="45" xfId="1" applyNumberFormat="1" applyFont="1" applyFill="1" applyBorder="1" applyAlignment="1">
      <alignment horizontal="center"/>
    </xf>
    <xf numFmtId="3" fontId="28" fillId="0" borderId="33" xfId="1" applyNumberFormat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4" fontId="3" fillId="0" borderId="7" xfId="0" applyNumberFormat="1" applyFont="1" applyFill="1" applyBorder="1" applyAlignment="1">
      <alignment horizontal="center"/>
    </xf>
    <xf numFmtId="4" fontId="3" fillId="0" borderId="46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3" fillId="0" borderId="30" xfId="0" applyNumberFormat="1" applyFont="1" applyFill="1" applyBorder="1" applyAlignment="1">
      <alignment horizontal="center"/>
    </xf>
    <xf numFmtId="0" fontId="3" fillId="0" borderId="33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0" fillId="0" borderId="45" xfId="0" applyBorder="1"/>
    <xf numFmtId="0" fontId="0" fillId="0" borderId="60" xfId="0" applyBorder="1"/>
    <xf numFmtId="0" fontId="9" fillId="0" borderId="11" xfId="0" applyFont="1" applyBorder="1"/>
    <xf numFmtId="0" fontId="10" fillId="0" borderId="39" xfId="0" applyFont="1" applyBorder="1"/>
    <xf numFmtId="0" fontId="9" fillId="0" borderId="19" xfId="0" applyFont="1" applyBorder="1"/>
    <xf numFmtId="0" fontId="1" fillId="0" borderId="59" xfId="0" applyFont="1" applyBorder="1"/>
    <xf numFmtId="0" fontId="1" fillId="0" borderId="45" xfId="0" applyFont="1" applyBorder="1"/>
    <xf numFmtId="0" fontId="9" fillId="0" borderId="45" xfId="0" applyFont="1" applyBorder="1"/>
    <xf numFmtId="0" fontId="9" fillId="0" borderId="19" xfId="0" applyFont="1" applyBorder="1" applyAlignment="1">
      <alignment horizontal="right"/>
    </xf>
    <xf numFmtId="0" fontId="0" fillId="0" borderId="59" xfId="0" applyBorder="1"/>
    <xf numFmtId="0" fontId="0" fillId="0" borderId="45" xfId="0" applyBorder="1" applyAlignment="1">
      <alignment horizontal="right"/>
    </xf>
    <xf numFmtId="0" fontId="9" fillId="0" borderId="50" xfId="0" applyFont="1" applyBorder="1"/>
    <xf numFmtId="0" fontId="5" fillId="0" borderId="56" xfId="0" applyFont="1" applyBorder="1"/>
    <xf numFmtId="0" fontId="12" fillId="0" borderId="38" xfId="0" applyFont="1" applyBorder="1"/>
    <xf numFmtId="0" fontId="5" fillId="0" borderId="19" xfId="0" applyFont="1" applyBorder="1"/>
    <xf numFmtId="0" fontId="5" fillId="0" borderId="60" xfId="0" applyFont="1" applyBorder="1"/>
    <xf numFmtId="0" fontId="7" fillId="0" borderId="38" xfId="0" applyFont="1" applyBorder="1"/>
    <xf numFmtId="0" fontId="10" fillId="0" borderId="39" xfId="0" applyFont="1" applyFill="1" applyBorder="1"/>
    <xf numFmtId="0" fontId="0" fillId="0" borderId="32" xfId="0" applyBorder="1"/>
    <xf numFmtId="0" fontId="0" fillId="0" borderId="36" xfId="0" applyBorder="1"/>
    <xf numFmtId="0" fontId="0" fillId="0" borderId="11" xfId="0" applyBorder="1"/>
    <xf numFmtId="0" fontId="9" fillId="0" borderId="36" xfId="0" applyFont="1" applyBorder="1"/>
    <xf numFmtId="0" fontId="12" fillId="0" borderId="11" xfId="0" applyFont="1" applyBorder="1"/>
    <xf numFmtId="3" fontId="43" fillId="0" borderId="42" xfId="0" applyNumberFormat="1" applyFont="1" applyBorder="1" applyAlignment="1">
      <alignment horizontal="center"/>
    </xf>
    <xf numFmtId="164" fontId="42" fillId="0" borderId="42" xfId="0" applyNumberFormat="1" applyFont="1" applyBorder="1" applyAlignment="1">
      <alignment horizontal="center"/>
    </xf>
    <xf numFmtId="3" fontId="42" fillId="0" borderId="42" xfId="0" applyNumberFormat="1" applyFont="1" applyBorder="1" applyAlignment="1">
      <alignment horizontal="center"/>
    </xf>
    <xf numFmtId="3" fontId="42" fillId="0" borderId="42" xfId="0" applyNumberFormat="1" applyFont="1" applyFill="1" applyBorder="1" applyAlignment="1">
      <alignment horizontal="center"/>
    </xf>
    <xf numFmtId="3" fontId="29" fillId="0" borderId="42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3" fontId="3" fillId="0" borderId="42" xfId="0" applyNumberFormat="1" applyFont="1" applyBorder="1" applyAlignment="1">
      <alignment horizontal="center"/>
    </xf>
    <xf numFmtId="3" fontId="42" fillId="0" borderId="46" xfId="0" applyNumberFormat="1" applyFont="1" applyBorder="1" applyAlignment="1">
      <alignment horizontal="center"/>
    </xf>
    <xf numFmtId="3" fontId="29" fillId="0" borderId="41" xfId="0" applyNumberFormat="1" applyFont="1" applyBorder="1" applyAlignment="1">
      <alignment horizontal="center"/>
    </xf>
    <xf numFmtId="164" fontId="3" fillId="0" borderId="41" xfId="0" applyNumberFormat="1" applyFont="1" applyBorder="1" applyAlignment="1">
      <alignment horizontal="center"/>
    </xf>
    <xf numFmtId="3" fontId="3" fillId="0" borderId="41" xfId="0" applyNumberFormat="1" applyFont="1" applyBorder="1" applyAlignment="1">
      <alignment horizontal="center"/>
    </xf>
    <xf numFmtId="3" fontId="29" fillId="0" borderId="46" xfId="0" applyNumberFormat="1" applyFont="1" applyFill="1" applyBorder="1" applyAlignment="1">
      <alignment horizontal="center"/>
    </xf>
    <xf numFmtId="164" fontId="3" fillId="0" borderId="46" xfId="0" applyNumberFormat="1" applyFont="1" applyFill="1" applyBorder="1" applyAlignment="1">
      <alignment horizontal="center"/>
    </xf>
    <xf numFmtId="3" fontId="3" fillId="0" borderId="46" xfId="0" applyNumberFormat="1" applyFont="1" applyBorder="1" applyAlignment="1">
      <alignment horizontal="center"/>
    </xf>
    <xf numFmtId="0" fontId="3" fillId="0" borderId="3" xfId="0" applyFont="1" applyBorder="1"/>
    <xf numFmtId="4" fontId="3" fillId="0" borderId="59" xfId="0" applyNumberFormat="1" applyFont="1" applyFill="1" applyBorder="1" applyAlignment="1">
      <alignment horizontal="center"/>
    </xf>
    <xf numFmtId="4" fontId="3" fillId="0" borderId="43" xfId="0" applyNumberFormat="1" applyFont="1" applyFill="1" applyBorder="1" applyAlignment="1">
      <alignment horizontal="center"/>
    </xf>
    <xf numFmtId="0" fontId="3" fillId="0" borderId="4" xfId="0" applyFont="1" applyBorder="1"/>
    <xf numFmtId="4" fontId="3" fillId="0" borderId="55" xfId="0" applyNumberFormat="1" applyFont="1" applyFill="1" applyBorder="1" applyAlignment="1">
      <alignment horizontal="center"/>
    </xf>
    <xf numFmtId="3" fontId="29" fillId="0" borderId="43" xfId="0" applyNumberFormat="1" applyFont="1" applyBorder="1" applyAlignment="1">
      <alignment horizontal="center"/>
    </xf>
    <xf numFmtId="3" fontId="29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164" fontId="3" fillId="0" borderId="55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6" xfId="0" applyFont="1" applyBorder="1"/>
    <xf numFmtId="0" fontId="3" fillId="0" borderId="7" xfId="0" applyFont="1" applyBorder="1"/>
    <xf numFmtId="3" fontId="43" fillId="0" borderId="46" xfId="0" applyNumberFormat="1" applyFont="1" applyBorder="1" applyAlignment="1">
      <alignment horizontal="center"/>
    </xf>
    <xf numFmtId="164" fontId="42" fillId="0" borderId="46" xfId="0" applyNumberFormat="1" applyFont="1" applyBorder="1" applyAlignment="1">
      <alignment horizontal="center"/>
    </xf>
    <xf numFmtId="0" fontId="4" fillId="0" borderId="2" xfId="0" applyFont="1" applyBorder="1"/>
    <xf numFmtId="3" fontId="4" fillId="0" borderId="30" xfId="0" applyNumberFormat="1" applyFont="1" applyFill="1" applyBorder="1" applyAlignment="1">
      <alignment horizontal="center"/>
    </xf>
    <xf numFmtId="164" fontId="4" fillId="0" borderId="30" xfId="0" applyNumberFormat="1" applyFont="1" applyFill="1" applyBorder="1" applyAlignment="1">
      <alignment horizontal="center"/>
    </xf>
    <xf numFmtId="3" fontId="3" fillId="0" borderId="42" xfId="0" applyNumberFormat="1" applyFont="1" applyFill="1" applyBorder="1" applyAlignment="1">
      <alignment horizontal="center"/>
    </xf>
    <xf numFmtId="164" fontId="3" fillId="0" borderId="42" xfId="0" applyNumberFormat="1" applyFont="1" applyFill="1" applyBorder="1" applyAlignment="1">
      <alignment horizontal="center"/>
    </xf>
    <xf numFmtId="0" fontId="4" fillId="0" borderId="43" xfId="0" applyFont="1" applyBorder="1"/>
    <xf numFmtId="3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4" fontId="4" fillId="0" borderId="2" xfId="0" applyNumberFormat="1" applyFont="1" applyFill="1" applyBorder="1" applyAlignment="1">
      <alignment horizontal="center"/>
    </xf>
    <xf numFmtId="4" fontId="4" fillId="0" borderId="30" xfId="0" applyNumberFormat="1" applyFont="1" applyFill="1" applyBorder="1" applyAlignment="1">
      <alignment horizontal="center"/>
    </xf>
    <xf numFmtId="0" fontId="3" fillId="0" borderId="49" xfId="0" applyFont="1" applyBorder="1"/>
    <xf numFmtId="4" fontId="3" fillId="0" borderId="11" xfId="0" applyNumberFormat="1" applyFont="1" applyFill="1" applyBorder="1" applyAlignment="1">
      <alignment horizontal="center"/>
    </xf>
    <xf numFmtId="4" fontId="3" fillId="0" borderId="31" xfId="0" applyNumberFormat="1" applyFont="1" applyFill="1" applyBorder="1" applyAlignment="1">
      <alignment horizontal="center"/>
    </xf>
    <xf numFmtId="0" fontId="29" fillId="0" borderId="3" xfId="0" applyFont="1" applyBorder="1"/>
    <xf numFmtId="3" fontId="29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29" fillId="0" borderId="46" xfId="0" applyNumberFormat="1" applyFont="1" applyBorder="1" applyAlignment="1">
      <alignment horizontal="center"/>
    </xf>
    <xf numFmtId="164" fontId="3" fillId="0" borderId="46" xfId="0" applyNumberFormat="1" applyFont="1" applyBorder="1" applyAlignment="1">
      <alignment horizontal="center"/>
    </xf>
    <xf numFmtId="3" fontId="29" fillId="0" borderId="31" xfId="0" applyNumberFormat="1" applyFont="1" applyBorder="1" applyAlignment="1">
      <alignment horizontal="center"/>
    </xf>
    <xf numFmtId="164" fontId="3" fillId="0" borderId="31" xfId="0" applyNumberFormat="1" applyFont="1" applyBorder="1" applyAlignment="1">
      <alignment horizontal="center"/>
    </xf>
    <xf numFmtId="3" fontId="3" fillId="0" borderId="31" xfId="0" applyNumberFormat="1" applyFont="1" applyBorder="1" applyAlignment="1">
      <alignment horizontal="center"/>
    </xf>
    <xf numFmtId="0" fontId="44" fillId="0" borderId="49" xfId="0" applyFont="1" applyBorder="1"/>
    <xf numFmtId="0" fontId="29" fillId="0" borderId="43" xfId="0" applyFont="1" applyBorder="1"/>
    <xf numFmtId="0" fontId="29" fillId="0" borderId="4" xfId="0" applyFont="1" applyBorder="1"/>
    <xf numFmtId="0" fontId="29" fillId="0" borderId="49" xfId="0" applyFont="1" applyBorder="1"/>
    <xf numFmtId="3" fontId="3" fillId="0" borderId="46" xfId="0" applyNumberFormat="1" applyFont="1" applyFill="1" applyBorder="1" applyAlignment="1">
      <alignment horizontal="center"/>
    </xf>
    <xf numFmtId="0" fontId="4" fillId="0" borderId="36" xfId="0" applyFont="1" applyBorder="1"/>
    <xf numFmtId="3" fontId="43" fillId="0" borderId="37" xfId="0" applyNumberFormat="1" applyFont="1" applyBorder="1"/>
    <xf numFmtId="164" fontId="42" fillId="0" borderId="37" xfId="0" applyNumberFormat="1" applyFont="1" applyBorder="1"/>
    <xf numFmtId="0" fontId="42" fillId="0" borderId="32" xfId="0" applyFont="1" applyBorder="1"/>
    <xf numFmtId="0" fontId="42" fillId="0" borderId="35" xfId="0" applyFont="1" applyBorder="1"/>
    <xf numFmtId="0" fontId="4" fillId="0" borderId="3" xfId="0" applyFont="1" applyBorder="1"/>
    <xf numFmtId="3" fontId="4" fillId="0" borderId="36" xfId="0" applyNumberFormat="1" applyFont="1" applyBorder="1" applyAlignment="1">
      <alignment horizontal="center"/>
    </xf>
    <xf numFmtId="165" fontId="4" fillId="0" borderId="36" xfId="6" applyNumberFormat="1" applyFont="1" applyBorder="1" applyAlignment="1">
      <alignment horizontal="center"/>
    </xf>
    <xf numFmtId="0" fontId="40" fillId="0" borderId="2" xfId="0" applyFont="1" applyBorder="1"/>
    <xf numFmtId="3" fontId="41" fillId="0" borderId="2" xfId="0" applyNumberFormat="1" applyFont="1" applyBorder="1" applyAlignment="1">
      <alignment horizontal="center"/>
    </xf>
    <xf numFmtId="165" fontId="41" fillId="0" borderId="2" xfId="6" applyNumberFormat="1" applyFont="1" applyBorder="1" applyAlignment="1">
      <alignment horizontal="center"/>
    </xf>
    <xf numFmtId="164" fontId="41" fillId="0" borderId="2" xfId="0" applyNumberFormat="1" applyFont="1" applyBorder="1" applyAlignment="1">
      <alignment horizontal="center"/>
    </xf>
    <xf numFmtId="3" fontId="40" fillId="0" borderId="2" xfId="0" applyNumberFormat="1" applyFont="1" applyBorder="1" applyAlignment="1">
      <alignment horizontal="center"/>
    </xf>
    <xf numFmtId="164" fontId="40" fillId="0" borderId="2" xfId="0" applyNumberFormat="1" applyFont="1" applyBorder="1" applyAlignment="1">
      <alignment horizontal="center"/>
    </xf>
    <xf numFmtId="0" fontId="40" fillId="0" borderId="11" xfId="0" applyFont="1" applyBorder="1"/>
    <xf numFmtId="165" fontId="40" fillId="0" borderId="2" xfId="6" applyNumberFormat="1" applyFont="1" applyBorder="1" applyAlignment="1">
      <alignment horizontal="center"/>
    </xf>
    <xf numFmtId="3" fontId="40" fillId="0" borderId="2" xfId="4" applyNumberFormat="1" applyFont="1" applyBorder="1" applyAlignment="1">
      <alignment horizontal="center"/>
    </xf>
    <xf numFmtId="164" fontId="40" fillId="0" borderId="2" xfId="4" applyNumberFormat="1" applyFont="1" applyBorder="1" applyAlignment="1">
      <alignment horizontal="center"/>
    </xf>
    <xf numFmtId="4" fontId="40" fillId="0" borderId="2" xfId="0" applyNumberFormat="1" applyFont="1" applyFill="1" applyBorder="1" applyAlignment="1">
      <alignment horizontal="center"/>
    </xf>
    <xf numFmtId="4" fontId="40" fillId="0" borderId="30" xfId="0" applyNumberFormat="1" applyFont="1" applyFill="1" applyBorder="1" applyAlignment="1">
      <alignment horizontal="center"/>
    </xf>
    <xf numFmtId="0" fontId="4" fillId="0" borderId="2" xfId="0" applyFont="1" applyFill="1" applyBorder="1"/>
    <xf numFmtId="3" fontId="29" fillId="0" borderId="30" xfId="0" applyNumberFormat="1" applyFont="1" applyFill="1" applyBorder="1" applyAlignment="1">
      <alignment horizontal="center"/>
    </xf>
    <xf numFmtId="164" fontId="29" fillId="0" borderId="30" xfId="0" applyNumberFormat="1" applyFont="1" applyFill="1" applyBorder="1" applyAlignment="1">
      <alignment horizontal="center"/>
    </xf>
    <xf numFmtId="4" fontId="29" fillId="0" borderId="2" xfId="0" applyNumberFormat="1" applyFont="1" applyFill="1" applyBorder="1" applyAlignment="1">
      <alignment horizontal="center"/>
    </xf>
    <xf numFmtId="0" fontId="1" fillId="0" borderId="0" xfId="7" applyFill="1" applyBorder="1"/>
    <xf numFmtId="0" fontId="1" fillId="0" borderId="0" xfId="7" applyBorder="1"/>
    <xf numFmtId="164" fontId="3" fillId="0" borderId="0" xfId="7" applyNumberFormat="1" applyFont="1" applyFill="1" applyBorder="1" applyAlignment="1">
      <alignment horizontal="right" vertical="center" wrapText="1" indent="1"/>
    </xf>
    <xf numFmtId="3" fontId="3" fillId="0" borderId="7" xfId="1" applyNumberFormat="1" applyFont="1" applyBorder="1" applyAlignment="1">
      <alignment horizontal="center"/>
    </xf>
    <xf numFmtId="164" fontId="3" fillId="0" borderId="60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30" fillId="0" borderId="2" xfId="2" applyNumberFormat="1" applyFont="1" applyFill="1" applyBorder="1" applyAlignment="1">
      <alignment horizontal="right" vertical="center" indent="1"/>
    </xf>
    <xf numFmtId="0" fontId="42" fillId="0" borderId="0" xfId="7" applyFont="1" applyFill="1" applyBorder="1" applyAlignment="1">
      <alignment horizontal="right"/>
    </xf>
    <xf numFmtId="4" fontId="0" fillId="0" borderId="50" xfId="0" applyNumberFormat="1" applyFont="1" applyBorder="1"/>
    <xf numFmtId="4" fontId="0" fillId="0" borderId="21" xfId="0" applyNumberFormat="1" applyFont="1" applyBorder="1"/>
    <xf numFmtId="4" fontId="0" fillId="0" borderId="53" xfId="0" applyNumberFormat="1" applyFont="1" applyBorder="1"/>
    <xf numFmtId="4" fontId="0" fillId="0" borderId="26" xfId="0" applyNumberFormat="1" applyFont="1" applyBorder="1"/>
    <xf numFmtId="4" fontId="0" fillId="0" borderId="27" xfId="0" applyNumberFormat="1" applyFont="1" applyBorder="1"/>
    <xf numFmtId="0" fontId="18" fillId="0" borderId="4" xfId="0" applyFont="1" applyFill="1" applyBorder="1"/>
    <xf numFmtId="3" fontId="46" fillId="0" borderId="25" xfId="0" applyNumberFormat="1" applyFont="1" applyFill="1" applyBorder="1"/>
    <xf numFmtId="164" fontId="46" fillId="0" borderId="6" xfId="0" applyNumberFormat="1" applyFont="1" applyFill="1" applyBorder="1"/>
    <xf numFmtId="3" fontId="46" fillId="0" borderId="5" xfId="0" applyNumberFormat="1" applyFont="1" applyFill="1" applyBorder="1"/>
    <xf numFmtId="164" fontId="46" fillId="0" borderId="55" xfId="0" applyNumberFormat="1" applyFont="1" applyFill="1" applyBorder="1"/>
    <xf numFmtId="164" fontId="46" fillId="0" borderId="5" xfId="0" applyNumberFormat="1" applyFont="1" applyFill="1" applyBorder="1"/>
    <xf numFmtId="3" fontId="46" fillId="0" borderId="55" xfId="0" applyNumberFormat="1" applyFont="1" applyFill="1" applyBorder="1"/>
    <xf numFmtId="164" fontId="46" fillId="0" borderId="17" xfId="0" applyNumberFormat="1" applyFont="1" applyFill="1" applyBorder="1"/>
    <xf numFmtId="3" fontId="47" fillId="0" borderId="45" xfId="0" applyNumberFormat="1" applyFont="1" applyFill="1" applyBorder="1"/>
    <xf numFmtId="164" fontId="47" fillId="0" borderId="6" xfId="0" applyNumberFormat="1" applyFont="1" applyFill="1" applyBorder="1"/>
    <xf numFmtId="3" fontId="47" fillId="0" borderId="55" xfId="0" applyNumberFormat="1" applyFont="1" applyFill="1" applyBorder="1"/>
    <xf numFmtId="3" fontId="47" fillId="0" borderId="6" xfId="0" applyNumberFormat="1" applyFont="1" applyFill="1" applyBorder="1"/>
    <xf numFmtId="164" fontId="47" fillId="0" borderId="55" xfId="0" applyNumberFormat="1" applyFont="1" applyFill="1" applyBorder="1"/>
    <xf numFmtId="3" fontId="47" fillId="0" borderId="25" xfId="0" applyNumberFormat="1" applyFont="1" applyFill="1" applyBorder="1"/>
    <xf numFmtId="164" fontId="47" fillId="0" borderId="17" xfId="0" applyNumberFormat="1" applyFont="1" applyFill="1" applyBorder="1"/>
    <xf numFmtId="0" fontId="11" fillId="0" borderId="4" xfId="0" applyFont="1" applyFill="1" applyBorder="1"/>
    <xf numFmtId="3" fontId="48" fillId="0" borderId="45" xfId="0" applyNumberFormat="1" applyFont="1" applyFill="1" applyBorder="1"/>
    <xf numFmtId="164" fontId="48" fillId="0" borderId="6" xfId="0" applyNumberFormat="1" applyFont="1" applyFill="1" applyBorder="1"/>
    <xf numFmtId="3" fontId="48" fillId="0" borderId="55" xfId="0" applyNumberFormat="1" applyFont="1" applyFill="1" applyBorder="1"/>
    <xf numFmtId="3" fontId="48" fillId="0" borderId="6" xfId="0" applyNumberFormat="1" applyFont="1" applyFill="1" applyBorder="1"/>
    <xf numFmtId="3" fontId="46" fillId="0" borderId="6" xfId="0" applyNumberFormat="1" applyFont="1" applyFill="1" applyBorder="1"/>
    <xf numFmtId="164" fontId="47" fillId="0" borderId="54" xfId="0" applyNumberFormat="1" applyFont="1" applyFill="1" applyBorder="1"/>
    <xf numFmtId="3" fontId="46" fillId="0" borderId="45" xfId="0" applyNumberFormat="1" applyFont="1" applyFill="1" applyBorder="1"/>
    <xf numFmtId="164" fontId="46" fillId="0" borderId="54" xfId="0" applyNumberFormat="1" applyFont="1" applyFill="1" applyBorder="1"/>
    <xf numFmtId="3" fontId="46" fillId="0" borderId="54" xfId="0" applyNumberFormat="1" applyFont="1" applyFill="1" applyBorder="1"/>
    <xf numFmtId="164" fontId="47" fillId="0" borderId="8" xfId="0" applyNumberFormat="1" applyFont="1" applyFill="1" applyBorder="1"/>
    <xf numFmtId="0" fontId="20" fillId="0" borderId="4" xfId="0" applyFont="1" applyFill="1" applyBorder="1"/>
    <xf numFmtId="3" fontId="49" fillId="0" borderId="45" xfId="0" applyNumberFormat="1" applyFont="1" applyFill="1" applyBorder="1"/>
    <xf numFmtId="164" fontId="49" fillId="0" borderId="54" xfId="0" applyNumberFormat="1" applyFont="1" applyFill="1" applyBorder="1"/>
    <xf numFmtId="3" fontId="49" fillId="0" borderId="6" xfId="0" applyNumberFormat="1" applyFont="1" applyFill="1" applyBorder="1"/>
    <xf numFmtId="164" fontId="49" fillId="0" borderId="6" xfId="0" applyNumberFormat="1" applyFont="1" applyFill="1" applyBorder="1"/>
    <xf numFmtId="164" fontId="45" fillId="0" borderId="55" xfId="0" applyNumberFormat="1" applyFont="1" applyFill="1" applyBorder="1"/>
    <xf numFmtId="3" fontId="49" fillId="0" borderId="54" xfId="0" applyNumberFormat="1" applyFont="1" applyFill="1" applyBorder="1"/>
    <xf numFmtId="164" fontId="45" fillId="0" borderId="6" xfId="0" applyNumberFormat="1" applyFont="1" applyFill="1" applyBorder="1"/>
    <xf numFmtId="164" fontId="45" fillId="0" borderId="17" xfId="0" applyNumberFormat="1" applyFont="1" applyFill="1" applyBorder="1"/>
    <xf numFmtId="3" fontId="0" fillId="0" borderId="45" xfId="0" applyNumberFormat="1" applyFont="1" applyFill="1" applyBorder="1"/>
    <xf numFmtId="164" fontId="0" fillId="0" borderId="6" xfId="0" applyNumberFormat="1" applyFont="1" applyFill="1" applyBorder="1"/>
    <xf numFmtId="3" fontId="0" fillId="0" borderId="55" xfId="0" applyNumberFormat="1" applyFont="1" applyFill="1" applyBorder="1"/>
    <xf numFmtId="3" fontId="0" fillId="0" borderId="6" xfId="0" applyNumberFormat="1" applyFont="1" applyFill="1" applyBorder="1"/>
    <xf numFmtId="164" fontId="0" fillId="0" borderId="55" xfId="0" applyNumberFormat="1" applyFont="1" applyFill="1" applyBorder="1"/>
    <xf numFmtId="3" fontId="0" fillId="0" borderId="25" xfId="0" applyNumberFormat="1" applyFont="1" applyFill="1" applyBorder="1"/>
    <xf numFmtId="164" fontId="0" fillId="0" borderId="17" xfId="0" applyNumberFormat="1" applyFont="1" applyFill="1" applyBorder="1"/>
    <xf numFmtId="0" fontId="5" fillId="0" borderId="4" xfId="0" applyFont="1" applyFill="1" applyBorder="1" applyAlignment="1"/>
    <xf numFmtId="3" fontId="45" fillId="0" borderId="45" xfId="0" applyNumberFormat="1" applyFont="1" applyFill="1" applyBorder="1"/>
    <xf numFmtId="3" fontId="45" fillId="0" borderId="55" xfId="0" applyNumberFormat="1" applyFont="1" applyFill="1" applyBorder="1"/>
    <xf numFmtId="3" fontId="45" fillId="0" borderId="6" xfId="0" applyNumberFormat="1" applyFont="1" applyFill="1" applyBorder="1"/>
    <xf numFmtId="164" fontId="47" fillId="2" borderId="6" xfId="0" applyNumberFormat="1" applyFont="1" applyFill="1" applyBorder="1"/>
    <xf numFmtId="3" fontId="47" fillId="2" borderId="6" xfId="0" applyNumberFormat="1" applyFont="1" applyFill="1" applyBorder="1"/>
    <xf numFmtId="0" fontId="21" fillId="0" borderId="3" xfId="0" applyFont="1" applyFill="1" applyBorder="1"/>
    <xf numFmtId="3" fontId="45" fillId="0" borderId="25" xfId="0" applyNumberFormat="1" applyFont="1" applyFill="1" applyBorder="1"/>
    <xf numFmtId="0" fontId="5" fillId="0" borderId="4" xfId="0" applyFont="1" applyFill="1" applyBorder="1" applyAlignment="1">
      <alignment horizontal="left"/>
    </xf>
    <xf numFmtId="0" fontId="29" fillId="0" borderId="4" xfId="0" applyFont="1" applyFill="1" applyBorder="1" applyAlignment="1">
      <alignment horizontal="left"/>
    </xf>
    <xf numFmtId="0" fontId="17" fillId="0" borderId="4" xfId="0" applyFont="1" applyFill="1" applyBorder="1"/>
    <xf numFmtId="3" fontId="31" fillId="0" borderId="45" xfId="0" applyNumberFormat="1" applyFont="1" applyFill="1" applyBorder="1"/>
    <xf numFmtId="164" fontId="31" fillId="0" borderId="6" xfId="0" applyNumberFormat="1" applyFont="1" applyFill="1" applyBorder="1"/>
    <xf numFmtId="3" fontId="31" fillId="0" borderId="55" xfId="0" applyNumberFormat="1" applyFont="1" applyFill="1" applyBorder="1"/>
    <xf numFmtId="3" fontId="31" fillId="0" borderId="6" xfId="0" applyNumberFormat="1" applyFont="1" applyFill="1" applyBorder="1"/>
    <xf numFmtId="164" fontId="31" fillId="0" borderId="55" xfId="0" applyNumberFormat="1" applyFont="1" applyFill="1" applyBorder="1"/>
    <xf numFmtId="3" fontId="31" fillId="0" borderId="25" xfId="0" applyNumberFormat="1" applyFont="1" applyFill="1" applyBorder="1"/>
    <xf numFmtId="164" fontId="31" fillId="0" borderId="17" xfId="0" applyNumberFormat="1" applyFont="1" applyFill="1" applyBorder="1"/>
    <xf numFmtId="0" fontId="1" fillId="0" borderId="4" xfId="0" applyFont="1" applyFill="1" applyBorder="1"/>
    <xf numFmtId="0" fontId="12" fillId="0" borderId="4" xfId="0" applyFont="1" applyFill="1" applyBorder="1"/>
    <xf numFmtId="4" fontId="45" fillId="0" borderId="45" xfId="0" applyNumberFormat="1" applyFont="1" applyFill="1" applyBorder="1"/>
    <xf numFmtId="4" fontId="45" fillId="0" borderId="55" xfId="0" applyNumberFormat="1" applyFont="1" applyFill="1" applyBorder="1"/>
    <xf numFmtId="164" fontId="49" fillId="0" borderId="55" xfId="0" applyNumberFormat="1" applyFont="1" applyFill="1" applyBorder="1"/>
    <xf numFmtId="3" fontId="45" fillId="0" borderId="5" xfId="0" applyNumberFormat="1" applyFont="1" applyFill="1" applyBorder="1"/>
    <xf numFmtId="164" fontId="49" fillId="0" borderId="17" xfId="0" applyNumberFormat="1" applyFont="1" applyFill="1" applyBorder="1"/>
    <xf numFmtId="0" fontId="7" fillId="0" borderId="4" xfId="0" applyFont="1" applyFill="1" applyBorder="1"/>
    <xf numFmtId="0" fontId="5" fillId="0" borderId="49" xfId="0" applyFont="1" applyFill="1" applyBorder="1"/>
    <xf numFmtId="3" fontId="47" fillId="0" borderId="56" xfId="0" applyNumberFormat="1" applyFont="1" applyFill="1" applyBorder="1"/>
    <xf numFmtId="164" fontId="47" fillId="0" borderId="16" xfId="0" applyNumberFormat="1" applyFont="1" applyFill="1" applyBorder="1"/>
    <xf numFmtId="3" fontId="47" fillId="0" borderId="57" xfId="0" applyNumberFormat="1" applyFont="1" applyFill="1" applyBorder="1"/>
    <xf numFmtId="3" fontId="47" fillId="0" borderId="16" xfId="0" applyNumberFormat="1" applyFont="1" applyFill="1" applyBorder="1"/>
    <xf numFmtId="164" fontId="47" fillId="0" borderId="29" xfId="0" applyNumberFormat="1" applyFont="1" applyFill="1" applyBorder="1"/>
    <xf numFmtId="3" fontId="47" fillId="0" borderId="15" xfId="0" applyNumberFormat="1" applyFont="1" applyFill="1" applyBorder="1"/>
    <xf numFmtId="0" fontId="0" fillId="0" borderId="16" xfId="0" applyFill="1" applyBorder="1"/>
    <xf numFmtId="0" fontId="22" fillId="0" borderId="56" xfId="0" applyFont="1" applyFill="1" applyBorder="1"/>
    <xf numFmtId="0" fontId="0" fillId="0" borderId="19" xfId="0" applyFill="1" applyBorder="1"/>
    <xf numFmtId="0" fontId="7" fillId="0" borderId="45" xfId="0" applyFont="1" applyFill="1" applyBorder="1"/>
    <xf numFmtId="164" fontId="7" fillId="0" borderId="17" xfId="0" applyNumberFormat="1" applyFont="1" applyFill="1" applyBorder="1"/>
    <xf numFmtId="3" fontId="7" fillId="0" borderId="55" xfId="0" applyNumberFormat="1" applyFont="1" applyFill="1" applyBorder="1"/>
    <xf numFmtId="164" fontId="7" fillId="0" borderId="6" xfId="0" applyNumberFormat="1" applyFont="1" applyFill="1" applyBorder="1"/>
    <xf numFmtId="3" fontId="7" fillId="0" borderId="6" xfId="0" applyNumberFormat="1" applyFont="1" applyFill="1" applyBorder="1"/>
    <xf numFmtId="3" fontId="7" fillId="0" borderId="25" xfId="0" applyNumberFormat="1" applyFont="1" applyFill="1" applyBorder="1"/>
    <xf numFmtId="164" fontId="36" fillId="0" borderId="17" xfId="0" applyNumberFormat="1" applyFont="1" applyFill="1" applyBorder="1"/>
    <xf numFmtId="3" fontId="35" fillId="0" borderId="6" xfId="0" applyNumberFormat="1" applyFont="1" applyFill="1" applyBorder="1"/>
    <xf numFmtId="164" fontId="36" fillId="0" borderId="6" xfId="0" applyNumberFormat="1" applyFont="1" applyFill="1" applyBorder="1"/>
    <xf numFmtId="3" fontId="35" fillId="0" borderId="5" xfId="0" applyNumberFormat="1" applyFont="1" applyFill="1" applyBorder="1"/>
    <xf numFmtId="164" fontId="35" fillId="0" borderId="6" xfId="0" applyNumberFormat="1" applyFont="1" applyFill="1" applyBorder="1"/>
    <xf numFmtId="3" fontId="35" fillId="0" borderId="45" xfId="0" applyNumberFormat="1" applyFont="1" applyFill="1" applyBorder="1"/>
    <xf numFmtId="0" fontId="22" fillId="0" borderId="45" xfId="0" applyFont="1" applyFill="1" applyBorder="1"/>
    <xf numFmtId="3" fontId="36" fillId="0" borderId="5" xfId="0" applyNumberFormat="1" applyFont="1" applyFill="1" applyBorder="1"/>
    <xf numFmtId="3" fontId="36" fillId="0" borderId="45" xfId="0" applyNumberFormat="1" applyFont="1" applyFill="1" applyBorder="1"/>
    <xf numFmtId="0" fontId="18" fillId="0" borderId="45" xfId="0" applyFont="1" applyFill="1" applyBorder="1"/>
    <xf numFmtId="3" fontId="7" fillId="0" borderId="5" xfId="0" applyNumberFormat="1" applyFont="1" applyFill="1" applyBorder="1"/>
    <xf numFmtId="3" fontId="7" fillId="0" borderId="45" xfId="0" applyNumberFormat="1" applyFont="1" applyFill="1" applyBorder="1"/>
    <xf numFmtId="164" fontId="35" fillId="0" borderId="17" xfId="0" applyNumberFormat="1" applyFont="1" applyFill="1" applyBorder="1"/>
    <xf numFmtId="0" fontId="5" fillId="0" borderId="45" xfId="0" applyFont="1" applyFill="1" applyBorder="1"/>
    <xf numFmtId="164" fontId="5" fillId="0" borderId="17" xfId="0" applyNumberFormat="1" applyFont="1" applyFill="1" applyBorder="1"/>
    <xf numFmtId="164" fontId="9" fillId="0" borderId="17" xfId="0" applyNumberFormat="1" applyFont="1" applyFill="1" applyBorder="1"/>
    <xf numFmtId="3" fontId="9" fillId="0" borderId="6" xfId="0" applyNumberFormat="1" applyFont="1" applyFill="1" applyBorder="1"/>
    <xf numFmtId="3" fontId="9" fillId="0" borderId="55" xfId="0" applyNumberFormat="1" applyFont="1" applyFill="1" applyBorder="1"/>
    <xf numFmtId="3" fontId="9" fillId="0" borderId="25" xfId="0" applyNumberFormat="1" applyFont="1" applyFill="1" applyBorder="1"/>
    <xf numFmtId="3" fontId="5" fillId="0" borderId="45" xfId="0" applyNumberFormat="1" applyFont="1" applyFill="1" applyBorder="1"/>
    <xf numFmtId="164" fontId="36" fillId="0" borderId="54" xfId="0" applyNumberFormat="1" applyFont="1" applyFill="1" applyBorder="1"/>
    <xf numFmtId="0" fontId="20" fillId="0" borderId="45" xfId="0" applyFont="1" applyFill="1" applyBorder="1"/>
    <xf numFmtId="164" fontId="12" fillId="0" borderId="17" xfId="0" applyNumberFormat="1" applyFont="1" applyFill="1" applyBorder="1"/>
    <xf numFmtId="3" fontId="12" fillId="0" borderId="55" xfId="0" applyNumberFormat="1" applyFont="1" applyFill="1" applyBorder="1"/>
    <xf numFmtId="164" fontId="12" fillId="0" borderId="6" xfId="0" applyNumberFormat="1" applyFont="1" applyFill="1" applyBorder="1"/>
    <xf numFmtId="3" fontId="12" fillId="0" borderId="6" xfId="0" applyNumberFormat="1" applyFont="1" applyFill="1" applyBorder="1"/>
    <xf numFmtId="3" fontId="12" fillId="0" borderId="25" xfId="0" applyNumberFormat="1" applyFont="1" applyFill="1" applyBorder="1"/>
    <xf numFmtId="0" fontId="5" fillId="0" borderId="45" xfId="0" applyFont="1" applyFill="1" applyBorder="1" applyAlignment="1">
      <alignment horizontal="left"/>
    </xf>
    <xf numFmtId="0" fontId="17" fillId="0" borderId="45" xfId="0" applyFont="1" applyFill="1" applyBorder="1"/>
    <xf numFmtId="3" fontId="37" fillId="0" borderId="45" xfId="0" applyNumberFormat="1" applyFont="1" applyFill="1" applyBorder="1"/>
    <xf numFmtId="0" fontId="12" fillId="0" borderId="45" xfId="0" applyFont="1" applyFill="1" applyBorder="1"/>
    <xf numFmtId="3" fontId="5" fillId="0" borderId="25" xfId="0" applyNumberFormat="1" applyFont="1" applyFill="1" applyBorder="1"/>
    <xf numFmtId="3" fontId="12" fillId="0" borderId="5" xfId="0" applyNumberFormat="1" applyFont="1" applyFill="1" applyBorder="1"/>
    <xf numFmtId="164" fontId="12" fillId="0" borderId="42" xfId="0" applyNumberFormat="1" applyFont="1" applyFill="1" applyBorder="1"/>
    <xf numFmtId="4" fontId="0" fillId="0" borderId="27" xfId="0" applyNumberFormat="1" applyFill="1" applyBorder="1"/>
    <xf numFmtId="0" fontId="0" fillId="0" borderId="21" xfId="0" applyFill="1" applyBorder="1"/>
    <xf numFmtId="4" fontId="0" fillId="0" borderId="21" xfId="0" applyNumberFormat="1" applyFill="1" applyBorder="1"/>
    <xf numFmtId="0" fontId="0" fillId="0" borderId="53" xfId="0" applyFill="1" applyBorder="1"/>
    <xf numFmtId="0" fontId="5" fillId="0" borderId="26" xfId="0" applyFont="1" applyFill="1" applyBorder="1"/>
    <xf numFmtId="0" fontId="20" fillId="0" borderId="50" xfId="0" applyFont="1" applyFill="1" applyBorder="1"/>
    <xf numFmtId="0" fontId="29" fillId="0" borderId="0" xfId="7" applyFont="1"/>
    <xf numFmtId="0" fontId="1" fillId="0" borderId="0" xfId="7"/>
    <xf numFmtId="0" fontId="33" fillId="0" borderId="32" xfId="7" applyFont="1" applyBorder="1" applyAlignment="1">
      <alignment horizontal="center" vertical="center"/>
    </xf>
    <xf numFmtId="0" fontId="1" fillId="0" borderId="32" xfId="7" applyBorder="1" applyAlignment="1">
      <alignment horizontal="center" vertical="center" wrapText="1"/>
    </xf>
    <xf numFmtId="0" fontId="1" fillId="0" borderId="4" xfId="7" applyFill="1" applyBorder="1" applyAlignment="1">
      <alignment horizontal="left" vertical="center"/>
    </xf>
    <xf numFmtId="3" fontId="33" fillId="0" borderId="42" xfId="7" applyNumberFormat="1" applyFont="1" applyFill="1" applyBorder="1" applyAlignment="1">
      <alignment horizontal="right" vertical="center" indent="1"/>
    </xf>
    <xf numFmtId="164" fontId="1" fillId="0" borderId="55" xfId="7" applyNumberFormat="1" applyFont="1" applyFill="1" applyBorder="1" applyAlignment="1">
      <alignment horizontal="right" vertical="center" indent="1"/>
    </xf>
    <xf numFmtId="3" fontId="33" fillId="0" borderId="45" xfId="7" applyNumberFormat="1" applyFont="1" applyFill="1" applyBorder="1" applyAlignment="1">
      <alignment horizontal="right" vertical="center" indent="1"/>
    </xf>
    <xf numFmtId="4" fontId="1" fillId="0" borderId="43" xfId="7" applyNumberFormat="1" applyFont="1" applyFill="1" applyBorder="1" applyAlignment="1">
      <alignment horizontal="right" vertical="center" indent="1"/>
    </xf>
    <xf numFmtId="4" fontId="1" fillId="0" borderId="44" xfId="7" applyNumberFormat="1" applyFont="1" applyFill="1" applyBorder="1" applyAlignment="1">
      <alignment horizontal="right" vertical="center" indent="1"/>
    </xf>
    <xf numFmtId="0" fontId="1" fillId="0" borderId="36" xfId="7" applyFill="1" applyBorder="1" applyAlignment="1">
      <alignment horizontal="left" vertical="center"/>
    </xf>
    <xf numFmtId="3" fontId="1" fillId="0" borderId="46" xfId="7" applyNumberFormat="1" applyFont="1" applyFill="1" applyBorder="1" applyAlignment="1">
      <alignment horizontal="right" vertical="center" indent="1"/>
    </xf>
    <xf numFmtId="164" fontId="1" fillId="0" borderId="62" xfId="7" applyNumberFormat="1" applyFont="1" applyFill="1" applyBorder="1" applyAlignment="1">
      <alignment horizontal="right" vertical="center" indent="1"/>
    </xf>
    <xf numFmtId="3" fontId="33" fillId="0" borderId="38" xfId="7" applyNumberFormat="1" applyFont="1" applyFill="1" applyBorder="1" applyAlignment="1">
      <alignment horizontal="right" vertical="center" indent="1"/>
    </xf>
    <xf numFmtId="4" fontId="1" fillId="0" borderId="49" xfId="7" applyNumberFormat="1" applyFont="1" applyFill="1" applyBorder="1" applyAlignment="1">
      <alignment horizontal="right" vertical="center" indent="1"/>
    </xf>
    <xf numFmtId="4" fontId="1" fillId="0" borderId="48" xfId="7" applyNumberFormat="1" applyFont="1" applyFill="1" applyBorder="1" applyAlignment="1">
      <alignment horizontal="right" vertical="center" indent="1"/>
    </xf>
    <xf numFmtId="0" fontId="9" fillId="0" borderId="2" xfId="7" applyFont="1" applyFill="1" applyBorder="1" applyAlignment="1">
      <alignment horizontal="left" vertical="center"/>
    </xf>
    <xf numFmtId="3" fontId="9" fillId="0" borderId="2" xfId="7" applyNumberFormat="1" applyFont="1" applyFill="1" applyBorder="1" applyAlignment="1">
      <alignment horizontal="right" vertical="center" indent="1"/>
    </xf>
    <xf numFmtId="164" fontId="9" fillId="0" borderId="39" xfId="7" applyNumberFormat="1" applyFont="1" applyFill="1" applyBorder="1" applyAlignment="1">
      <alignment horizontal="right" vertical="center" indent="1"/>
    </xf>
    <xf numFmtId="4" fontId="9" fillId="0" borderId="2" xfId="7" applyNumberFormat="1" applyFont="1" applyFill="1" applyBorder="1" applyAlignment="1">
      <alignment horizontal="right" vertical="center" indent="1"/>
    </xf>
    <xf numFmtId="4" fontId="9" fillId="0" borderId="30" xfId="7" applyNumberFormat="1" applyFont="1" applyFill="1" applyBorder="1" applyAlignment="1">
      <alignment horizontal="right" vertical="center" indent="1"/>
    </xf>
    <xf numFmtId="0" fontId="33" fillId="0" borderId="3" xfId="7" applyFont="1" applyFill="1" applyBorder="1" applyAlignment="1">
      <alignment horizontal="left" vertical="center"/>
    </xf>
    <xf numFmtId="3" fontId="33" fillId="0" borderId="41" xfId="7" applyNumberFormat="1" applyFont="1" applyFill="1" applyBorder="1" applyAlignment="1">
      <alignment horizontal="right" vertical="center" indent="1"/>
    </xf>
    <xf numFmtId="164" fontId="1" fillId="0" borderId="58" xfId="7" applyNumberFormat="1" applyFont="1" applyFill="1" applyBorder="1" applyAlignment="1">
      <alignment horizontal="right" vertical="center" indent="1"/>
    </xf>
    <xf numFmtId="3" fontId="33" fillId="0" borderId="3" xfId="7" applyNumberFormat="1" applyFont="1" applyFill="1" applyBorder="1" applyAlignment="1">
      <alignment horizontal="right" vertical="center" indent="1"/>
    </xf>
    <xf numFmtId="0" fontId="33" fillId="0" borderId="7" xfId="7" applyFont="1" applyFill="1" applyBorder="1" applyAlignment="1">
      <alignment horizontal="left" vertical="center"/>
    </xf>
    <xf numFmtId="3" fontId="33" fillId="0" borderId="46" xfId="7" applyNumberFormat="1" applyFont="1" applyFill="1" applyBorder="1" applyAlignment="1">
      <alignment horizontal="right" vertical="center" indent="1"/>
    </xf>
    <xf numFmtId="3" fontId="1" fillId="0" borderId="7" xfId="7" applyNumberFormat="1" applyFont="1" applyFill="1" applyBorder="1" applyAlignment="1">
      <alignment horizontal="right" vertical="center" indent="1"/>
    </xf>
    <xf numFmtId="0" fontId="33" fillId="0" borderId="4" xfId="7" applyFont="1" applyFill="1" applyBorder="1" applyAlignment="1">
      <alignment horizontal="left" vertical="center"/>
    </xf>
    <xf numFmtId="3" fontId="33" fillId="0" borderId="4" xfId="7" applyNumberFormat="1" applyFont="1" applyFill="1" applyBorder="1" applyAlignment="1">
      <alignment horizontal="right" vertical="center" indent="1"/>
    </xf>
    <xf numFmtId="4" fontId="1" fillId="0" borderId="4" xfId="7" applyNumberFormat="1" applyFont="1" applyFill="1" applyBorder="1" applyAlignment="1">
      <alignment horizontal="right" vertical="center" indent="1"/>
    </xf>
    <xf numFmtId="4" fontId="1" fillId="0" borderId="42" xfId="7" applyNumberFormat="1" applyFont="1" applyFill="1" applyBorder="1" applyAlignment="1">
      <alignment horizontal="right" vertical="center" indent="1"/>
    </xf>
    <xf numFmtId="3" fontId="33" fillId="0" borderId="7" xfId="7" applyNumberFormat="1" applyFont="1" applyFill="1" applyBorder="1" applyAlignment="1">
      <alignment horizontal="right" vertical="center" indent="1"/>
    </xf>
    <xf numFmtId="0" fontId="33" fillId="0" borderId="43" xfId="7" applyFont="1" applyFill="1" applyBorder="1" applyAlignment="1">
      <alignment horizontal="left" vertical="center"/>
    </xf>
    <xf numFmtId="3" fontId="33" fillId="0" borderId="43" xfId="7" applyNumberFormat="1" applyFont="1" applyFill="1" applyBorder="1" applyAlignment="1">
      <alignment horizontal="right" vertical="center" indent="1"/>
    </xf>
    <xf numFmtId="0" fontId="13" fillId="0" borderId="36" xfId="7" applyFont="1" applyFill="1" applyBorder="1" applyAlignment="1">
      <alignment horizontal="left" vertical="center" indent="3"/>
    </xf>
    <xf numFmtId="3" fontId="13" fillId="0" borderId="37" xfId="7" applyNumberFormat="1" applyFont="1" applyFill="1" applyBorder="1" applyAlignment="1">
      <alignment horizontal="right" vertical="center" indent="1"/>
    </xf>
    <xf numFmtId="3" fontId="50" fillId="0" borderId="36" xfId="7" applyNumberFormat="1" applyFont="1" applyFill="1" applyBorder="1" applyAlignment="1">
      <alignment horizontal="right" vertical="center" indent="1"/>
    </xf>
    <xf numFmtId="4" fontId="1" fillId="0" borderId="7" xfId="7" applyNumberFormat="1" applyFont="1" applyFill="1" applyBorder="1" applyAlignment="1">
      <alignment horizontal="right" vertical="center" indent="1"/>
    </xf>
    <xf numFmtId="4" fontId="1" fillId="0" borderId="46" xfId="7" applyNumberFormat="1" applyFont="1" applyFill="1" applyBorder="1" applyAlignment="1">
      <alignment horizontal="right" vertical="center" indent="1"/>
    </xf>
    <xf numFmtId="4" fontId="1" fillId="0" borderId="36" xfId="7" applyNumberFormat="1" applyFont="1" applyFill="1" applyBorder="1" applyAlignment="1">
      <alignment horizontal="right" vertical="center" indent="1"/>
    </xf>
    <xf numFmtId="4" fontId="1" fillId="0" borderId="37" xfId="7" applyNumberFormat="1" applyFont="1" applyFill="1" applyBorder="1" applyAlignment="1">
      <alignment horizontal="right" vertical="center" indent="1"/>
    </xf>
    <xf numFmtId="0" fontId="13" fillId="0" borderId="3" xfId="7" applyFont="1" applyFill="1" applyBorder="1" applyAlignment="1">
      <alignment horizontal="left" vertical="center" indent="3"/>
    </xf>
    <xf numFmtId="3" fontId="13" fillId="0" borderId="41" xfId="7" applyNumberFormat="1" applyFont="1" applyFill="1" applyBorder="1" applyAlignment="1">
      <alignment horizontal="right" vertical="center" indent="1"/>
    </xf>
    <xf numFmtId="3" fontId="50" fillId="0" borderId="3" xfId="7" applyNumberFormat="1" applyFont="1" applyFill="1" applyBorder="1" applyAlignment="1">
      <alignment horizontal="right" vertical="center" indent="1"/>
    </xf>
    <xf numFmtId="4" fontId="1" fillId="0" borderId="3" xfId="7" applyNumberFormat="1" applyFont="1" applyFill="1" applyBorder="1" applyAlignment="1">
      <alignment horizontal="right" vertical="center" indent="1"/>
    </xf>
    <xf numFmtId="4" fontId="1" fillId="0" borderId="41" xfId="7" applyNumberFormat="1" applyFont="1" applyFill="1" applyBorder="1" applyAlignment="1">
      <alignment horizontal="right" vertical="center" indent="1"/>
    </xf>
    <xf numFmtId="0" fontId="1" fillId="0" borderId="7" xfId="7" applyFill="1" applyBorder="1" applyAlignment="1">
      <alignment horizontal="left" vertical="center"/>
    </xf>
    <xf numFmtId="0" fontId="1" fillId="0" borderId="49" xfId="7" applyFill="1" applyBorder="1" applyAlignment="1">
      <alignment horizontal="left" vertical="center"/>
    </xf>
    <xf numFmtId="3" fontId="33" fillId="0" borderId="48" xfId="7" applyNumberFormat="1" applyFont="1" applyFill="1" applyBorder="1" applyAlignment="1">
      <alignment horizontal="right" vertical="center" indent="1"/>
    </xf>
    <xf numFmtId="3" fontId="33" fillId="0" borderId="56" xfId="7" applyNumberFormat="1" applyFont="1" applyFill="1" applyBorder="1" applyAlignment="1">
      <alignment horizontal="right" vertical="center" indent="1"/>
    </xf>
    <xf numFmtId="4" fontId="1" fillId="0" borderId="0" xfId="7" applyNumberFormat="1" applyBorder="1"/>
    <xf numFmtId="164" fontId="9" fillId="0" borderId="2" xfId="7" applyNumberFormat="1" applyFont="1" applyFill="1" applyBorder="1" applyAlignment="1">
      <alignment horizontal="right" vertical="center" indent="1"/>
    </xf>
    <xf numFmtId="3" fontId="9" fillId="0" borderId="39" xfId="7" applyNumberFormat="1" applyFont="1" applyFill="1" applyBorder="1" applyAlignment="1">
      <alignment horizontal="right" vertical="center" indent="1"/>
    </xf>
    <xf numFmtId="3" fontId="33" fillId="0" borderId="37" xfId="7" applyNumberFormat="1" applyFont="1" applyFill="1" applyBorder="1" applyAlignment="1">
      <alignment horizontal="right" vertical="center" indent="1"/>
    </xf>
    <xf numFmtId="3" fontId="33" fillId="0" borderId="19" xfId="7" applyNumberFormat="1" applyFont="1" applyFill="1" applyBorder="1" applyAlignment="1">
      <alignment horizontal="right" vertical="center" indent="1"/>
    </xf>
    <xf numFmtId="4" fontId="1" fillId="0" borderId="2" xfId="7" applyNumberFormat="1" applyFont="1" applyFill="1" applyBorder="1" applyAlignment="1">
      <alignment horizontal="right" vertical="center" indent="1"/>
    </xf>
    <xf numFmtId="4" fontId="1" fillId="0" borderId="30" xfId="7" applyNumberFormat="1" applyFont="1" applyFill="1" applyBorder="1" applyAlignment="1">
      <alignment horizontal="right" vertical="center" indent="1"/>
    </xf>
    <xf numFmtId="3" fontId="33" fillId="0" borderId="59" xfId="7" applyNumberFormat="1" applyFont="1" applyFill="1" applyBorder="1" applyAlignment="1">
      <alignment horizontal="right" vertical="center" indent="1"/>
    </xf>
    <xf numFmtId="3" fontId="9" fillId="0" borderId="30" xfId="7" applyNumberFormat="1" applyFont="1" applyFill="1" applyBorder="1" applyAlignment="1">
      <alignment horizontal="right" vertical="center" indent="1"/>
    </xf>
    <xf numFmtId="164" fontId="9" fillId="0" borderId="30" xfId="7" applyNumberFormat="1" applyFont="1" applyFill="1" applyBorder="1" applyAlignment="1">
      <alignment horizontal="right" vertical="center" indent="1"/>
    </xf>
    <xf numFmtId="164" fontId="1" fillId="0" borderId="30" xfId="7" applyNumberFormat="1" applyFont="1" applyFill="1" applyBorder="1" applyAlignment="1">
      <alignment horizontal="right" vertical="center" indent="1"/>
    </xf>
    <xf numFmtId="4" fontId="9" fillId="0" borderId="32" xfId="7" applyNumberFormat="1" applyFont="1" applyFill="1" applyBorder="1" applyAlignment="1">
      <alignment horizontal="right" vertical="center" indent="1"/>
    </xf>
    <xf numFmtId="4" fontId="9" fillId="0" borderId="35" xfId="7" applyNumberFormat="1" applyFont="1" applyFill="1" applyBorder="1" applyAlignment="1">
      <alignment horizontal="right" vertical="center" indent="1"/>
    </xf>
    <xf numFmtId="4" fontId="45" fillId="0" borderId="0" xfId="7" applyNumberFormat="1" applyFont="1" applyFill="1" applyBorder="1"/>
    <xf numFmtId="4" fontId="1" fillId="0" borderId="0" xfId="7" applyNumberFormat="1" applyFill="1" applyBorder="1"/>
    <xf numFmtId="0" fontId="1" fillId="0" borderId="0" xfId="7" applyFill="1"/>
    <xf numFmtId="0" fontId="33" fillId="0" borderId="0" xfId="7" applyFont="1"/>
    <xf numFmtId="0" fontId="33" fillId="0" borderId="0" xfId="7" applyFont="1" applyBorder="1"/>
    <xf numFmtId="3" fontId="29" fillId="0" borderId="0" xfId="7" applyNumberFormat="1" applyFont="1"/>
    <xf numFmtId="0" fontId="51" fillId="0" borderId="0" xfId="7" applyFont="1" applyAlignment="1">
      <alignment horizontal="right"/>
    </xf>
    <xf numFmtId="0" fontId="51" fillId="0" borderId="0" xfId="7" applyFont="1"/>
    <xf numFmtId="0" fontId="52" fillId="0" borderId="0" xfId="7" applyFont="1"/>
    <xf numFmtId="0" fontId="9" fillId="0" borderId="2" xfId="7" applyFont="1" applyFill="1" applyBorder="1" applyAlignment="1">
      <alignment horizontal="left" vertical="center" wrapText="1"/>
    </xf>
    <xf numFmtId="3" fontId="34" fillId="0" borderId="30" xfId="7" applyNumberFormat="1" applyFont="1" applyFill="1" applyBorder="1" applyAlignment="1">
      <alignment horizontal="right" vertical="center" indent="1"/>
    </xf>
    <xf numFmtId="164" fontId="34" fillId="0" borderId="30" xfId="7" applyNumberFormat="1" applyFont="1" applyFill="1" applyBorder="1" applyAlignment="1">
      <alignment horizontal="right" vertical="center" indent="1"/>
    </xf>
    <xf numFmtId="4" fontId="9" fillId="0" borderId="11" xfId="7" applyNumberFormat="1" applyFont="1" applyFill="1" applyBorder="1" applyAlignment="1">
      <alignment horizontal="right" vertical="center" indent="1"/>
    </xf>
    <xf numFmtId="4" fontId="9" fillId="0" borderId="31" xfId="7" applyNumberFormat="1" applyFont="1" applyFill="1" applyBorder="1" applyAlignment="1">
      <alignment horizontal="right" vertical="center" indent="1"/>
    </xf>
    <xf numFmtId="0" fontId="14" fillId="0" borderId="0" xfId="7" applyFont="1" applyFill="1" applyAlignment="1">
      <alignment horizontal="center"/>
    </xf>
    <xf numFmtId="0" fontId="14" fillId="0" borderId="0" xfId="7" applyFont="1" applyFill="1"/>
    <xf numFmtId="3" fontId="14" fillId="0" borderId="0" xfId="7" applyNumberFormat="1" applyFont="1" applyFill="1" applyAlignment="1">
      <alignment horizontal="right" indent="1"/>
    </xf>
    <xf numFmtId="164" fontId="14" fillId="0" borderId="0" xfId="7" applyNumberFormat="1" applyFont="1" applyFill="1" applyBorder="1" applyAlignment="1">
      <alignment horizontal="right" vertical="center" indent="1"/>
    </xf>
    <xf numFmtId="3" fontId="14" fillId="0" borderId="0" xfId="7" applyNumberFormat="1" applyFont="1" applyFill="1" applyBorder="1" applyAlignment="1">
      <alignment horizontal="right" indent="1"/>
    </xf>
    <xf numFmtId="164" fontId="1" fillId="0" borderId="0" xfId="7" applyNumberFormat="1" applyFont="1" applyFill="1" applyBorder="1"/>
    <xf numFmtId="0" fontId="1" fillId="0" borderId="0" xfId="7" applyFont="1" applyFill="1" applyBorder="1"/>
    <xf numFmtId="164" fontId="55" fillId="3" borderId="2" xfId="7" applyNumberFormat="1" applyFont="1" applyFill="1" applyBorder="1" applyAlignment="1">
      <alignment horizontal="center" vertical="center" wrapText="1"/>
    </xf>
    <xf numFmtId="3" fontId="55" fillId="3" borderId="2" xfId="7" applyNumberFormat="1" applyFont="1" applyFill="1" applyBorder="1" applyAlignment="1">
      <alignment horizontal="center" vertical="center" wrapText="1"/>
    </xf>
    <xf numFmtId="3" fontId="10" fillId="0" borderId="0" xfId="7" applyNumberFormat="1" applyFont="1" applyFill="1" applyAlignment="1">
      <alignment horizontal="right"/>
    </xf>
    <xf numFmtId="0" fontId="14" fillId="0" borderId="0" xfId="7" applyFont="1" applyFill="1" applyBorder="1"/>
    <xf numFmtId="0" fontId="56" fillId="3" borderId="2" xfId="7" applyFont="1" applyFill="1" applyBorder="1" applyAlignment="1">
      <alignment horizontal="center" vertical="center"/>
    </xf>
    <xf numFmtId="164" fontId="55" fillId="3" borderId="2" xfId="7" applyNumberFormat="1" applyFont="1" applyFill="1" applyBorder="1" applyAlignment="1">
      <alignment horizontal="right" vertical="center" indent="1"/>
    </xf>
    <xf numFmtId="3" fontId="55" fillId="3" borderId="2" xfId="7" applyNumberFormat="1" applyFont="1" applyFill="1" applyBorder="1" applyAlignment="1">
      <alignment horizontal="right" vertical="center" indent="1"/>
    </xf>
    <xf numFmtId="4" fontId="55" fillId="3" borderId="2" xfId="7" applyNumberFormat="1" applyFont="1" applyFill="1" applyBorder="1" applyAlignment="1">
      <alignment horizontal="right" vertical="center" indent="1"/>
    </xf>
    <xf numFmtId="164" fontId="5" fillId="0" borderId="0" xfId="7" applyNumberFormat="1" applyFont="1" applyFill="1" applyBorder="1"/>
    <xf numFmtId="0" fontId="5" fillId="0" borderId="0" xfId="7" applyFont="1" applyFill="1" applyBorder="1"/>
    <xf numFmtId="0" fontId="42" fillId="4" borderId="2" xfId="7" applyFont="1" applyFill="1" applyBorder="1" applyAlignment="1">
      <alignment horizontal="center" vertical="center"/>
    </xf>
    <xf numFmtId="164" fontId="40" fillId="4" borderId="2" xfId="7" applyNumberFormat="1" applyFont="1" applyFill="1" applyBorder="1" applyAlignment="1">
      <alignment horizontal="right" vertical="center" indent="1"/>
    </xf>
    <xf numFmtId="3" fontId="40" fillId="4" borderId="2" xfId="7" applyNumberFormat="1" applyFont="1" applyFill="1" applyBorder="1" applyAlignment="1">
      <alignment horizontal="right" vertical="center" indent="1"/>
    </xf>
    <xf numFmtId="4" fontId="40" fillId="4" borderId="2" xfId="7" applyNumberFormat="1" applyFont="1" applyFill="1" applyBorder="1" applyAlignment="1">
      <alignment horizontal="right" vertical="center" indent="1"/>
    </xf>
    <xf numFmtId="49" fontId="42" fillId="0" borderId="4" xfId="7" applyNumberFormat="1" applyFont="1" applyFill="1" applyBorder="1" applyAlignment="1">
      <alignment horizontal="center"/>
    </xf>
    <xf numFmtId="49" fontId="42" fillId="2" borderId="4" xfId="7" applyNumberFormat="1" applyFont="1" applyFill="1" applyBorder="1" applyAlignment="1">
      <alignment horizontal="center"/>
    </xf>
    <xf numFmtId="0" fontId="42" fillId="0" borderId="55" xfId="7" applyFont="1" applyFill="1" applyBorder="1" applyAlignment="1">
      <alignment horizontal="left" vertical="center" wrapText="1" indent="1"/>
    </xf>
    <xf numFmtId="0" fontId="42" fillId="0" borderId="60" xfId="7" applyFont="1" applyFill="1" applyBorder="1" applyAlignment="1">
      <alignment horizontal="left" vertical="center" wrapText="1" indent="1"/>
    </xf>
    <xf numFmtId="0" fontId="42" fillId="0" borderId="60" xfId="7" applyFont="1" applyFill="1" applyBorder="1" applyAlignment="1">
      <alignment horizontal="center" vertical="center" wrapText="1"/>
    </xf>
    <xf numFmtId="0" fontId="42" fillId="0" borderId="43" xfId="7" applyFont="1" applyFill="1" applyBorder="1" applyAlignment="1">
      <alignment horizontal="center" vertical="center" wrapText="1"/>
    </xf>
    <xf numFmtId="164" fontId="42" fillId="5" borderId="0" xfId="7" applyNumberFormat="1" applyFont="1" applyFill="1" applyBorder="1" applyAlignment="1">
      <alignment horizontal="right" vertical="center" wrapText="1" indent="1"/>
    </xf>
    <xf numFmtId="3" fontId="42" fillId="2" borderId="4" xfId="7" applyNumberFormat="1" applyFont="1" applyFill="1" applyBorder="1" applyAlignment="1">
      <alignment horizontal="right" vertical="center" wrapText="1" indent="1"/>
    </xf>
    <xf numFmtId="4" fontId="42" fillId="2" borderId="4" xfId="7" applyNumberFormat="1" applyFont="1" applyFill="1" applyBorder="1" applyAlignment="1">
      <alignment horizontal="right" vertical="center" wrapText="1" indent="1"/>
    </xf>
    <xf numFmtId="164" fontId="42" fillId="5" borderId="4" xfId="7" applyNumberFormat="1" applyFont="1" applyFill="1" applyBorder="1" applyAlignment="1">
      <alignment horizontal="right" vertical="center" wrapText="1" indent="1"/>
    </xf>
    <xf numFmtId="0" fontId="42" fillId="0" borderId="45" xfId="7" applyFont="1" applyFill="1" applyBorder="1" applyAlignment="1">
      <alignment horizontal="left" vertical="center" wrapText="1" indent="1"/>
    </xf>
    <xf numFmtId="0" fontId="42" fillId="0" borderId="45" xfId="7" applyFont="1" applyFill="1" applyBorder="1" applyAlignment="1">
      <alignment horizontal="center" vertical="center" wrapText="1"/>
    </xf>
    <xf numFmtId="49" fontId="42" fillId="0" borderId="4" xfId="7" applyNumberFormat="1" applyFont="1" applyFill="1" applyBorder="1" applyAlignment="1">
      <alignment horizontal="center" vertical="center"/>
    </xf>
    <xf numFmtId="49" fontId="42" fillId="0" borderId="7" xfId="7" applyNumberFormat="1" applyFont="1" applyFill="1" applyBorder="1" applyAlignment="1">
      <alignment horizontal="center"/>
    </xf>
    <xf numFmtId="164" fontId="42" fillId="0" borderId="4" xfId="7" applyNumberFormat="1" applyFont="1" applyBorder="1" applyAlignment="1">
      <alignment horizontal="right" vertical="center" wrapText="1" indent="1"/>
    </xf>
    <xf numFmtId="0" fontId="42" fillId="0" borderId="49" xfId="7" applyFont="1" applyFill="1" applyBorder="1" applyAlignment="1">
      <alignment horizontal="center" vertical="center" wrapText="1"/>
    </xf>
    <xf numFmtId="0" fontId="42" fillId="0" borderId="45" xfId="7" applyFont="1" applyBorder="1" applyAlignment="1">
      <alignment horizontal="center" vertical="center"/>
    </xf>
    <xf numFmtId="0" fontId="42" fillId="0" borderId="4" xfId="7" applyFont="1" applyFill="1" applyBorder="1" applyAlignment="1">
      <alignment horizontal="left" vertical="center" wrapText="1" indent="1"/>
    </xf>
    <xf numFmtId="0" fontId="42" fillId="2" borderId="45" xfId="7" applyFont="1" applyFill="1" applyBorder="1" applyAlignment="1">
      <alignment horizontal="left" vertical="center" indent="1"/>
    </xf>
    <xf numFmtId="0" fontId="42" fillId="2" borderId="36" xfId="7" applyFont="1" applyFill="1" applyBorder="1" applyAlignment="1">
      <alignment horizontal="center" vertical="center"/>
    </xf>
    <xf numFmtId="164" fontId="42" fillId="0" borderId="7" xfId="7" applyNumberFormat="1" applyFont="1" applyFill="1" applyBorder="1" applyAlignment="1">
      <alignment horizontal="right" vertical="center" wrapText="1" indent="1"/>
    </xf>
    <xf numFmtId="0" fontId="42" fillId="0" borderId="3" xfId="7" applyFont="1" applyFill="1" applyBorder="1" applyAlignment="1">
      <alignment horizontal="center" vertical="center" wrapText="1"/>
    </xf>
    <xf numFmtId="0" fontId="42" fillId="0" borderId="4" xfId="7" applyFont="1" applyBorder="1" applyAlignment="1">
      <alignment horizontal="center" vertical="center"/>
    </xf>
    <xf numFmtId="164" fontId="42" fillId="0" borderId="4" xfId="7" applyNumberFormat="1" applyFont="1" applyFill="1" applyBorder="1" applyAlignment="1">
      <alignment horizontal="right" vertical="center" wrapText="1" indent="1"/>
    </xf>
    <xf numFmtId="0" fontId="42" fillId="0" borderId="7" xfId="7" applyFont="1" applyBorder="1" applyAlignment="1">
      <alignment horizontal="center" vertical="center"/>
    </xf>
    <xf numFmtId="49" fontId="42" fillId="2" borderId="45" xfId="7" applyNumberFormat="1" applyFont="1" applyFill="1" applyBorder="1" applyAlignment="1">
      <alignment horizontal="center" wrapText="1"/>
    </xf>
    <xf numFmtId="49" fontId="42" fillId="2" borderId="3" xfId="7" applyNumberFormat="1" applyFont="1" applyFill="1" applyBorder="1" applyAlignment="1">
      <alignment horizontal="center"/>
    </xf>
    <xf numFmtId="164" fontId="42" fillId="2" borderId="4" xfId="7" applyNumberFormat="1" applyFont="1" applyFill="1" applyBorder="1" applyAlignment="1">
      <alignment horizontal="right" vertical="center" wrapText="1" indent="1"/>
    </xf>
    <xf numFmtId="0" fontId="42" fillId="2" borderId="3" xfId="7" applyFont="1" applyFill="1" applyBorder="1" applyAlignment="1">
      <alignment horizontal="center" vertical="center"/>
    </xf>
    <xf numFmtId="164" fontId="42" fillId="5" borderId="36" xfId="7" applyNumberFormat="1" applyFont="1" applyFill="1" applyBorder="1" applyAlignment="1">
      <alignment horizontal="right" vertical="center" wrapText="1" indent="1"/>
    </xf>
    <xf numFmtId="0" fontId="42" fillId="2" borderId="45" xfId="7" applyFont="1" applyFill="1" applyBorder="1" applyAlignment="1">
      <alignment horizontal="left" vertical="center" wrapText="1" indent="1"/>
    </xf>
    <xf numFmtId="0" fontId="42" fillId="2" borderId="4" xfId="7" applyFont="1" applyFill="1" applyBorder="1" applyAlignment="1">
      <alignment horizontal="center" vertical="center" wrapText="1"/>
    </xf>
    <xf numFmtId="0" fontId="42" fillId="2" borderId="4" xfId="7" applyFont="1" applyFill="1" applyBorder="1" applyAlignment="1">
      <alignment horizontal="center" vertical="center"/>
    </xf>
    <xf numFmtId="49" fontId="42" fillId="2" borderId="56" xfId="7" applyNumberFormat="1" applyFont="1" applyFill="1" applyBorder="1" applyAlignment="1">
      <alignment horizontal="center" wrapText="1"/>
    </xf>
    <xf numFmtId="49" fontId="42" fillId="2" borderId="49" xfId="7" applyNumberFormat="1" applyFont="1" applyFill="1" applyBorder="1" applyAlignment="1">
      <alignment horizontal="center"/>
    </xf>
    <xf numFmtId="0" fontId="42" fillId="0" borderId="56" xfId="7" applyFont="1" applyFill="1" applyBorder="1" applyAlignment="1">
      <alignment horizontal="left" vertical="center" wrapText="1" indent="1"/>
    </xf>
    <xf numFmtId="0" fontId="42" fillId="2" borderId="56" xfId="7" applyFont="1" applyFill="1" applyBorder="1" applyAlignment="1">
      <alignment horizontal="left" vertical="center" indent="1"/>
    </xf>
    <xf numFmtId="0" fontId="42" fillId="2" borderId="49" xfId="7" applyFont="1" applyFill="1" applyBorder="1" applyAlignment="1">
      <alignment horizontal="center" vertical="center"/>
    </xf>
    <xf numFmtId="164" fontId="42" fillId="5" borderId="49" xfId="7" applyNumberFormat="1" applyFont="1" applyFill="1" applyBorder="1" applyAlignment="1">
      <alignment horizontal="right" vertical="center" wrapText="1" indent="1"/>
    </xf>
    <xf numFmtId="3" fontId="42" fillId="2" borderId="49" xfId="7" applyNumberFormat="1" applyFont="1" applyFill="1" applyBorder="1" applyAlignment="1">
      <alignment horizontal="right" vertical="center" wrapText="1" indent="1"/>
    </xf>
    <xf numFmtId="4" fontId="42" fillId="2" borderId="49" xfId="7" applyNumberFormat="1" applyFont="1" applyFill="1" applyBorder="1" applyAlignment="1">
      <alignment horizontal="right" vertical="center" wrapText="1" indent="1"/>
    </xf>
    <xf numFmtId="49" fontId="42" fillId="0" borderId="0" xfId="7" applyNumberFormat="1" applyFont="1" applyFill="1" applyBorder="1" applyAlignment="1">
      <alignment horizontal="center" wrapText="1"/>
    </xf>
    <xf numFmtId="49" fontId="42" fillId="0" borderId="0" xfId="7" applyNumberFormat="1" applyFont="1" applyFill="1" applyBorder="1" applyAlignment="1">
      <alignment horizontal="center"/>
    </xf>
    <xf numFmtId="0" fontId="42" fillId="0" borderId="0" xfId="7" applyFont="1" applyFill="1" applyBorder="1" applyAlignment="1">
      <alignment horizontal="left" vertical="center" wrapText="1" indent="1"/>
    </xf>
    <xf numFmtId="0" fontId="42" fillId="0" borderId="0" xfId="7" applyFont="1" applyFill="1" applyBorder="1" applyAlignment="1">
      <alignment horizontal="left" vertical="center" indent="1"/>
    </xf>
    <xf numFmtId="0" fontId="42" fillId="0" borderId="0" xfId="7" applyFont="1" applyFill="1" applyBorder="1" applyAlignment="1">
      <alignment horizontal="center" vertical="center"/>
    </xf>
    <xf numFmtId="164" fontId="42" fillId="0" borderId="0" xfId="7" applyNumberFormat="1" applyFont="1" applyFill="1" applyBorder="1" applyAlignment="1">
      <alignment horizontal="right" vertical="center" wrapText="1" indent="1"/>
    </xf>
    <xf numFmtId="3" fontId="42" fillId="0" borderId="0" xfId="7" applyNumberFormat="1" applyFont="1" applyFill="1" applyBorder="1" applyAlignment="1">
      <alignment horizontal="right" vertical="center" wrapText="1" indent="1"/>
    </xf>
    <xf numFmtId="4" fontId="42" fillId="0" borderId="0" xfId="7" applyNumberFormat="1" applyFont="1" applyFill="1" applyBorder="1" applyAlignment="1">
      <alignment horizontal="right" vertical="center" wrapText="1" indent="1"/>
    </xf>
    <xf numFmtId="49" fontId="42" fillId="0" borderId="1" xfId="7" applyNumberFormat="1" applyFont="1" applyFill="1" applyBorder="1" applyAlignment="1">
      <alignment horizontal="center" wrapText="1"/>
    </xf>
    <xf numFmtId="49" fontId="42" fillId="0" borderId="1" xfId="7" applyNumberFormat="1" applyFont="1" applyFill="1" applyBorder="1" applyAlignment="1">
      <alignment horizontal="center"/>
    </xf>
    <xf numFmtId="0" fontId="42" fillId="0" borderId="1" xfId="7" applyFont="1" applyFill="1" applyBorder="1" applyAlignment="1">
      <alignment horizontal="left" vertical="center" wrapText="1" indent="1"/>
    </xf>
    <xf numFmtId="0" fontId="42" fillId="0" borderId="1" xfId="7" applyFont="1" applyFill="1" applyBorder="1" applyAlignment="1">
      <alignment horizontal="left" vertical="center" indent="1"/>
    </xf>
    <xf numFmtId="0" fontId="42" fillId="0" borderId="1" xfId="7" applyFont="1" applyFill="1" applyBorder="1" applyAlignment="1">
      <alignment horizontal="center" vertical="center"/>
    </xf>
    <xf numFmtId="164" fontId="42" fillId="0" borderId="1" xfId="7" applyNumberFormat="1" applyFont="1" applyFill="1" applyBorder="1" applyAlignment="1">
      <alignment horizontal="right" vertical="center" wrapText="1" indent="1"/>
    </xf>
    <xf numFmtId="3" fontId="42" fillId="0" borderId="1" xfId="7" applyNumberFormat="1" applyFont="1" applyFill="1" applyBorder="1" applyAlignment="1">
      <alignment horizontal="right" vertical="center" wrapText="1" indent="1"/>
    </xf>
    <xf numFmtId="4" fontId="42" fillId="0" borderId="1" xfId="7" applyNumberFormat="1" applyFont="1" applyFill="1" applyBorder="1" applyAlignment="1">
      <alignment horizontal="right" vertical="center" wrapText="1" indent="1"/>
    </xf>
    <xf numFmtId="0" fontId="42" fillId="2" borderId="56" xfId="7" applyFont="1" applyFill="1" applyBorder="1" applyAlignment="1">
      <alignment horizontal="left" vertical="center" wrapText="1" indent="1"/>
    </xf>
    <xf numFmtId="0" fontId="42" fillId="2" borderId="36" xfId="7" applyFont="1" applyFill="1" applyBorder="1" applyAlignment="1">
      <alignment horizontal="center" vertical="center" wrapText="1"/>
    </xf>
    <xf numFmtId="164" fontId="42" fillId="2" borderId="49" xfId="7" applyNumberFormat="1" applyFont="1" applyFill="1" applyBorder="1" applyAlignment="1">
      <alignment horizontal="right" vertical="center" wrapText="1" indent="1"/>
    </xf>
    <xf numFmtId="49" fontId="42" fillId="0" borderId="6" xfId="7" applyNumberFormat="1" applyFont="1" applyFill="1" applyBorder="1" applyAlignment="1">
      <alignment horizontal="center"/>
    </xf>
    <xf numFmtId="3" fontId="42" fillId="0" borderId="4" xfId="7" applyNumberFormat="1" applyFont="1" applyFill="1" applyBorder="1" applyAlignment="1">
      <alignment horizontal="right" vertical="center" wrapText="1" indent="1"/>
    </xf>
    <xf numFmtId="164" fontId="42" fillId="0" borderId="0" xfId="7" applyNumberFormat="1" applyFont="1" applyBorder="1" applyAlignment="1">
      <alignment horizontal="right" vertical="center" wrapText="1" indent="1"/>
    </xf>
    <xf numFmtId="0" fontId="42" fillId="0" borderId="4" xfId="7" applyFont="1" applyFill="1" applyBorder="1" applyAlignment="1">
      <alignment horizontal="center" vertical="center" wrapText="1"/>
    </xf>
    <xf numFmtId="0" fontId="42" fillId="2" borderId="60" xfId="7" applyFont="1" applyFill="1" applyBorder="1" applyAlignment="1">
      <alignment horizontal="left" vertical="center" wrapText="1" indent="1"/>
    </xf>
    <xf numFmtId="0" fontId="42" fillId="0" borderId="4" xfId="7" quotePrefix="1" applyFont="1" applyFill="1" applyBorder="1" applyAlignment="1">
      <alignment horizontal="center" vertical="center" wrapText="1"/>
    </xf>
    <xf numFmtId="49" fontId="14" fillId="0" borderId="7" xfId="7" applyNumberFormat="1" applyFont="1" applyFill="1" applyBorder="1" applyAlignment="1">
      <alignment horizontal="center" vertical="center"/>
    </xf>
    <xf numFmtId="0" fontId="14" fillId="0" borderId="60" xfId="7" applyFont="1" applyFill="1" applyBorder="1" applyAlignment="1">
      <alignment horizontal="left" vertical="center" wrapText="1" indent="1"/>
    </xf>
    <xf numFmtId="0" fontId="14" fillId="0" borderId="4" xfId="7" applyFont="1" applyFill="1" applyBorder="1" applyAlignment="1">
      <alignment horizontal="center" vertical="center" wrapText="1"/>
    </xf>
    <xf numFmtId="49" fontId="14" fillId="0" borderId="62" xfId="7" applyNumberFormat="1" applyFont="1" applyFill="1" applyBorder="1" applyAlignment="1">
      <alignment horizontal="center" vertical="center"/>
    </xf>
    <xf numFmtId="0" fontId="42" fillId="2" borderId="7" xfId="7" applyFont="1" applyFill="1" applyBorder="1" applyAlignment="1">
      <alignment horizontal="center" vertical="center" wrapText="1"/>
    </xf>
    <xf numFmtId="0" fontId="42" fillId="0" borderId="7" xfId="7" applyFont="1" applyFill="1" applyBorder="1" applyAlignment="1">
      <alignment horizontal="center" vertical="center" wrapText="1"/>
    </xf>
    <xf numFmtId="3" fontId="42" fillId="0" borderId="7" xfId="7" applyNumberFormat="1" applyFont="1" applyFill="1" applyBorder="1" applyAlignment="1">
      <alignment horizontal="right" vertical="center" wrapText="1" indent="1"/>
    </xf>
    <xf numFmtId="3" fontId="42" fillId="2" borderId="7" xfId="7" applyNumberFormat="1" applyFont="1" applyFill="1" applyBorder="1" applyAlignment="1">
      <alignment horizontal="right" vertical="center" wrapText="1" indent="1"/>
    </xf>
    <xf numFmtId="4" fontId="42" fillId="2" borderId="7" xfId="7" applyNumberFormat="1" applyFont="1" applyFill="1" applyBorder="1" applyAlignment="1">
      <alignment horizontal="right" vertical="center" wrapText="1" indent="1"/>
    </xf>
    <xf numFmtId="49" fontId="42" fillId="0" borderId="34" xfId="7" applyNumberFormat="1" applyFont="1" applyFill="1" applyBorder="1" applyAlignment="1">
      <alignment horizontal="center"/>
    </xf>
    <xf numFmtId="49" fontId="14" fillId="0" borderId="34" xfId="7" applyNumberFormat="1" applyFont="1" applyFill="1" applyBorder="1" applyAlignment="1">
      <alignment horizontal="center" vertical="center"/>
    </xf>
    <xf numFmtId="0" fontId="42" fillId="0" borderId="34" xfId="7" applyFont="1" applyFill="1" applyBorder="1" applyAlignment="1">
      <alignment horizontal="left" vertical="center" wrapText="1" indent="1"/>
    </xf>
    <xf numFmtId="0" fontId="42" fillId="0" borderId="34" xfId="7" applyFont="1" applyFill="1" applyBorder="1" applyAlignment="1">
      <alignment horizontal="center" vertical="center" wrapText="1"/>
    </xf>
    <xf numFmtId="164" fontId="42" fillId="0" borderId="34" xfId="7" applyNumberFormat="1" applyFont="1" applyFill="1" applyBorder="1" applyAlignment="1">
      <alignment horizontal="right" vertical="center" wrapText="1" indent="1"/>
    </xf>
    <xf numFmtId="3" fontId="42" fillId="0" borderId="34" xfId="7" applyNumberFormat="1" applyFont="1" applyFill="1" applyBorder="1" applyAlignment="1">
      <alignment horizontal="right" vertical="center" wrapText="1" indent="1"/>
    </xf>
    <xf numFmtId="4" fontId="42" fillId="0" borderId="34" xfId="7" applyNumberFormat="1" applyFont="1" applyFill="1" applyBorder="1" applyAlignment="1">
      <alignment horizontal="right" vertical="center" wrapText="1" indent="1"/>
    </xf>
    <xf numFmtId="49" fontId="14" fillId="0" borderId="0" xfId="7" applyNumberFormat="1" applyFont="1" applyFill="1" applyBorder="1" applyAlignment="1">
      <alignment horizontal="center" vertical="center"/>
    </xf>
    <xf numFmtId="0" fontId="42" fillId="0" borderId="0" xfId="7" applyFont="1" applyFill="1" applyBorder="1" applyAlignment="1">
      <alignment horizontal="center" vertical="center" wrapText="1"/>
    </xf>
    <xf numFmtId="49" fontId="14" fillId="0" borderId="1" xfId="7" applyNumberFormat="1" applyFont="1" applyFill="1" applyBorder="1" applyAlignment="1">
      <alignment horizontal="center" vertical="center"/>
    </xf>
    <xf numFmtId="0" fontId="42" fillId="0" borderId="1" xfId="7" applyFont="1" applyFill="1" applyBorder="1" applyAlignment="1">
      <alignment horizontal="center" vertical="center" wrapText="1"/>
    </xf>
    <xf numFmtId="49" fontId="42" fillId="0" borderId="43" xfId="7" applyNumberFormat="1" applyFont="1" applyFill="1" applyBorder="1" applyAlignment="1">
      <alignment horizontal="center"/>
    </xf>
    <xf numFmtId="49" fontId="42" fillId="0" borderId="53" xfId="7" applyNumberFormat="1" applyFont="1" applyFill="1" applyBorder="1" applyAlignment="1">
      <alignment horizontal="center"/>
    </xf>
    <xf numFmtId="0" fontId="42" fillId="0" borderId="43" xfId="7" applyFont="1" applyFill="1" applyBorder="1" applyAlignment="1">
      <alignment horizontal="left" vertical="center" wrapText="1" indent="1"/>
    </xf>
    <xf numFmtId="0" fontId="42" fillId="0" borderId="53" xfId="7" applyFont="1" applyFill="1" applyBorder="1" applyAlignment="1">
      <alignment horizontal="left" vertical="center" wrapText="1" indent="1"/>
    </xf>
    <xf numFmtId="49" fontId="42" fillId="0" borderId="42" xfId="7" applyNumberFormat="1" applyFont="1" applyFill="1" applyBorder="1" applyAlignment="1">
      <alignment horizontal="center"/>
    </xf>
    <xf numFmtId="0" fontId="42" fillId="0" borderId="36" xfId="7" applyFont="1" applyFill="1" applyBorder="1" applyAlignment="1">
      <alignment horizontal="left" vertical="center" wrapText="1" indent="1"/>
    </xf>
    <xf numFmtId="49" fontId="42" fillId="0" borderId="3" xfId="7" applyNumberFormat="1" applyFont="1" applyFill="1" applyBorder="1" applyAlignment="1">
      <alignment horizontal="center"/>
    </xf>
    <xf numFmtId="49" fontId="42" fillId="0" borderId="19" xfId="7" applyNumberFormat="1" applyFont="1" applyFill="1" applyBorder="1" applyAlignment="1">
      <alignment horizontal="center"/>
    </xf>
    <xf numFmtId="49" fontId="42" fillId="0" borderId="45" xfId="7" applyNumberFormat="1" applyFont="1" applyFill="1" applyBorder="1" applyAlignment="1">
      <alignment horizontal="center"/>
    </xf>
    <xf numFmtId="49" fontId="42" fillId="0" borderId="59" xfId="7" applyNumberFormat="1" applyFont="1" applyFill="1" applyBorder="1" applyAlignment="1">
      <alignment horizontal="center"/>
    </xf>
    <xf numFmtId="0" fontId="52" fillId="0" borderId="0" xfId="7" applyFont="1" applyFill="1" applyBorder="1"/>
    <xf numFmtId="0" fontId="42" fillId="0" borderId="3" xfId="7" applyFont="1" applyFill="1" applyBorder="1" applyAlignment="1">
      <alignment horizontal="left" vertical="center" wrapText="1" indent="1"/>
    </xf>
    <xf numFmtId="0" fontId="42" fillId="0" borderId="58" xfId="7" applyFont="1" applyFill="1" applyBorder="1" applyAlignment="1">
      <alignment horizontal="left" vertical="center" wrapText="1" indent="1"/>
    </xf>
    <xf numFmtId="0" fontId="42" fillId="0" borderId="7" xfId="7" applyFont="1" applyFill="1" applyBorder="1" applyAlignment="1">
      <alignment horizontal="left" vertical="center" wrapText="1" indent="1"/>
    </xf>
    <xf numFmtId="0" fontId="42" fillId="0" borderId="62" xfId="7" applyFont="1" applyFill="1" applyBorder="1" applyAlignment="1">
      <alignment horizontal="left" vertical="center" wrapText="1" indent="1"/>
    </xf>
    <xf numFmtId="164" fontId="42" fillId="0" borderId="49" xfId="7" applyNumberFormat="1" applyFont="1" applyFill="1" applyBorder="1" applyAlignment="1">
      <alignment horizontal="right" vertical="center" wrapText="1" indent="1"/>
    </xf>
    <xf numFmtId="49" fontId="42" fillId="0" borderId="56" xfId="7" applyNumberFormat="1" applyFont="1" applyFill="1" applyBorder="1" applyAlignment="1">
      <alignment horizontal="center" wrapText="1"/>
    </xf>
    <xf numFmtId="49" fontId="42" fillId="0" borderId="49" xfId="7" applyNumberFormat="1" applyFont="1" applyFill="1" applyBorder="1" applyAlignment="1">
      <alignment horizontal="center"/>
    </xf>
    <xf numFmtId="0" fontId="42" fillId="0" borderId="61" xfId="7" applyFont="1" applyFill="1" applyBorder="1" applyAlignment="1">
      <alignment horizontal="left" vertical="center" wrapText="1" indent="1"/>
    </xf>
    <xf numFmtId="0" fontId="42" fillId="0" borderId="36" xfId="7" applyFont="1" applyFill="1" applyBorder="1" applyAlignment="1">
      <alignment horizontal="center" vertical="center" wrapText="1"/>
    </xf>
    <xf numFmtId="49" fontId="42" fillId="0" borderId="60" xfId="7" applyNumberFormat="1" applyFont="1" applyFill="1" applyBorder="1" applyAlignment="1">
      <alignment horizontal="center" wrapText="1"/>
    </xf>
    <xf numFmtId="164" fontId="42" fillId="0" borderId="36" xfId="7" applyNumberFormat="1" applyFont="1" applyFill="1" applyBorder="1" applyAlignment="1">
      <alignment horizontal="right" vertical="center" wrapText="1" indent="1"/>
    </xf>
    <xf numFmtId="49" fontId="42" fillId="0" borderId="45" xfId="7" applyNumberFormat="1" applyFont="1" applyFill="1" applyBorder="1" applyAlignment="1">
      <alignment horizontal="center" wrapText="1"/>
    </xf>
    <xf numFmtId="49" fontId="42" fillId="2" borderId="59" xfId="1" applyNumberFormat="1" applyFont="1" applyFill="1" applyBorder="1" applyAlignment="1">
      <alignment horizontal="center"/>
    </xf>
    <xf numFmtId="49" fontId="42" fillId="2" borderId="45" xfId="1" applyNumberFormat="1" applyFont="1" applyFill="1" applyBorder="1" applyAlignment="1">
      <alignment horizontal="center"/>
    </xf>
    <xf numFmtId="49" fontId="42" fillId="0" borderId="59" xfId="7" applyNumberFormat="1" applyFont="1" applyFill="1" applyBorder="1" applyAlignment="1">
      <alignment horizontal="center" wrapText="1"/>
    </xf>
    <xf numFmtId="0" fontId="42" fillId="0" borderId="59" xfId="7" applyFont="1" applyFill="1" applyBorder="1" applyAlignment="1">
      <alignment horizontal="left" vertical="center" wrapText="1" indent="1"/>
    </xf>
    <xf numFmtId="164" fontId="42" fillId="2" borderId="3" xfId="7" applyNumberFormat="1" applyFont="1" applyFill="1" applyBorder="1" applyAlignment="1">
      <alignment horizontal="right" vertical="center" wrapText="1" indent="1"/>
    </xf>
    <xf numFmtId="164" fontId="42" fillId="0" borderId="43" xfId="7" applyNumberFormat="1" applyFont="1" applyBorder="1" applyAlignment="1">
      <alignment horizontal="right" vertical="center" wrapText="1" indent="1"/>
    </xf>
    <xf numFmtId="0" fontId="42" fillId="0" borderId="45" xfId="7" applyFont="1" applyFill="1" applyBorder="1" applyAlignment="1">
      <alignment horizontal="left" vertical="center" indent="1"/>
    </xf>
    <xf numFmtId="0" fontId="42" fillId="0" borderId="4" xfId="7" applyFont="1" applyFill="1" applyBorder="1" applyAlignment="1">
      <alignment horizontal="center" vertical="center"/>
    </xf>
    <xf numFmtId="0" fontId="42" fillId="0" borderId="60" xfId="7" applyFont="1" applyFill="1" applyBorder="1" applyAlignment="1">
      <alignment horizontal="left" vertical="center" indent="1"/>
    </xf>
    <xf numFmtId="164" fontId="42" fillId="0" borderId="49" xfId="7" applyNumberFormat="1" applyFont="1" applyBorder="1" applyAlignment="1">
      <alignment horizontal="right" vertical="center" wrapText="1" indent="1"/>
    </xf>
    <xf numFmtId="0" fontId="42" fillId="0" borderId="54" xfId="7" applyFont="1" applyFill="1" applyBorder="1" applyAlignment="1">
      <alignment horizontal="left" vertical="center" indent="1"/>
    </xf>
    <xf numFmtId="49" fontId="42" fillId="0" borderId="45" xfId="7" applyNumberFormat="1" applyFont="1" applyFill="1" applyBorder="1" applyAlignment="1">
      <alignment horizontal="left" vertical="center" indent="1"/>
    </xf>
    <xf numFmtId="49" fontId="42" fillId="0" borderId="3" xfId="7" applyNumberFormat="1" applyFont="1" applyFill="1" applyBorder="1" applyAlignment="1">
      <alignment horizontal="center" vertical="center"/>
    </xf>
    <xf numFmtId="164" fontId="42" fillId="0" borderId="32" xfId="7" applyNumberFormat="1" applyFont="1" applyBorder="1" applyAlignment="1">
      <alignment horizontal="right" vertical="center" indent="1"/>
    </xf>
    <xf numFmtId="49" fontId="42" fillId="0" borderId="36" xfId="7" applyNumberFormat="1" applyFont="1" applyFill="1" applyBorder="1" applyAlignment="1">
      <alignment horizontal="center"/>
    </xf>
    <xf numFmtId="0" fontId="42" fillId="0" borderId="52" xfId="7" applyFont="1" applyFill="1" applyBorder="1" applyAlignment="1">
      <alignment horizontal="left" vertical="center" indent="1"/>
    </xf>
    <xf numFmtId="49" fontId="42" fillId="0" borderId="19" xfId="7" applyNumberFormat="1" applyFont="1" applyFill="1" applyBorder="1" applyAlignment="1">
      <alignment horizontal="left" vertical="center" indent="1"/>
    </xf>
    <xf numFmtId="164" fontId="42" fillId="5" borderId="4" xfId="7" applyNumberFormat="1" applyFont="1" applyFill="1" applyBorder="1" applyAlignment="1">
      <alignment horizontal="right" vertical="center" indent="1"/>
    </xf>
    <xf numFmtId="164" fontId="42" fillId="0" borderId="4" xfId="7" applyNumberFormat="1" applyFont="1" applyBorder="1" applyAlignment="1">
      <alignment horizontal="right" vertical="center" indent="1"/>
    </xf>
    <xf numFmtId="0" fontId="42" fillId="0" borderId="57" xfId="7" applyFont="1" applyFill="1" applyBorder="1" applyAlignment="1">
      <alignment horizontal="left" vertical="center" indent="1"/>
    </xf>
    <xf numFmtId="49" fontId="42" fillId="0" borderId="56" xfId="7" applyNumberFormat="1" applyFont="1" applyFill="1" applyBorder="1" applyAlignment="1">
      <alignment horizontal="left" vertical="center" indent="1"/>
    </xf>
    <xf numFmtId="49" fontId="42" fillId="0" borderId="49" xfId="7" applyNumberFormat="1" applyFont="1" applyFill="1" applyBorder="1" applyAlignment="1">
      <alignment horizontal="center" vertical="center"/>
    </xf>
    <xf numFmtId="164" fontId="42" fillId="5" borderId="49" xfId="7" applyNumberFormat="1" applyFont="1" applyFill="1" applyBorder="1" applyAlignment="1">
      <alignment horizontal="right" vertical="center" indent="1"/>
    </xf>
    <xf numFmtId="49" fontId="42" fillId="0" borderId="0" xfId="7" applyNumberFormat="1" applyFont="1" applyFill="1" applyBorder="1" applyAlignment="1">
      <alignment horizontal="left" vertical="center" indent="1"/>
    </xf>
    <xf numFmtId="49" fontId="42" fillId="0" borderId="0" xfId="7" applyNumberFormat="1" applyFont="1" applyFill="1" applyBorder="1" applyAlignment="1">
      <alignment horizontal="center" vertical="center"/>
    </xf>
    <xf numFmtId="164" fontId="42" fillId="0" borderId="0" xfId="7" applyNumberFormat="1" applyFont="1" applyFill="1" applyBorder="1" applyAlignment="1">
      <alignment horizontal="right" vertical="center" indent="1"/>
    </xf>
    <xf numFmtId="49" fontId="42" fillId="0" borderId="1" xfId="7" applyNumberFormat="1" applyFont="1" applyFill="1" applyBorder="1" applyAlignment="1">
      <alignment horizontal="left" vertical="center" indent="1"/>
    </xf>
    <xf numFmtId="49" fontId="42" fillId="0" borderId="1" xfId="7" applyNumberFormat="1" applyFont="1" applyFill="1" applyBorder="1" applyAlignment="1">
      <alignment horizontal="center" vertical="center"/>
    </xf>
    <xf numFmtId="164" fontId="42" fillId="0" borderId="1" xfId="7" applyNumberFormat="1" applyFont="1" applyFill="1" applyBorder="1" applyAlignment="1">
      <alignment horizontal="right" vertical="center" indent="1"/>
    </xf>
    <xf numFmtId="49" fontId="42" fillId="0" borderId="4" xfId="7" applyNumberFormat="1" applyFont="1" applyFill="1" applyBorder="1" applyAlignment="1">
      <alignment horizontal="center" wrapText="1"/>
    </xf>
    <xf numFmtId="4" fontId="42" fillId="0" borderId="4" xfId="7" applyNumberFormat="1" applyFont="1" applyFill="1" applyBorder="1" applyAlignment="1">
      <alignment horizontal="right" vertical="center" wrapText="1" indent="1"/>
    </xf>
    <xf numFmtId="49" fontId="42" fillId="0" borderId="3" xfId="7" applyNumberFormat="1" applyFont="1" applyFill="1" applyBorder="1" applyAlignment="1">
      <alignment horizontal="center" wrapText="1"/>
    </xf>
    <xf numFmtId="0" fontId="42" fillId="0" borderId="54" xfId="7" applyFont="1" applyFill="1" applyBorder="1" applyAlignment="1">
      <alignment horizontal="left" vertical="center" wrapText="1" indent="1"/>
    </xf>
    <xf numFmtId="49" fontId="42" fillId="0" borderId="49" xfId="7" applyNumberFormat="1" applyFont="1" applyFill="1" applyBorder="1" applyAlignment="1">
      <alignment horizontal="center" wrapText="1"/>
    </xf>
    <xf numFmtId="49" fontId="42" fillId="2" borderId="56" xfId="1" applyNumberFormat="1" applyFont="1" applyFill="1" applyBorder="1" applyAlignment="1">
      <alignment horizontal="center"/>
    </xf>
    <xf numFmtId="0" fontId="42" fillId="0" borderId="49" xfId="7" applyFont="1" applyFill="1" applyBorder="1" applyAlignment="1">
      <alignment horizontal="left" vertical="center" wrapText="1" indent="1"/>
    </xf>
    <xf numFmtId="3" fontId="42" fillId="0" borderId="49" xfId="7" applyNumberFormat="1" applyFont="1" applyFill="1" applyBorder="1" applyAlignment="1">
      <alignment horizontal="right" vertical="center" wrapText="1" indent="1"/>
    </xf>
    <xf numFmtId="4" fontId="42" fillId="0" borderId="49" xfId="7" applyNumberFormat="1" applyFont="1" applyFill="1" applyBorder="1" applyAlignment="1">
      <alignment horizontal="right" vertical="center" wrapText="1" indent="1"/>
    </xf>
    <xf numFmtId="49" fontId="42" fillId="0" borderId="0" xfId="1" applyNumberFormat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center"/>
    </xf>
    <xf numFmtId="164" fontId="55" fillId="0" borderId="34" xfId="7" applyNumberFormat="1" applyFont="1" applyFill="1" applyBorder="1" applyAlignment="1">
      <alignment horizontal="center" vertical="center" wrapText="1"/>
    </xf>
    <xf numFmtId="164" fontId="55" fillId="0" borderId="34" xfId="7" applyNumberFormat="1" applyFont="1" applyFill="1" applyBorder="1" applyAlignment="1">
      <alignment horizontal="left" vertical="center" wrapText="1" indent="1"/>
    </xf>
    <xf numFmtId="0" fontId="14" fillId="0" borderId="34" xfId="7" applyFont="1" applyFill="1" applyBorder="1" applyAlignment="1">
      <alignment horizontal="left" vertical="center" wrapText="1" indent="1"/>
    </xf>
    <xf numFmtId="0" fontId="56" fillId="0" borderId="34" xfId="7" applyFont="1" applyFill="1" applyBorder="1" applyAlignment="1">
      <alignment horizontal="center" vertical="center" wrapText="1"/>
    </xf>
    <xf numFmtId="3" fontId="55" fillId="0" borderId="34" xfId="7" applyNumberFormat="1" applyFont="1" applyFill="1" applyBorder="1" applyAlignment="1">
      <alignment horizontal="center" vertical="center" wrapText="1"/>
    </xf>
    <xf numFmtId="3" fontId="56" fillId="0" borderId="34" xfId="7" applyNumberFormat="1" applyFont="1" applyFill="1" applyBorder="1" applyAlignment="1">
      <alignment horizontal="center" vertical="center" wrapText="1"/>
    </xf>
    <xf numFmtId="4" fontId="55" fillId="0" borderId="34" xfId="7" applyNumberFormat="1" applyFont="1" applyFill="1" applyBorder="1" applyAlignment="1">
      <alignment horizontal="center" vertical="center" wrapText="1"/>
    </xf>
    <xf numFmtId="49" fontId="42" fillId="0" borderId="43" xfId="7" applyNumberFormat="1" applyFont="1" applyFill="1" applyBorder="1" applyAlignment="1">
      <alignment horizontal="center" wrapText="1"/>
    </xf>
    <xf numFmtId="49" fontId="42" fillId="2" borderId="50" xfId="1" applyNumberFormat="1" applyFont="1" applyFill="1" applyBorder="1" applyAlignment="1">
      <alignment horizontal="center"/>
    </xf>
    <xf numFmtId="3" fontId="42" fillId="0" borderId="43" xfId="7" applyNumberFormat="1" applyFont="1" applyFill="1" applyBorder="1" applyAlignment="1">
      <alignment horizontal="right" vertical="center" wrapText="1" indent="1"/>
    </xf>
    <xf numFmtId="4" fontId="42" fillId="0" borderId="43" xfId="7" applyNumberFormat="1" applyFont="1" applyFill="1" applyBorder="1" applyAlignment="1">
      <alignment horizontal="right" vertical="center" wrapText="1" indent="1"/>
    </xf>
    <xf numFmtId="49" fontId="42" fillId="0" borderId="7" xfId="7" applyNumberFormat="1" applyFont="1" applyFill="1" applyBorder="1" applyAlignment="1">
      <alignment horizontal="center" wrapText="1"/>
    </xf>
    <xf numFmtId="49" fontId="42" fillId="2" borderId="60" xfId="1" applyNumberFormat="1" applyFont="1" applyFill="1" applyBorder="1" applyAlignment="1">
      <alignment horizontal="center"/>
    </xf>
    <xf numFmtId="164" fontId="42" fillId="0" borderId="61" xfId="7" applyNumberFormat="1" applyFont="1" applyBorder="1" applyAlignment="1">
      <alignment horizontal="right" vertical="center" wrapText="1" indent="1"/>
    </xf>
    <xf numFmtId="4" fontId="42" fillId="0" borderId="7" xfId="7" applyNumberFormat="1" applyFont="1" applyFill="1" applyBorder="1" applyAlignment="1">
      <alignment horizontal="right" vertical="center" wrapText="1" indent="1"/>
    </xf>
    <xf numFmtId="49" fontId="42" fillId="0" borderId="63" xfId="7" applyNumberFormat="1" applyFont="1" applyFill="1" applyBorder="1" applyAlignment="1">
      <alignment horizontal="center"/>
    </xf>
    <xf numFmtId="0" fontId="42" fillId="0" borderId="64" xfId="7" applyFont="1" applyFill="1" applyBorder="1" applyAlignment="1">
      <alignment horizontal="left" vertical="center" wrapText="1" indent="1"/>
    </xf>
    <xf numFmtId="0" fontId="42" fillId="0" borderId="65" xfId="7" applyFont="1" applyFill="1" applyBorder="1" applyAlignment="1">
      <alignment horizontal="left" vertical="center" wrapText="1" indent="1"/>
    </xf>
    <xf numFmtId="164" fontId="57" fillId="0" borderId="0" xfId="7" applyNumberFormat="1" applyFont="1" applyFill="1" applyBorder="1" applyAlignment="1">
      <alignment horizontal="right" vertical="center" wrapText="1" indent="1"/>
    </xf>
    <xf numFmtId="0" fontId="42" fillId="6" borderId="65" xfId="7" applyFont="1" applyFill="1" applyBorder="1" applyAlignment="1">
      <alignment horizontal="left" vertical="center" wrapText="1" indent="1"/>
    </xf>
    <xf numFmtId="0" fontId="42" fillId="6" borderId="4" xfId="7" applyFont="1" applyFill="1" applyBorder="1" applyAlignment="1">
      <alignment horizontal="center" vertical="center" wrapText="1"/>
    </xf>
    <xf numFmtId="164" fontId="51" fillId="0" borderId="0" xfId="7" applyNumberFormat="1" applyFont="1" applyFill="1" applyBorder="1" applyAlignment="1">
      <alignment horizontal="right" vertical="center" wrapText="1" indent="1"/>
    </xf>
    <xf numFmtId="49" fontId="42" fillId="0" borderId="66" xfId="7" applyNumberFormat="1" applyFont="1" applyFill="1" applyBorder="1" applyAlignment="1">
      <alignment horizontal="center"/>
    </xf>
    <xf numFmtId="0" fontId="42" fillId="0" borderId="67" xfId="7" applyFont="1" applyFill="1" applyBorder="1" applyAlignment="1">
      <alignment horizontal="left" vertical="center" wrapText="1" indent="1"/>
    </xf>
    <xf numFmtId="49" fontId="42" fillId="0" borderId="55" xfId="7" applyNumberFormat="1" applyFont="1" applyFill="1" applyBorder="1" applyAlignment="1">
      <alignment horizontal="left" vertical="center" indent="1"/>
    </xf>
    <xf numFmtId="49" fontId="42" fillId="0" borderId="61" xfId="7" applyNumberFormat="1" applyFont="1" applyFill="1" applyBorder="1" applyAlignment="1">
      <alignment horizontal="left" vertical="center" indent="1"/>
    </xf>
    <xf numFmtId="164" fontId="42" fillId="5" borderId="11" xfId="7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horizontal="right"/>
    </xf>
    <xf numFmtId="0" fontId="7" fillId="0" borderId="0" xfId="1" applyFont="1" applyAlignment="1">
      <alignment horizontal="center"/>
    </xf>
    <xf numFmtId="0" fontId="40" fillId="0" borderId="30" xfId="1" applyFont="1" applyBorder="1"/>
    <xf numFmtId="0" fontId="4" fillId="0" borderId="37" xfId="1" applyFont="1" applyBorder="1"/>
    <xf numFmtId="3" fontId="4" fillId="0" borderId="3" xfId="1" applyNumberFormat="1" applyFont="1" applyBorder="1" applyAlignment="1">
      <alignment horizontal="center"/>
    </xf>
    <xf numFmtId="0" fontId="3" fillId="0" borderId="42" xfId="1" applyFont="1" applyBorder="1"/>
    <xf numFmtId="3" fontId="3" fillId="0" borderId="45" xfId="1" applyNumberFormat="1" applyFont="1" applyBorder="1" applyAlignment="1">
      <alignment horizontal="center"/>
    </xf>
    <xf numFmtId="0" fontId="4" fillId="0" borderId="42" xfId="1" applyFont="1" applyBorder="1"/>
    <xf numFmtId="0" fontId="4" fillId="0" borderId="41" xfId="1" applyFont="1" applyBorder="1"/>
    <xf numFmtId="0" fontId="3" fillId="0" borderId="46" xfId="1" applyFont="1" applyBorder="1"/>
    <xf numFmtId="0" fontId="4" fillId="0" borderId="35" xfId="1" applyFont="1" applyBorder="1"/>
    <xf numFmtId="0" fontId="4" fillId="0" borderId="31" xfId="1" applyFont="1" applyBorder="1"/>
    <xf numFmtId="0" fontId="3" fillId="0" borderId="41" xfId="1" applyFont="1" applyBorder="1"/>
    <xf numFmtId="0" fontId="3" fillId="0" borderId="43" xfId="1" applyNumberFormat="1" applyFont="1" applyFill="1" applyBorder="1" applyAlignment="1">
      <alignment horizontal="center"/>
    </xf>
    <xf numFmtId="0" fontId="3" fillId="0" borderId="50" xfId="1" applyNumberFormat="1" applyFont="1" applyFill="1" applyBorder="1" applyAlignment="1">
      <alignment horizontal="center"/>
    </xf>
    <xf numFmtId="0" fontId="3" fillId="0" borderId="43" xfId="1" applyNumberFormat="1" applyFont="1" applyBorder="1" applyAlignment="1">
      <alignment horizontal="center"/>
    </xf>
    <xf numFmtId="0" fontId="3" fillId="0" borderId="4" xfId="1" applyNumberFormat="1" applyFont="1" applyFill="1" applyBorder="1" applyAlignment="1">
      <alignment horizontal="center"/>
    </xf>
    <xf numFmtId="0" fontId="3" fillId="0" borderId="45" xfId="1" applyNumberFormat="1" applyFont="1" applyFill="1" applyBorder="1" applyAlignment="1">
      <alignment horizontal="center"/>
    </xf>
    <xf numFmtId="0" fontId="3" fillId="0" borderId="36" xfId="1" applyNumberFormat="1" applyFont="1" applyBorder="1" applyAlignment="1">
      <alignment horizontal="center"/>
    </xf>
    <xf numFmtId="0" fontId="3" fillId="2" borderId="42" xfId="1" applyFont="1" applyFill="1" applyBorder="1" applyAlignment="1">
      <alignment horizontal="left"/>
    </xf>
    <xf numFmtId="0" fontId="3" fillId="2" borderId="4" xfId="1" applyNumberFormat="1" applyFont="1" applyFill="1" applyBorder="1" applyAlignment="1">
      <alignment horizontal="center"/>
    </xf>
    <xf numFmtId="0" fontId="3" fillId="2" borderId="45" xfId="1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4" fontId="3" fillId="2" borderId="42" xfId="0" applyNumberFormat="1" applyFont="1" applyFill="1" applyBorder="1" applyAlignment="1">
      <alignment horizontal="center"/>
    </xf>
    <xf numFmtId="0" fontId="3" fillId="2" borderId="36" xfId="1" applyNumberFormat="1" applyFont="1" applyFill="1" applyBorder="1" applyAlignment="1">
      <alignment horizontal="center"/>
    </xf>
    <xf numFmtId="0" fontId="3" fillId="2" borderId="19" xfId="1" applyNumberFormat="1" applyFont="1" applyFill="1" applyBorder="1" applyAlignment="1">
      <alignment horizontal="center"/>
    </xf>
    <xf numFmtId="0" fontId="3" fillId="2" borderId="42" xfId="1" applyFont="1" applyFill="1" applyBorder="1"/>
    <xf numFmtId="0" fontId="3" fillId="0" borderId="37" xfId="1" applyFont="1" applyFill="1" applyBorder="1" applyAlignment="1">
      <alignment horizontal="left"/>
    </xf>
    <xf numFmtId="0" fontId="3" fillId="0" borderId="19" xfId="1" applyNumberFormat="1" applyFont="1" applyFill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0" fontId="4" fillId="0" borderId="2" xfId="1" applyFont="1" applyBorder="1"/>
    <xf numFmtId="0" fontId="4" fillId="0" borderId="30" xfId="1" applyFont="1" applyBorder="1"/>
    <xf numFmtId="3" fontId="4" fillId="0" borderId="2" xfId="1" applyNumberFormat="1" applyFont="1" applyBorder="1" applyAlignment="1">
      <alignment horizontal="center"/>
    </xf>
    <xf numFmtId="164" fontId="4" fillId="0" borderId="39" xfId="1" applyNumberFormat="1" applyFont="1" applyBorder="1" applyAlignment="1">
      <alignment horizontal="center"/>
    </xf>
    <xf numFmtId="0" fontId="4" fillId="0" borderId="2" xfId="1" applyFont="1" applyFill="1" applyBorder="1"/>
    <xf numFmtId="3" fontId="4" fillId="0" borderId="36" xfId="1" applyNumberFormat="1" applyFont="1" applyFill="1" applyBorder="1" applyAlignment="1">
      <alignment horizontal="center"/>
    </xf>
    <xf numFmtId="3" fontId="4" fillId="0" borderId="2" xfId="1" applyNumberFormat="1" applyFont="1" applyFill="1" applyBorder="1" applyAlignment="1">
      <alignment horizontal="center"/>
    </xf>
    <xf numFmtId="0" fontId="40" fillId="0" borderId="32" xfId="1" applyFont="1" applyBorder="1"/>
    <xf numFmtId="0" fontId="40" fillId="0" borderId="34" xfId="1" applyFont="1" applyBorder="1"/>
    <xf numFmtId="3" fontId="40" fillId="0" borderId="32" xfId="1" applyNumberFormat="1" applyFont="1" applyFill="1" applyBorder="1" applyAlignment="1">
      <alignment horizontal="center"/>
    </xf>
    <xf numFmtId="4" fontId="40" fillId="0" borderId="32" xfId="0" applyNumberFormat="1" applyFont="1" applyFill="1" applyBorder="1" applyAlignment="1">
      <alignment horizontal="center"/>
    </xf>
    <xf numFmtId="0" fontId="4" fillId="0" borderId="6" xfId="1" applyFont="1" applyBorder="1"/>
    <xf numFmtId="0" fontId="4" fillId="0" borderId="54" xfId="1" applyFont="1" applyBorder="1"/>
    <xf numFmtId="4" fontId="4" fillId="0" borderId="4" xfId="0" applyNumberFormat="1" applyFont="1" applyFill="1" applyBorder="1" applyAlignment="1">
      <alignment horizontal="center"/>
    </xf>
    <xf numFmtId="0" fontId="9" fillId="2" borderId="3" xfId="0" applyFont="1" applyFill="1" applyBorder="1"/>
    <xf numFmtId="0" fontId="3" fillId="2" borderId="0" xfId="0" applyFont="1" applyFill="1" applyBorder="1"/>
    <xf numFmtId="3" fontId="29" fillId="2" borderId="36" xfId="0" applyNumberFormat="1" applyFont="1" applyFill="1" applyBorder="1" applyAlignment="1">
      <alignment horizontal="center"/>
    </xf>
    <xf numFmtId="3" fontId="3" fillId="2" borderId="36" xfId="0" applyNumberFormat="1" applyFont="1" applyFill="1" applyBorder="1" applyAlignment="1">
      <alignment horizontal="center"/>
    </xf>
    <xf numFmtId="4" fontId="3" fillId="2" borderId="36" xfId="0" applyNumberFormat="1" applyFont="1" applyFill="1" applyBorder="1" applyAlignment="1">
      <alignment horizontal="center"/>
    </xf>
    <xf numFmtId="0" fontId="9" fillId="0" borderId="4" xfId="0" applyFont="1" applyBorder="1"/>
    <xf numFmtId="0" fontId="3" fillId="0" borderId="55" xfId="0" applyFont="1" applyBorder="1"/>
    <xf numFmtId="0" fontId="9" fillId="0" borderId="7" xfId="0" applyFont="1" applyBorder="1"/>
    <xf numFmtId="0" fontId="3" fillId="0" borderId="0" xfId="0" applyFont="1" applyBorder="1"/>
    <xf numFmtId="3" fontId="29" fillId="0" borderId="11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7" fillId="0" borderId="2" xfId="0" applyFont="1" applyBorder="1"/>
    <xf numFmtId="0" fontId="40" fillId="0" borderId="40" xfId="0" applyFont="1" applyBorder="1"/>
    <xf numFmtId="3" fontId="40" fillId="0" borderId="32" xfId="0" applyNumberFormat="1" applyFont="1" applyBorder="1" applyAlignment="1">
      <alignment horizontal="center"/>
    </xf>
    <xf numFmtId="4" fontId="41" fillId="0" borderId="32" xfId="0" applyNumberFormat="1" applyFont="1" applyFill="1" applyBorder="1" applyAlignment="1">
      <alignment horizontal="center"/>
    </xf>
    <xf numFmtId="0" fontId="14" fillId="0" borderId="3" xfId="0" applyFont="1" applyFill="1" applyBorder="1"/>
    <xf numFmtId="0" fontId="3" fillId="0" borderId="58" xfId="0" applyFont="1" applyFill="1" applyBorder="1"/>
    <xf numFmtId="3" fontId="29" fillId="0" borderId="43" xfId="0" applyNumberFormat="1" applyFont="1" applyFill="1" applyBorder="1" applyAlignment="1">
      <alignment horizontal="center"/>
    </xf>
    <xf numFmtId="4" fontId="58" fillId="0" borderId="43" xfId="0" applyNumberFormat="1" applyFont="1" applyFill="1" applyBorder="1" applyAlignment="1">
      <alignment horizontal="center"/>
    </xf>
    <xf numFmtId="0" fontId="14" fillId="0" borderId="4" xfId="0" applyFont="1" applyFill="1" applyBorder="1"/>
    <xf numFmtId="0" fontId="3" fillId="0" borderId="55" xfId="0" applyFont="1" applyFill="1" applyBorder="1"/>
    <xf numFmtId="3" fontId="29" fillId="0" borderId="4" xfId="0" applyNumberFormat="1" applyFont="1" applyFill="1" applyBorder="1" applyAlignment="1">
      <alignment horizontal="center"/>
    </xf>
    <xf numFmtId="4" fontId="58" fillId="0" borderId="4" xfId="0" applyNumberFormat="1" applyFont="1" applyFill="1" applyBorder="1" applyAlignment="1">
      <alignment horizontal="center"/>
    </xf>
    <xf numFmtId="0" fontId="14" fillId="0" borderId="7" xfId="0" applyFont="1" applyFill="1" applyBorder="1"/>
    <xf numFmtId="0" fontId="3" fillId="0" borderId="62" xfId="0" applyFont="1" applyFill="1" applyBorder="1"/>
    <xf numFmtId="0" fontId="10" fillId="0" borderId="2" xfId="0" applyFont="1" applyFill="1" applyBorder="1"/>
    <xf numFmtId="0" fontId="40" fillId="0" borderId="40" xfId="0" applyFont="1" applyFill="1" applyBorder="1"/>
    <xf numFmtId="3" fontId="29" fillId="0" borderId="49" xfId="0" applyNumberFormat="1" applyFont="1" applyFill="1" applyBorder="1" applyAlignment="1">
      <alignment horizontal="center"/>
    </xf>
    <xf numFmtId="4" fontId="41" fillId="0" borderId="49" xfId="0" applyNumberFormat="1" applyFont="1" applyFill="1" applyBorder="1" applyAlignment="1">
      <alignment horizontal="center"/>
    </xf>
    <xf numFmtId="14" fontId="1" fillId="0" borderId="0" xfId="1" applyNumberFormat="1" applyFont="1"/>
    <xf numFmtId="0" fontId="59" fillId="0" borderId="0" xfId="1" applyFont="1"/>
    <xf numFmtId="14" fontId="59" fillId="0" borderId="0" xfId="1" applyNumberFormat="1" applyFont="1"/>
    <xf numFmtId="2" fontId="0" fillId="0" borderId="0" xfId="0" applyNumberFormat="1" applyBorder="1"/>
    <xf numFmtId="0" fontId="6" fillId="0" borderId="0" xfId="1" applyFont="1" applyBorder="1"/>
    <xf numFmtId="3" fontId="40" fillId="0" borderId="49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32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 wrapText="1"/>
    </xf>
    <xf numFmtId="0" fontId="3" fillId="0" borderId="36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3" fillId="2" borderId="32" xfId="5" applyFont="1" applyFill="1" applyBorder="1" applyAlignment="1">
      <alignment horizontal="center" vertical="center" wrapText="1"/>
    </xf>
    <xf numFmtId="0" fontId="33" fillId="2" borderId="36" xfId="5" applyFont="1" applyFill="1" applyBorder="1" applyAlignment="1">
      <alignment horizontal="center" vertical="center" wrapText="1"/>
    </xf>
    <xf numFmtId="0" fontId="33" fillId="2" borderId="11" xfId="5" applyFont="1" applyFill="1" applyBorder="1" applyAlignment="1">
      <alignment horizontal="center" vertical="center" wrapText="1"/>
    </xf>
    <xf numFmtId="0" fontId="3" fillId="0" borderId="35" xfId="2" applyFont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31" xfId="2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19" xfId="7" applyBorder="1" applyAlignment="1">
      <alignment horizontal="left" wrapText="1"/>
    </xf>
    <xf numFmtId="0" fontId="1" fillId="0" borderId="0" xfId="7" applyBorder="1" applyAlignment="1">
      <alignment horizontal="left" wrapText="1"/>
    </xf>
    <xf numFmtId="0" fontId="10" fillId="0" borderId="0" xfId="7" applyFont="1" applyAlignment="1">
      <alignment horizontal="center"/>
    </xf>
    <xf numFmtId="0" fontId="14" fillId="0" borderId="0" xfId="7" applyFont="1" applyAlignment="1">
      <alignment horizontal="center"/>
    </xf>
    <xf numFmtId="0" fontId="29" fillId="0" borderId="1" xfId="7" applyFont="1" applyBorder="1" applyAlignment="1">
      <alignment horizontal="right"/>
    </xf>
    <xf numFmtId="0" fontId="1" fillId="0" borderId="1" xfId="7" applyBorder="1" applyAlignment="1"/>
    <xf numFmtId="0" fontId="0" fillId="0" borderId="1" xfId="0" applyBorder="1" applyAlignment="1">
      <alignment horizontal="right"/>
    </xf>
    <xf numFmtId="0" fontId="15" fillId="0" borderId="0" xfId="0" applyFont="1" applyAlignment="1">
      <alignment horizontal="center"/>
    </xf>
    <xf numFmtId="164" fontId="55" fillId="3" borderId="39" xfId="7" applyNumberFormat="1" applyFont="1" applyFill="1" applyBorder="1" applyAlignment="1">
      <alignment horizontal="center" vertical="center" wrapText="1"/>
    </xf>
    <xf numFmtId="164" fontId="55" fillId="3" borderId="30" xfId="7" applyNumberFormat="1" applyFont="1" applyFill="1" applyBorder="1" applyAlignment="1">
      <alignment horizontal="center" vertical="center" wrapText="1"/>
    </xf>
    <xf numFmtId="3" fontId="55" fillId="3" borderId="32" xfId="7" applyNumberFormat="1" applyFont="1" applyFill="1" applyBorder="1" applyAlignment="1">
      <alignment horizontal="center" vertical="center" wrapText="1"/>
    </xf>
    <xf numFmtId="3" fontId="56" fillId="3" borderId="11" xfId="7" applyNumberFormat="1" applyFont="1" applyFill="1" applyBorder="1" applyAlignment="1">
      <alignment horizontal="center" vertical="center" wrapText="1"/>
    </xf>
    <xf numFmtId="4" fontId="55" fillId="3" borderId="32" xfId="7" applyNumberFormat="1" applyFont="1" applyFill="1" applyBorder="1" applyAlignment="1">
      <alignment horizontal="center" vertical="center" wrapText="1"/>
    </xf>
    <xf numFmtId="4" fontId="55" fillId="3" borderId="11" xfId="7" applyNumberFormat="1" applyFont="1" applyFill="1" applyBorder="1" applyAlignment="1">
      <alignment horizontal="center" vertical="center" wrapText="1"/>
    </xf>
    <xf numFmtId="164" fontId="55" fillId="3" borderId="39" xfId="7" applyNumberFormat="1" applyFont="1" applyFill="1" applyBorder="1" applyAlignment="1">
      <alignment horizontal="left" vertical="center" wrapText="1" indent="1"/>
    </xf>
    <xf numFmtId="0" fontId="14" fillId="0" borderId="30" xfId="7" applyFont="1" applyBorder="1" applyAlignment="1">
      <alignment horizontal="left" vertical="center" wrapText="1" indent="1"/>
    </xf>
    <xf numFmtId="0" fontId="55" fillId="3" borderId="39" xfId="7" applyFont="1" applyFill="1" applyBorder="1" applyAlignment="1">
      <alignment horizontal="center" vertical="center"/>
    </xf>
    <xf numFmtId="0" fontId="56" fillId="3" borderId="40" xfId="7" applyFont="1" applyFill="1" applyBorder="1" applyAlignment="1">
      <alignment horizontal="center" vertical="center"/>
    </xf>
    <xf numFmtId="164" fontId="55" fillId="3" borderId="32" xfId="7" applyNumberFormat="1" applyFont="1" applyFill="1" applyBorder="1" applyAlignment="1">
      <alignment horizontal="center" vertical="center" wrapText="1"/>
    </xf>
    <xf numFmtId="164" fontId="55" fillId="3" borderId="11" xfId="7" applyNumberFormat="1" applyFont="1" applyFill="1" applyBorder="1" applyAlignment="1">
      <alignment horizontal="center" vertical="center" wrapText="1"/>
    </xf>
    <xf numFmtId="0" fontId="40" fillId="4" borderId="39" xfId="7" applyFont="1" applyFill="1" applyBorder="1" applyAlignment="1">
      <alignment horizontal="center" vertical="center" wrapText="1"/>
    </xf>
    <xf numFmtId="0" fontId="42" fillId="4" borderId="40" xfId="7" applyFont="1" applyFill="1" applyBorder="1" applyAlignment="1">
      <alignment horizontal="center" vertical="center"/>
    </xf>
    <xf numFmtId="164" fontId="53" fillId="3" borderId="33" xfId="7" applyNumberFormat="1" applyFont="1" applyFill="1" applyBorder="1" applyAlignment="1">
      <alignment horizontal="center" vertical="center" wrapText="1"/>
    </xf>
    <xf numFmtId="0" fontId="54" fillId="3" borderId="34" xfId="7" applyFont="1" applyFill="1" applyBorder="1" applyAlignment="1">
      <alignment horizontal="center" vertical="center" wrapText="1"/>
    </xf>
    <xf numFmtId="0" fontId="54" fillId="3" borderId="35" xfId="7" applyFont="1" applyFill="1" applyBorder="1" applyAlignment="1">
      <alignment horizontal="center" vertical="center" wrapText="1"/>
    </xf>
    <xf numFmtId="0" fontId="56" fillId="3" borderId="11" xfId="7" applyFont="1" applyFill="1" applyBorder="1" applyAlignment="1">
      <alignment horizontal="center" vertical="center" wrapText="1"/>
    </xf>
    <xf numFmtId="164" fontId="14" fillId="0" borderId="1" xfId="7" applyNumberFormat="1" applyFont="1" applyFill="1" applyBorder="1" applyAlignment="1">
      <alignment horizontal="left" vertical="center"/>
    </xf>
  </cellXfs>
  <cellStyles count="8">
    <cellStyle name="Čárka" xfId="6" builtinId="3"/>
    <cellStyle name="Měna" xfId="4" builtinId="4"/>
    <cellStyle name="měny 2" xfId="3"/>
    <cellStyle name="Normální" xfId="0" builtinId="0"/>
    <cellStyle name="normální 2" xfId="1"/>
    <cellStyle name="normální 2 2" xfId="2"/>
    <cellStyle name="Normální 3" xfId="7"/>
    <cellStyle name="normální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0"/>
  <sheetViews>
    <sheetView topLeftCell="A37" workbookViewId="0">
      <selection activeCell="O22" sqref="O22"/>
    </sheetView>
  </sheetViews>
  <sheetFormatPr defaultRowHeight="15" x14ac:dyDescent="0.25"/>
  <cols>
    <col min="1" max="1" width="1" customWidth="1"/>
    <col min="2" max="2" width="32.140625" customWidth="1"/>
    <col min="3" max="3" width="13.28515625" customWidth="1"/>
    <col min="4" max="4" width="14.7109375" customWidth="1"/>
    <col min="5" max="5" width="13" customWidth="1"/>
    <col min="6" max="7" width="13.140625" customWidth="1"/>
    <col min="9" max="9" width="9.140625" style="55"/>
  </cols>
  <sheetData>
    <row r="2" spans="2:9" ht="12.75" customHeight="1" x14ac:dyDescent="0.25">
      <c r="E2" s="877" t="s">
        <v>0</v>
      </c>
      <c r="F2" s="877"/>
      <c r="G2" s="877"/>
    </row>
    <row r="3" spans="2:9" x14ac:dyDescent="0.25">
      <c r="I3" s="56"/>
    </row>
    <row r="4" spans="2:9" ht="14.1" customHeight="1" x14ac:dyDescent="0.25">
      <c r="B4" s="875" t="s">
        <v>1</v>
      </c>
      <c r="C4" s="876"/>
      <c r="D4" s="876"/>
      <c r="E4" s="876"/>
      <c r="F4" s="876"/>
      <c r="G4" s="876"/>
    </row>
    <row r="5" spans="2:9" ht="14.1" customHeight="1" x14ac:dyDescent="0.25">
      <c r="B5" s="875" t="s">
        <v>976</v>
      </c>
      <c r="C5" s="876"/>
      <c r="D5" s="876"/>
      <c r="E5" s="876"/>
      <c r="F5" s="876"/>
      <c r="G5" s="876"/>
    </row>
    <row r="6" spans="2:9" ht="14.1" customHeight="1" thickBot="1" x14ac:dyDescent="0.3">
      <c r="B6" s="57"/>
      <c r="C6" s="58"/>
      <c r="D6" s="58"/>
      <c r="E6" s="58"/>
      <c r="F6" s="58"/>
      <c r="G6" s="59" t="s">
        <v>166</v>
      </c>
    </row>
    <row r="7" spans="2:9" s="60" customFormat="1" ht="14.1" customHeight="1" x14ac:dyDescent="0.25">
      <c r="B7" s="880" t="s">
        <v>192</v>
      </c>
      <c r="C7" s="882" t="s">
        <v>372</v>
      </c>
      <c r="D7" s="882" t="s">
        <v>373</v>
      </c>
      <c r="E7" s="882" t="s">
        <v>377</v>
      </c>
      <c r="F7" s="882" t="s">
        <v>193</v>
      </c>
      <c r="G7" s="878" t="s">
        <v>194</v>
      </c>
      <c r="I7" s="55"/>
    </row>
    <row r="8" spans="2:9" ht="42.75" customHeight="1" thickBot="1" x14ac:dyDescent="0.3">
      <c r="B8" s="881"/>
      <c r="C8" s="883"/>
      <c r="D8" s="883"/>
      <c r="E8" s="883"/>
      <c r="F8" s="883"/>
      <c r="G8" s="879"/>
    </row>
    <row r="9" spans="2:9" ht="14.1" customHeight="1" thickBot="1" x14ac:dyDescent="0.3">
      <c r="B9" s="61" t="s">
        <v>195</v>
      </c>
      <c r="C9" s="62">
        <f>C10+C11+C12+C13+C14+C15</f>
        <v>564627</v>
      </c>
      <c r="D9" s="63">
        <f>D10+D11+D12+D13+D14+D15</f>
        <v>612096.4</v>
      </c>
      <c r="E9" s="62">
        <f>E10+E11+E12+E13+E14+E15</f>
        <v>313769</v>
      </c>
      <c r="F9" s="64">
        <f>E9/C9*100</f>
        <v>55.571022993941135</v>
      </c>
      <c r="G9" s="64">
        <f>E9/D9*100</f>
        <v>51.261369941074641</v>
      </c>
    </row>
    <row r="10" spans="2:9" ht="14.1" customHeight="1" x14ac:dyDescent="0.25">
      <c r="B10" s="65" t="s">
        <v>2</v>
      </c>
      <c r="C10" s="66">
        <v>60124</v>
      </c>
      <c r="D10" s="67">
        <v>60694.1</v>
      </c>
      <c r="E10" s="66">
        <v>37482</v>
      </c>
      <c r="F10" s="68">
        <f t="shared" ref="F10:F50" si="0">E10/C10*100</f>
        <v>62.341161599361314</v>
      </c>
      <c r="G10" s="68">
        <f t="shared" ref="G10:G59" si="1">E10/D10*100</f>
        <v>61.755590741109934</v>
      </c>
    </row>
    <row r="11" spans="2:9" ht="14.1" customHeight="1" x14ac:dyDescent="0.25">
      <c r="B11" s="69" t="s">
        <v>3</v>
      </c>
      <c r="C11" s="70">
        <v>26947</v>
      </c>
      <c r="D11" s="71">
        <v>27607</v>
      </c>
      <c r="E11" s="70">
        <v>16331</v>
      </c>
      <c r="F11" s="72">
        <f t="shared" si="0"/>
        <v>60.60414888484803</v>
      </c>
      <c r="G11" s="72">
        <f t="shared" si="1"/>
        <v>59.155286702647878</v>
      </c>
    </row>
    <row r="12" spans="2:9" ht="14.1" customHeight="1" x14ac:dyDescent="0.25">
      <c r="B12" s="69" t="s">
        <v>4</v>
      </c>
      <c r="C12" s="70">
        <v>17281</v>
      </c>
      <c r="D12" s="71">
        <v>18021.2</v>
      </c>
      <c r="E12" s="70">
        <v>13101</v>
      </c>
      <c r="F12" s="72">
        <f t="shared" si="0"/>
        <v>75.811584977721196</v>
      </c>
      <c r="G12" s="72">
        <f t="shared" si="1"/>
        <v>72.69771158413424</v>
      </c>
    </row>
    <row r="13" spans="2:9" ht="14.1" customHeight="1" x14ac:dyDescent="0.25">
      <c r="B13" s="69" t="s">
        <v>162</v>
      </c>
      <c r="C13" s="70">
        <v>11006</v>
      </c>
      <c r="D13" s="71">
        <v>12875.8</v>
      </c>
      <c r="E13" s="70">
        <v>3433</v>
      </c>
      <c r="F13" s="72">
        <f t="shared" si="0"/>
        <v>31.192077048882428</v>
      </c>
      <c r="G13" s="72">
        <f t="shared" si="1"/>
        <v>26.66242097578403</v>
      </c>
    </row>
    <row r="14" spans="2:9" ht="14.1" customHeight="1" x14ac:dyDescent="0.25">
      <c r="B14" s="69" t="s">
        <v>196</v>
      </c>
      <c r="C14" s="70">
        <v>449269</v>
      </c>
      <c r="D14" s="71">
        <v>492622.4</v>
      </c>
      <c r="E14" s="70">
        <v>243263</v>
      </c>
      <c r="F14" s="72">
        <f t="shared" si="0"/>
        <v>54.146402266793395</v>
      </c>
      <c r="G14" s="72">
        <f t="shared" si="1"/>
        <v>49.381229923771222</v>
      </c>
    </row>
    <row r="15" spans="2:9" ht="14.1" customHeight="1" thickBot="1" x14ac:dyDescent="0.3">
      <c r="B15" s="73" t="s">
        <v>163</v>
      </c>
      <c r="C15" s="74">
        <v>0</v>
      </c>
      <c r="D15" s="75">
        <v>275.89999999999998</v>
      </c>
      <c r="E15" s="74">
        <v>159</v>
      </c>
      <c r="F15" s="76"/>
      <c r="G15" s="76">
        <f t="shared" si="1"/>
        <v>57.629575933309177</v>
      </c>
    </row>
    <row r="16" spans="2:9" ht="14.1" customHeight="1" thickBot="1" x14ac:dyDescent="0.3">
      <c r="B16" s="61" t="s">
        <v>197</v>
      </c>
      <c r="C16" s="62">
        <f>C17+C27+C37+C41+C42+C45+C48+C49+C50+C51+C52+C53+C54</f>
        <v>688243</v>
      </c>
      <c r="D16" s="63">
        <f>D17+D27+D37+D41+D42+D45+D48+D49+D50+D51+D52+D53+D54+D55+D56+D57</f>
        <v>766399.29999999993</v>
      </c>
      <c r="E16" s="63">
        <f>E17+E27+E37+E41+E42+E45+E48+E49+E50+E51+E52+E53+E54+E55+E56+E57</f>
        <v>383282</v>
      </c>
      <c r="F16" s="64">
        <f t="shared" si="0"/>
        <v>55.689923471797023</v>
      </c>
      <c r="G16" s="64">
        <f t="shared" si="1"/>
        <v>50.010745051567774</v>
      </c>
    </row>
    <row r="17" spans="2:7" ht="14.1" customHeight="1" thickBot="1" x14ac:dyDescent="0.3">
      <c r="B17" s="61" t="s">
        <v>55</v>
      </c>
      <c r="C17" s="62">
        <f>C18+C19+C20+C21+C22+C23+C24+C25+C26</f>
        <v>143531</v>
      </c>
      <c r="D17" s="63">
        <f t="shared" ref="D17:E17" si="2">D18+D19+D20+D21+D22+D23+D24+D25+D26</f>
        <v>147809.69999999998</v>
      </c>
      <c r="E17" s="62">
        <f t="shared" si="2"/>
        <v>81109</v>
      </c>
      <c r="F17" s="64">
        <f t="shared" si="0"/>
        <v>56.509743539723125</v>
      </c>
      <c r="G17" s="64">
        <f t="shared" si="1"/>
        <v>54.873935878362524</v>
      </c>
    </row>
    <row r="18" spans="2:7" ht="14.1" customHeight="1" x14ac:dyDescent="0.25">
      <c r="B18" s="65" t="s">
        <v>7</v>
      </c>
      <c r="C18" s="66">
        <v>60173</v>
      </c>
      <c r="D18" s="67">
        <v>60673</v>
      </c>
      <c r="E18" s="66">
        <v>36907</v>
      </c>
      <c r="F18" s="68">
        <f t="shared" si="0"/>
        <v>61.334817941601713</v>
      </c>
      <c r="G18" s="68">
        <f t="shared" si="1"/>
        <v>60.829363967497898</v>
      </c>
    </row>
    <row r="19" spans="2:7" ht="14.1" customHeight="1" x14ac:dyDescent="0.25">
      <c r="B19" s="69" t="s">
        <v>8</v>
      </c>
      <c r="C19" s="70">
        <v>16898</v>
      </c>
      <c r="D19" s="71">
        <v>17602.5</v>
      </c>
      <c r="E19" s="70">
        <v>8132</v>
      </c>
      <c r="F19" s="72">
        <f t="shared" si="0"/>
        <v>48.12403834773346</v>
      </c>
      <c r="G19" s="72">
        <f t="shared" si="1"/>
        <v>46.1979832410169</v>
      </c>
    </row>
    <row r="20" spans="2:7" ht="14.1" customHeight="1" x14ac:dyDescent="0.25">
      <c r="B20" s="69" t="s">
        <v>9</v>
      </c>
      <c r="C20" s="70">
        <v>16043</v>
      </c>
      <c r="D20" s="71">
        <v>16383.4</v>
      </c>
      <c r="E20" s="70">
        <v>5875</v>
      </c>
      <c r="F20" s="72">
        <f t="shared" si="0"/>
        <v>36.620332855450975</v>
      </c>
      <c r="G20" s="72">
        <f t="shared" si="1"/>
        <v>35.859467509796502</v>
      </c>
    </row>
    <row r="21" spans="2:7" ht="14.1" customHeight="1" x14ac:dyDescent="0.25">
      <c r="B21" s="69" t="s">
        <v>10</v>
      </c>
      <c r="C21" s="70">
        <v>12932</v>
      </c>
      <c r="D21" s="71">
        <v>13251</v>
      </c>
      <c r="E21" s="70">
        <v>7307</v>
      </c>
      <c r="F21" s="72">
        <f t="shared" si="0"/>
        <v>56.503247757500773</v>
      </c>
      <c r="G21" s="72">
        <f t="shared" si="1"/>
        <v>55.14300807486228</v>
      </c>
    </row>
    <row r="22" spans="2:7" ht="14.1" customHeight="1" x14ac:dyDescent="0.25">
      <c r="B22" s="69" t="s">
        <v>11</v>
      </c>
      <c r="C22" s="70">
        <v>5123</v>
      </c>
      <c r="D22" s="71">
        <v>5164.8999999999996</v>
      </c>
      <c r="E22" s="70">
        <v>2626</v>
      </c>
      <c r="F22" s="72">
        <f t="shared" si="0"/>
        <v>51.259027913332034</v>
      </c>
      <c r="G22" s="72">
        <f t="shared" si="1"/>
        <v>50.843191542914681</v>
      </c>
    </row>
    <row r="23" spans="2:7" ht="14.1" customHeight="1" x14ac:dyDescent="0.25">
      <c r="B23" s="69" t="s">
        <v>12</v>
      </c>
      <c r="C23" s="70">
        <v>6856</v>
      </c>
      <c r="D23" s="71">
        <v>7556.4</v>
      </c>
      <c r="E23" s="70">
        <v>4310</v>
      </c>
      <c r="F23" s="72">
        <f t="shared" si="0"/>
        <v>62.864644107351218</v>
      </c>
      <c r="G23" s="72">
        <f t="shared" si="1"/>
        <v>57.03774284050607</v>
      </c>
    </row>
    <row r="24" spans="2:7" ht="14.1" customHeight="1" x14ac:dyDescent="0.25">
      <c r="B24" s="69" t="s">
        <v>13</v>
      </c>
      <c r="C24" s="70">
        <v>24101</v>
      </c>
      <c r="D24" s="71">
        <v>25670.3</v>
      </c>
      <c r="E24" s="70">
        <v>15695</v>
      </c>
      <c r="F24" s="72">
        <f t="shared" si="0"/>
        <v>65.121779179287159</v>
      </c>
      <c r="G24" s="72">
        <f t="shared" si="1"/>
        <v>61.140695667756127</v>
      </c>
    </row>
    <row r="25" spans="2:7" ht="14.1" customHeight="1" x14ac:dyDescent="0.25">
      <c r="B25" s="69" t="s">
        <v>4</v>
      </c>
      <c r="C25" s="70">
        <v>1396</v>
      </c>
      <c r="D25" s="71">
        <v>1486</v>
      </c>
      <c r="E25" s="70">
        <v>249</v>
      </c>
      <c r="F25" s="72">
        <f t="shared" si="0"/>
        <v>17.836676217765042</v>
      </c>
      <c r="G25" s="72">
        <f t="shared" si="1"/>
        <v>16.756393001345895</v>
      </c>
    </row>
    <row r="26" spans="2:7" ht="14.1" customHeight="1" thickBot="1" x14ac:dyDescent="0.3">
      <c r="B26" s="77" t="s">
        <v>5</v>
      </c>
      <c r="C26" s="74">
        <v>9</v>
      </c>
      <c r="D26" s="75">
        <v>22.2</v>
      </c>
      <c r="E26" s="74">
        <v>8</v>
      </c>
      <c r="F26" s="76">
        <f t="shared" si="0"/>
        <v>88.888888888888886</v>
      </c>
      <c r="G26" s="76">
        <f t="shared" si="1"/>
        <v>36.036036036036037</v>
      </c>
    </row>
    <row r="27" spans="2:7" ht="14.1" customHeight="1" thickBot="1" x14ac:dyDescent="0.3">
      <c r="B27" s="61" t="s">
        <v>198</v>
      </c>
      <c r="C27" s="62">
        <f>C28+C29+C30+C31+C32+C33+C34+C35+C36</f>
        <v>60057</v>
      </c>
      <c r="D27" s="63">
        <f t="shared" ref="D27:E27" si="3">D28+D29+D30+D31+D32+D33+D34+D35+D36</f>
        <v>64652</v>
      </c>
      <c r="E27" s="62">
        <f t="shared" si="3"/>
        <v>32745</v>
      </c>
      <c r="F27" s="64">
        <f t="shared" si="0"/>
        <v>54.523202957190662</v>
      </c>
      <c r="G27" s="64">
        <f t="shared" si="1"/>
        <v>50.648085132710506</v>
      </c>
    </row>
    <row r="28" spans="2:7" ht="14.1" customHeight="1" x14ac:dyDescent="0.25">
      <c r="B28" s="65" t="s">
        <v>14</v>
      </c>
      <c r="C28" s="66">
        <v>2758</v>
      </c>
      <c r="D28" s="67">
        <v>2748.3</v>
      </c>
      <c r="E28" s="66">
        <v>1212</v>
      </c>
      <c r="F28" s="68">
        <f t="shared" si="0"/>
        <v>43.944887599709936</v>
      </c>
      <c r="G28" s="68">
        <f t="shared" si="1"/>
        <v>44.099989084161116</v>
      </c>
    </row>
    <row r="29" spans="2:7" x14ac:dyDescent="0.25">
      <c r="B29" s="69" t="s">
        <v>15</v>
      </c>
      <c r="C29" s="70">
        <v>11671</v>
      </c>
      <c r="D29" s="71">
        <v>12605.8</v>
      </c>
      <c r="E29" s="70">
        <v>6490</v>
      </c>
      <c r="F29" s="72">
        <f t="shared" si="0"/>
        <v>55.607917059377939</v>
      </c>
      <c r="G29" s="72">
        <f t="shared" si="1"/>
        <v>51.484237414523484</v>
      </c>
    </row>
    <row r="30" spans="2:7" x14ac:dyDescent="0.25">
      <c r="B30" s="69" t="s">
        <v>16</v>
      </c>
      <c r="C30" s="70">
        <v>3913</v>
      </c>
      <c r="D30" s="71">
        <v>4013</v>
      </c>
      <c r="E30" s="70">
        <v>1185</v>
      </c>
      <c r="F30" s="72">
        <f t="shared" si="0"/>
        <v>30.283669818553538</v>
      </c>
      <c r="G30" s="72">
        <f t="shared" si="1"/>
        <v>29.529030650386247</v>
      </c>
    </row>
    <row r="31" spans="2:7" x14ac:dyDescent="0.25">
      <c r="B31" s="69" t="s">
        <v>17</v>
      </c>
      <c r="C31" s="70">
        <v>0</v>
      </c>
      <c r="D31" s="71">
        <v>0</v>
      </c>
      <c r="E31" s="70">
        <v>0</v>
      </c>
      <c r="F31" s="72">
        <v>0</v>
      </c>
      <c r="G31" s="72">
        <v>0</v>
      </c>
    </row>
    <row r="32" spans="2:7" x14ac:dyDescent="0.25">
      <c r="B32" s="69" t="s">
        <v>18</v>
      </c>
      <c r="C32" s="70">
        <v>11709</v>
      </c>
      <c r="D32" s="71">
        <v>13944.9</v>
      </c>
      <c r="E32" s="70">
        <v>2765</v>
      </c>
      <c r="F32" s="72">
        <f t="shared" si="0"/>
        <v>23.614313775728071</v>
      </c>
      <c r="G32" s="72">
        <f t="shared" si="1"/>
        <v>19.828037490408683</v>
      </c>
    </row>
    <row r="33" spans="2:7" x14ac:dyDescent="0.25">
      <c r="B33" s="69" t="s">
        <v>19</v>
      </c>
      <c r="C33" s="70">
        <v>431</v>
      </c>
      <c r="D33" s="71">
        <v>449</v>
      </c>
      <c r="E33" s="70">
        <v>181</v>
      </c>
      <c r="F33" s="72">
        <f t="shared" si="0"/>
        <v>41.995359628770302</v>
      </c>
      <c r="G33" s="72">
        <f t="shared" si="1"/>
        <v>40.311804008908688</v>
      </c>
    </row>
    <row r="34" spans="2:7" x14ac:dyDescent="0.25">
      <c r="B34" s="69" t="s">
        <v>20</v>
      </c>
      <c r="C34" s="70">
        <v>259</v>
      </c>
      <c r="D34" s="71">
        <v>337</v>
      </c>
      <c r="E34" s="70">
        <v>115</v>
      </c>
      <c r="F34" s="72">
        <f t="shared" si="0"/>
        <v>44.401544401544399</v>
      </c>
      <c r="G34" s="72">
        <f t="shared" si="1"/>
        <v>34.124629080118694</v>
      </c>
    </row>
    <row r="35" spans="2:7" x14ac:dyDescent="0.25">
      <c r="B35" s="69" t="s">
        <v>4</v>
      </c>
      <c r="C35" s="70">
        <v>14890</v>
      </c>
      <c r="D35" s="71">
        <v>15539.5</v>
      </c>
      <c r="E35" s="70">
        <v>12854</v>
      </c>
      <c r="F35" s="72">
        <f t="shared" si="0"/>
        <v>86.326393552719949</v>
      </c>
      <c r="G35" s="72">
        <f t="shared" si="1"/>
        <v>82.718234177418836</v>
      </c>
    </row>
    <row r="36" spans="2:7" ht="15.75" thickBot="1" x14ac:dyDescent="0.3">
      <c r="B36" s="77" t="s">
        <v>5</v>
      </c>
      <c r="C36" s="74">
        <v>14426</v>
      </c>
      <c r="D36" s="75">
        <v>15014.5</v>
      </c>
      <c r="E36" s="74">
        <v>7943</v>
      </c>
      <c r="F36" s="76">
        <f t="shared" si="0"/>
        <v>55.060307777623741</v>
      </c>
      <c r="G36" s="76">
        <f t="shared" si="1"/>
        <v>52.902194545272906</v>
      </c>
    </row>
    <row r="37" spans="2:7" ht="15.75" thickBot="1" x14ac:dyDescent="0.3">
      <c r="B37" s="78" t="s">
        <v>199</v>
      </c>
      <c r="C37" s="62">
        <f>C38+C39+C40</f>
        <v>455231</v>
      </c>
      <c r="D37" s="63">
        <f t="shared" ref="D37:E37" si="4">D38+D39+D40</f>
        <v>499011.4</v>
      </c>
      <c r="E37" s="62">
        <f t="shared" si="4"/>
        <v>243263</v>
      </c>
      <c r="F37" s="64">
        <f t="shared" si="0"/>
        <v>53.43726591554617</v>
      </c>
      <c r="G37" s="64">
        <f t="shared" si="1"/>
        <v>48.748986496100088</v>
      </c>
    </row>
    <row r="38" spans="2:7" x14ac:dyDescent="0.25">
      <c r="B38" s="65" t="s">
        <v>35</v>
      </c>
      <c r="C38" s="66">
        <v>1610</v>
      </c>
      <c r="D38" s="67">
        <v>1444</v>
      </c>
      <c r="E38" s="66">
        <v>2087</v>
      </c>
      <c r="F38" s="68">
        <f t="shared" si="0"/>
        <v>129.62732919254657</v>
      </c>
      <c r="G38" s="68">
        <f t="shared" si="1"/>
        <v>144.52908587257619</v>
      </c>
    </row>
    <row r="39" spans="2:7" x14ac:dyDescent="0.25">
      <c r="B39" s="69" t="s">
        <v>21</v>
      </c>
      <c r="C39" s="70">
        <v>326405</v>
      </c>
      <c r="D39" s="71">
        <v>358419.5</v>
      </c>
      <c r="E39" s="70">
        <v>174473</v>
      </c>
      <c r="F39" s="72">
        <f t="shared" si="0"/>
        <v>53.452918919746942</v>
      </c>
      <c r="G39" s="72">
        <f t="shared" si="1"/>
        <v>48.678434069574898</v>
      </c>
    </row>
    <row r="40" spans="2:7" x14ac:dyDescent="0.25">
      <c r="B40" s="69" t="s">
        <v>200</v>
      </c>
      <c r="C40" s="70">
        <v>127216</v>
      </c>
      <c r="D40" s="71">
        <v>139147.9</v>
      </c>
      <c r="E40" s="70">
        <v>66703</v>
      </c>
      <c r="F40" s="72">
        <f t="shared" si="0"/>
        <v>52.432870079235315</v>
      </c>
      <c r="G40" s="72">
        <f t="shared" si="1"/>
        <v>47.936763688133276</v>
      </c>
    </row>
    <row r="41" spans="2:7" ht="15.75" thickBot="1" x14ac:dyDescent="0.3">
      <c r="B41" s="79" t="s">
        <v>201</v>
      </c>
      <c r="C41" s="80">
        <v>0</v>
      </c>
      <c r="D41" s="81">
        <v>275.89999999999998</v>
      </c>
      <c r="E41" s="80">
        <v>159</v>
      </c>
      <c r="F41" s="82"/>
      <c r="G41" s="82">
        <f t="shared" si="1"/>
        <v>57.629575933309177</v>
      </c>
    </row>
    <row r="42" spans="2:7" ht="26.25" thickBot="1" x14ac:dyDescent="0.3">
      <c r="B42" s="78" t="s">
        <v>202</v>
      </c>
      <c r="C42" s="62">
        <f>C43+C44</f>
        <v>6923</v>
      </c>
      <c r="D42" s="63">
        <f t="shared" ref="D42:E42" si="5">D43+D44</f>
        <v>7426.7999999999993</v>
      </c>
      <c r="E42" s="62">
        <f t="shared" si="5"/>
        <v>2737</v>
      </c>
      <c r="F42" s="64">
        <f t="shared" si="0"/>
        <v>39.534883720930232</v>
      </c>
      <c r="G42" s="64">
        <f t="shared" si="1"/>
        <v>36.853018796790003</v>
      </c>
    </row>
    <row r="43" spans="2:7" x14ac:dyDescent="0.25">
      <c r="B43" s="65" t="s">
        <v>22</v>
      </c>
      <c r="C43" s="66">
        <v>4873</v>
      </c>
      <c r="D43" s="67">
        <v>5318.9</v>
      </c>
      <c r="E43" s="66">
        <v>2057</v>
      </c>
      <c r="F43" s="68">
        <f t="shared" si="0"/>
        <v>42.212189616252822</v>
      </c>
      <c r="G43" s="68">
        <f t="shared" si="1"/>
        <v>38.673409915584052</v>
      </c>
    </row>
    <row r="44" spans="2:7" ht="15.75" thickBot="1" x14ac:dyDescent="0.3">
      <c r="B44" s="77" t="s">
        <v>23</v>
      </c>
      <c r="C44" s="74">
        <v>2050</v>
      </c>
      <c r="D44" s="75">
        <v>2107.9</v>
      </c>
      <c r="E44" s="74">
        <v>680</v>
      </c>
      <c r="F44" s="76">
        <f t="shared" si="0"/>
        <v>33.170731707317074</v>
      </c>
      <c r="G44" s="76">
        <f t="shared" si="1"/>
        <v>32.259594857441051</v>
      </c>
    </row>
    <row r="45" spans="2:7" ht="15.75" thickBot="1" x14ac:dyDescent="0.3">
      <c r="B45" s="78" t="s">
        <v>203</v>
      </c>
      <c r="C45" s="62">
        <f>C46+C47</f>
        <v>9213</v>
      </c>
      <c r="D45" s="63">
        <f t="shared" ref="D45:E45" si="6">D46+D47</f>
        <v>10819.5</v>
      </c>
      <c r="E45" s="62">
        <f t="shared" si="6"/>
        <v>4731</v>
      </c>
      <c r="F45" s="64">
        <f t="shared" si="0"/>
        <v>51.351351351351347</v>
      </c>
      <c r="G45" s="64">
        <f t="shared" si="1"/>
        <v>43.726604741439068</v>
      </c>
    </row>
    <row r="46" spans="2:7" x14ac:dyDescent="0.25">
      <c r="B46" s="65" t="s">
        <v>22</v>
      </c>
      <c r="C46" s="66">
        <v>7013</v>
      </c>
      <c r="D46" s="67">
        <v>8180.9</v>
      </c>
      <c r="E46" s="66">
        <v>3688</v>
      </c>
      <c r="F46" s="68">
        <f t="shared" si="0"/>
        <v>52.588050762868953</v>
      </c>
      <c r="G46" s="68">
        <f t="shared" si="1"/>
        <v>45.080614602305374</v>
      </c>
    </row>
    <row r="47" spans="2:7" ht="15.75" thickBot="1" x14ac:dyDescent="0.3">
      <c r="B47" s="77" t="s">
        <v>23</v>
      </c>
      <c r="C47" s="74">
        <v>2200</v>
      </c>
      <c r="D47" s="75">
        <v>2638.6</v>
      </c>
      <c r="E47" s="74">
        <v>1043</v>
      </c>
      <c r="F47" s="76">
        <f t="shared" si="0"/>
        <v>47.409090909090914</v>
      </c>
      <c r="G47" s="76">
        <f t="shared" si="1"/>
        <v>39.528537860986887</v>
      </c>
    </row>
    <row r="48" spans="2:7" ht="26.25" thickBot="1" x14ac:dyDescent="0.3">
      <c r="B48" s="78" t="s">
        <v>204</v>
      </c>
      <c r="C48" s="62">
        <v>519</v>
      </c>
      <c r="D48" s="63">
        <v>948.7</v>
      </c>
      <c r="E48" s="62">
        <v>149</v>
      </c>
      <c r="F48" s="64">
        <f t="shared" si="0"/>
        <v>28.709055876685934</v>
      </c>
      <c r="G48" s="64">
        <f t="shared" si="1"/>
        <v>15.705702540318331</v>
      </c>
    </row>
    <row r="49" spans="2:7" ht="15.75" thickBot="1" x14ac:dyDescent="0.3">
      <c r="B49" s="61" t="s">
        <v>24</v>
      </c>
      <c r="C49" s="62">
        <v>938</v>
      </c>
      <c r="D49" s="63">
        <v>942.3</v>
      </c>
      <c r="E49" s="62">
        <v>471</v>
      </c>
      <c r="F49" s="64">
        <f t="shared" si="0"/>
        <v>50.213219616204697</v>
      </c>
      <c r="G49" s="64">
        <f t="shared" si="1"/>
        <v>49.984081502706147</v>
      </c>
    </row>
    <row r="50" spans="2:7" ht="15.75" thickBot="1" x14ac:dyDescent="0.3">
      <c r="B50" s="61" t="s">
        <v>25</v>
      </c>
      <c r="C50" s="62">
        <v>11436</v>
      </c>
      <c r="D50" s="63">
        <v>19058.7</v>
      </c>
      <c r="E50" s="62">
        <v>10036</v>
      </c>
      <c r="F50" s="64">
        <f t="shared" si="0"/>
        <v>87.757957327736975</v>
      </c>
      <c r="G50" s="64">
        <f t="shared" si="1"/>
        <v>52.658365995582066</v>
      </c>
    </row>
    <row r="51" spans="2:7" ht="15.75" thickBot="1" x14ac:dyDescent="0.3">
      <c r="B51" s="83" t="s">
        <v>205</v>
      </c>
      <c r="C51" s="62">
        <v>395</v>
      </c>
      <c r="D51" s="63">
        <v>152.69999999999999</v>
      </c>
      <c r="E51" s="62">
        <v>33</v>
      </c>
      <c r="F51" s="64">
        <v>0</v>
      </c>
      <c r="G51" s="64">
        <f t="shared" si="1"/>
        <v>21.611001964636543</v>
      </c>
    </row>
    <row r="52" spans="2:7" ht="15.75" thickBot="1" x14ac:dyDescent="0.3">
      <c r="B52" s="84" t="s">
        <v>164</v>
      </c>
      <c r="C52" s="85">
        <v>0</v>
      </c>
      <c r="D52" s="86">
        <v>5628.9</v>
      </c>
      <c r="E52" s="85">
        <v>5481</v>
      </c>
      <c r="F52" s="87">
        <v>0</v>
      </c>
      <c r="G52" s="87">
        <f t="shared" si="1"/>
        <v>97.3724884080371</v>
      </c>
    </row>
    <row r="53" spans="2:7" ht="15.75" thickBot="1" x14ac:dyDescent="0.3">
      <c r="B53" s="83" t="s">
        <v>206</v>
      </c>
      <c r="C53" s="62">
        <v>0</v>
      </c>
      <c r="D53" s="63">
        <v>5770</v>
      </c>
      <c r="E53" s="62">
        <v>482</v>
      </c>
      <c r="F53" s="64">
        <v>0</v>
      </c>
      <c r="G53" s="64">
        <f t="shared" si="1"/>
        <v>8.3535528596187181</v>
      </c>
    </row>
    <row r="54" spans="2:7" ht="15.75" thickBot="1" x14ac:dyDescent="0.3">
      <c r="B54" s="83" t="s">
        <v>207</v>
      </c>
      <c r="C54" s="62">
        <v>0</v>
      </c>
      <c r="D54" s="63">
        <v>0</v>
      </c>
      <c r="E54" s="62">
        <v>0</v>
      </c>
      <c r="F54" s="64">
        <v>0</v>
      </c>
      <c r="G54" s="64">
        <v>0</v>
      </c>
    </row>
    <row r="55" spans="2:7" ht="15.75" thickBot="1" x14ac:dyDescent="0.3">
      <c r="B55" s="83" t="s">
        <v>392</v>
      </c>
      <c r="C55" s="62">
        <v>0</v>
      </c>
      <c r="D55" s="63">
        <v>3782.9</v>
      </c>
      <c r="E55" s="62">
        <v>1753</v>
      </c>
      <c r="F55" s="64">
        <v>0</v>
      </c>
      <c r="G55" s="64">
        <v>0</v>
      </c>
    </row>
    <row r="56" spans="2:7" ht="15.75" thickBot="1" x14ac:dyDescent="0.3">
      <c r="B56" s="83" t="s">
        <v>393</v>
      </c>
      <c r="C56" s="62"/>
      <c r="D56" s="63">
        <v>28.2</v>
      </c>
      <c r="E56" s="62">
        <v>10</v>
      </c>
      <c r="F56" s="64">
        <v>0</v>
      </c>
      <c r="G56" s="64">
        <v>0</v>
      </c>
    </row>
    <row r="57" spans="2:7" ht="15.75" thickBot="1" x14ac:dyDescent="0.3">
      <c r="B57" s="84" t="s">
        <v>394</v>
      </c>
      <c r="C57" s="85"/>
      <c r="D57" s="86">
        <v>91.6</v>
      </c>
      <c r="E57" s="85">
        <v>123</v>
      </c>
      <c r="F57" s="64">
        <v>0</v>
      </c>
      <c r="G57" s="64">
        <v>0</v>
      </c>
    </row>
    <row r="58" spans="2:7" ht="15.75" thickBot="1" x14ac:dyDescent="0.3">
      <c r="B58" s="78" t="s">
        <v>26</v>
      </c>
      <c r="C58" s="62">
        <f>C9-C16</f>
        <v>-123616</v>
      </c>
      <c r="D58" s="63">
        <f>D9-D16</f>
        <v>-154302.89999999991</v>
      </c>
      <c r="E58" s="62">
        <f>E9-E16</f>
        <v>-69513</v>
      </c>
      <c r="F58" s="64">
        <f t="shared" ref="F58:F59" si="7">E58/C58*100</f>
        <v>56.233011907843647</v>
      </c>
      <c r="G58" s="64">
        <f t="shared" si="1"/>
        <v>45.049704185728231</v>
      </c>
    </row>
    <row r="59" spans="2:7" ht="13.5" customHeight="1" thickBot="1" x14ac:dyDescent="0.3">
      <c r="B59" s="78" t="s">
        <v>208</v>
      </c>
      <c r="C59" s="62">
        <v>123616</v>
      </c>
      <c r="D59" s="63">
        <v>154302.9</v>
      </c>
      <c r="E59" s="62">
        <v>85236</v>
      </c>
      <c r="F59" s="64">
        <f t="shared" si="7"/>
        <v>68.952239192337558</v>
      </c>
      <c r="G59" s="64">
        <f t="shared" si="1"/>
        <v>55.239402499888214</v>
      </c>
    </row>
    <row r="60" spans="2:7" ht="15.75" thickBot="1" x14ac:dyDescent="0.3">
      <c r="B60" s="88" t="s">
        <v>27</v>
      </c>
      <c r="C60" s="62">
        <f>C58+C59</f>
        <v>0</v>
      </c>
      <c r="D60" s="63">
        <f t="shared" ref="D60:E60" si="8">D58+D59</f>
        <v>0</v>
      </c>
      <c r="E60" s="62">
        <f t="shared" si="8"/>
        <v>15723</v>
      </c>
      <c r="F60" s="64">
        <v>0</v>
      </c>
      <c r="G60" s="64">
        <v>0</v>
      </c>
    </row>
  </sheetData>
  <mergeCells count="9">
    <mergeCell ref="B4:G4"/>
    <mergeCell ref="E2:G2"/>
    <mergeCell ref="B5:G5"/>
    <mergeCell ref="G7:G8"/>
    <mergeCell ref="B7:B8"/>
    <mergeCell ref="C7:C8"/>
    <mergeCell ref="D7:D8"/>
    <mergeCell ref="E7:E8"/>
    <mergeCell ref="F7:F8"/>
  </mergeCells>
  <printOptions horizontalCentered="1"/>
  <pageMargins left="0" right="0" top="0" bottom="0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zoomScaleNormal="100" workbookViewId="0">
      <selection activeCell="B1" sqref="B1"/>
    </sheetView>
  </sheetViews>
  <sheetFormatPr defaultRowHeight="15" x14ac:dyDescent="0.25"/>
  <cols>
    <col min="1" max="1" width="1.5703125" customWidth="1"/>
    <col min="2" max="2" width="33" customWidth="1"/>
    <col min="3" max="3" width="14.7109375" customWidth="1"/>
    <col min="4" max="4" width="15" customWidth="1"/>
    <col min="5" max="5" width="14.7109375" customWidth="1"/>
    <col min="6" max="6" width="13.28515625" customWidth="1"/>
    <col min="7" max="7" width="12.85546875" customWidth="1"/>
    <col min="9" max="9" width="9.28515625" customWidth="1"/>
  </cols>
  <sheetData>
    <row r="1" spans="2:9" ht="12.75" customHeight="1" x14ac:dyDescent="0.25"/>
    <row r="2" spans="2:9" s="60" customFormat="1" ht="12.75" customHeight="1" x14ac:dyDescent="0.25">
      <c r="B2" s="89"/>
      <c r="C2" s="90"/>
      <c r="D2" s="90"/>
      <c r="E2" s="877" t="s">
        <v>29</v>
      </c>
      <c r="F2" s="877"/>
      <c r="G2" s="877"/>
    </row>
    <row r="3" spans="2:9" s="60" customFormat="1" ht="7.5" customHeight="1" x14ac:dyDescent="0.25">
      <c r="B3" s="91"/>
      <c r="C3"/>
      <c r="D3" s="90"/>
      <c r="E3"/>
      <c r="F3" s="90"/>
      <c r="G3" s="90"/>
    </row>
    <row r="4" spans="2:9" ht="20.25" customHeight="1" x14ac:dyDescent="0.25">
      <c r="B4" s="875" t="s">
        <v>209</v>
      </c>
      <c r="C4" s="884"/>
      <c r="D4" s="884"/>
      <c r="E4" s="884"/>
      <c r="F4" s="884"/>
      <c r="G4" s="884"/>
      <c r="I4" s="92"/>
    </row>
    <row r="5" spans="2:9" ht="15.75" customHeight="1" x14ac:dyDescent="0.25">
      <c r="B5" s="875" t="s">
        <v>979</v>
      </c>
      <c r="C5" s="884"/>
      <c r="D5" s="884"/>
      <c r="E5" s="884"/>
      <c r="F5" s="884"/>
      <c r="G5" s="884"/>
    </row>
    <row r="6" spans="2:9" ht="15.75" customHeight="1" thickBot="1" x14ac:dyDescent="0.3">
      <c r="B6" s="57"/>
      <c r="C6" s="93"/>
      <c r="D6" s="93"/>
      <c r="E6" s="93"/>
      <c r="F6" s="93"/>
      <c r="G6" s="59" t="s">
        <v>166</v>
      </c>
    </row>
    <row r="7" spans="2:9" ht="15.75" customHeight="1" x14ac:dyDescent="0.25">
      <c r="B7" s="885" t="s">
        <v>192</v>
      </c>
      <c r="C7" s="887" t="s">
        <v>374</v>
      </c>
      <c r="D7" s="890" t="s">
        <v>375</v>
      </c>
      <c r="E7" s="887" t="s">
        <v>376</v>
      </c>
      <c r="F7" s="887" t="s">
        <v>193</v>
      </c>
      <c r="G7" s="893" t="s">
        <v>210</v>
      </c>
    </row>
    <row r="8" spans="2:9" ht="12.75" customHeight="1" x14ac:dyDescent="0.25">
      <c r="B8" s="886"/>
      <c r="C8" s="888"/>
      <c r="D8" s="891"/>
      <c r="E8" s="888"/>
      <c r="F8" s="888"/>
      <c r="G8" s="894"/>
    </row>
    <row r="9" spans="2:9" s="94" customFormat="1" ht="21.75" customHeight="1" thickBot="1" x14ac:dyDescent="0.3">
      <c r="B9" s="881"/>
      <c r="C9" s="889"/>
      <c r="D9" s="892"/>
      <c r="E9" s="889"/>
      <c r="F9" s="889"/>
      <c r="G9" s="895"/>
    </row>
    <row r="10" spans="2:9" ht="15" customHeight="1" thickBot="1" x14ac:dyDescent="0.3">
      <c r="B10" s="95" t="s">
        <v>211</v>
      </c>
      <c r="C10" s="96">
        <f>C11</f>
        <v>1520</v>
      </c>
      <c r="D10" s="97">
        <f>D11</f>
        <v>1520</v>
      </c>
      <c r="E10" s="96">
        <f>E11</f>
        <v>903</v>
      </c>
      <c r="F10" s="98">
        <f>E10/C10*100</f>
        <v>59.407894736842103</v>
      </c>
      <c r="G10" s="99">
        <f>E10/D10*100</f>
        <v>59.407894736842103</v>
      </c>
    </row>
    <row r="11" spans="2:9" s="105" customFormat="1" ht="15" customHeight="1" thickBot="1" x14ac:dyDescent="0.25">
      <c r="B11" s="100" t="s">
        <v>212</v>
      </c>
      <c r="C11" s="101">
        <v>1520</v>
      </c>
      <c r="D11" s="102">
        <v>1520</v>
      </c>
      <c r="E11" s="101">
        <v>903</v>
      </c>
      <c r="F11" s="103">
        <f t="shared" ref="F11:F36" si="0">E11/C11*100</f>
        <v>59.407894736842103</v>
      </c>
      <c r="G11" s="104">
        <f t="shared" ref="G11:G36" si="1">E11/D11*100</f>
        <v>59.407894736842103</v>
      </c>
    </row>
    <row r="12" spans="2:9" ht="18.75" customHeight="1" thickBot="1" x14ac:dyDescent="0.3">
      <c r="B12" s="106" t="s">
        <v>6</v>
      </c>
      <c r="C12" s="107">
        <f>C13+C17+C27+C33+C34+C35</f>
        <v>50520</v>
      </c>
      <c r="D12" s="108">
        <f>D13+D17+D27+D33+D34+D35</f>
        <v>93624.3</v>
      </c>
      <c r="E12" s="107">
        <f>E13+E17+E27+E33+E34+E35</f>
        <v>25869</v>
      </c>
      <c r="F12" s="109">
        <f t="shared" si="0"/>
        <v>51.205463182897859</v>
      </c>
      <c r="G12" s="110">
        <f t="shared" si="1"/>
        <v>27.630647171727851</v>
      </c>
    </row>
    <row r="13" spans="2:9" ht="15" customHeight="1" thickBot="1" x14ac:dyDescent="0.3">
      <c r="B13" s="106" t="s">
        <v>30</v>
      </c>
      <c r="C13" s="107">
        <f>SUM(C14:C16)</f>
        <v>698</v>
      </c>
      <c r="D13" s="108">
        <f>SUM(D14:D16)</f>
        <v>698</v>
      </c>
      <c r="E13" s="107">
        <f>SUM(E14:E16)</f>
        <v>318</v>
      </c>
      <c r="F13" s="109">
        <f t="shared" si="0"/>
        <v>45.558739255014324</v>
      </c>
      <c r="G13" s="110">
        <f t="shared" si="1"/>
        <v>45.558739255014324</v>
      </c>
    </row>
    <row r="14" spans="2:9" ht="15" customHeight="1" x14ac:dyDescent="0.25">
      <c r="B14" s="111" t="s">
        <v>8</v>
      </c>
      <c r="C14" s="112">
        <v>348</v>
      </c>
      <c r="D14" s="113">
        <v>348</v>
      </c>
      <c r="E14" s="112">
        <v>274</v>
      </c>
      <c r="F14" s="114">
        <f t="shared" si="0"/>
        <v>78.735632183908038</v>
      </c>
      <c r="G14" s="115">
        <f t="shared" si="1"/>
        <v>78.735632183908038</v>
      </c>
    </row>
    <row r="15" spans="2:9" ht="18.75" customHeight="1" x14ac:dyDescent="0.25">
      <c r="B15" s="116" t="s">
        <v>213</v>
      </c>
      <c r="C15" s="101">
        <v>50</v>
      </c>
      <c r="D15" s="102">
        <v>50</v>
      </c>
      <c r="E15" s="101">
        <v>11</v>
      </c>
      <c r="F15" s="103">
        <f t="shared" si="0"/>
        <v>22</v>
      </c>
      <c r="G15" s="104">
        <f t="shared" si="1"/>
        <v>22</v>
      </c>
    </row>
    <row r="16" spans="2:9" s="58" customFormat="1" ht="15" customHeight="1" thickBot="1" x14ac:dyDescent="0.3">
      <c r="B16" s="117" t="s">
        <v>31</v>
      </c>
      <c r="C16" s="118">
        <v>300</v>
      </c>
      <c r="D16" s="119">
        <v>300</v>
      </c>
      <c r="E16" s="118">
        <v>33</v>
      </c>
      <c r="F16" s="120">
        <f t="shared" si="0"/>
        <v>11</v>
      </c>
      <c r="G16" s="121">
        <f t="shared" si="1"/>
        <v>11</v>
      </c>
      <c r="H16"/>
    </row>
    <row r="17" spans="2:8" ht="15" customHeight="1" thickBot="1" x14ac:dyDescent="0.3">
      <c r="B17" s="106" t="s">
        <v>32</v>
      </c>
      <c r="C17" s="107">
        <f>SUM(C18:C26)</f>
        <v>36001</v>
      </c>
      <c r="D17" s="108">
        <f>SUM(D18:D26)</f>
        <v>78396.5</v>
      </c>
      <c r="E17" s="107">
        <f>SUM(E18:E26)</f>
        <v>18870</v>
      </c>
      <c r="F17" s="109">
        <f t="shared" si="0"/>
        <v>52.415210688591984</v>
      </c>
      <c r="G17" s="110">
        <f t="shared" si="1"/>
        <v>24.069952102453556</v>
      </c>
    </row>
    <row r="18" spans="2:8" ht="15" customHeight="1" x14ac:dyDescent="0.25">
      <c r="B18" s="122" t="s">
        <v>14</v>
      </c>
      <c r="C18" s="112">
        <v>145</v>
      </c>
      <c r="D18" s="113">
        <v>145</v>
      </c>
      <c r="E18" s="112">
        <v>62</v>
      </c>
      <c r="F18" s="114">
        <f t="shared" si="0"/>
        <v>42.758620689655174</v>
      </c>
      <c r="G18" s="115">
        <f t="shared" si="1"/>
        <v>42.758620689655174</v>
      </c>
    </row>
    <row r="19" spans="2:8" ht="15" customHeight="1" x14ac:dyDescent="0.25">
      <c r="B19" s="116" t="s">
        <v>15</v>
      </c>
      <c r="C19" s="101">
        <v>115</v>
      </c>
      <c r="D19" s="102">
        <v>115</v>
      </c>
      <c r="E19" s="101">
        <v>53</v>
      </c>
      <c r="F19" s="103">
        <f t="shared" si="0"/>
        <v>46.086956521739133</v>
      </c>
      <c r="G19" s="104">
        <f t="shared" si="1"/>
        <v>46.086956521739133</v>
      </c>
    </row>
    <row r="20" spans="2:8" s="105" customFormat="1" ht="23.25" customHeight="1" x14ac:dyDescent="0.25">
      <c r="B20" s="100" t="s">
        <v>214</v>
      </c>
      <c r="C20" s="101">
        <v>3005</v>
      </c>
      <c r="D20" s="102">
        <v>4005</v>
      </c>
      <c r="E20" s="101">
        <v>846</v>
      </c>
      <c r="F20" s="103">
        <f t="shared" si="0"/>
        <v>28.153078202995008</v>
      </c>
      <c r="G20" s="104">
        <f t="shared" si="1"/>
        <v>21.123595505617978</v>
      </c>
      <c r="H20"/>
    </row>
    <row r="21" spans="2:8" ht="19.5" customHeight="1" x14ac:dyDescent="0.25">
      <c r="B21" s="100" t="s">
        <v>18</v>
      </c>
      <c r="C21" s="101">
        <v>21320</v>
      </c>
      <c r="D21" s="102">
        <v>55112</v>
      </c>
      <c r="E21" s="101">
        <v>12181</v>
      </c>
      <c r="F21" s="103">
        <f t="shared" si="0"/>
        <v>57.134146341463406</v>
      </c>
      <c r="G21" s="104">
        <f t="shared" si="1"/>
        <v>22.102264479605168</v>
      </c>
    </row>
    <row r="22" spans="2:8" ht="15" customHeight="1" x14ac:dyDescent="0.25">
      <c r="B22" s="116" t="s">
        <v>215</v>
      </c>
      <c r="C22" s="101">
        <v>80</v>
      </c>
      <c r="D22" s="102">
        <v>80</v>
      </c>
      <c r="E22" s="101">
        <v>90</v>
      </c>
      <c r="F22" s="103">
        <f t="shared" si="0"/>
        <v>112.5</v>
      </c>
      <c r="G22" s="104">
        <f t="shared" si="1"/>
        <v>112.5</v>
      </c>
    </row>
    <row r="23" spans="2:8" ht="15" customHeight="1" x14ac:dyDescent="0.25">
      <c r="B23" s="116" t="s">
        <v>20</v>
      </c>
      <c r="C23" s="101">
        <v>11</v>
      </c>
      <c r="D23" s="102">
        <v>11</v>
      </c>
      <c r="E23" s="101">
        <v>3</v>
      </c>
      <c r="F23" s="103">
        <f t="shared" si="0"/>
        <v>27.27272727272727</v>
      </c>
      <c r="G23" s="104">
        <f t="shared" si="1"/>
        <v>27.27272727272727</v>
      </c>
    </row>
    <row r="24" spans="2:8" ht="24" customHeight="1" x14ac:dyDescent="0.25">
      <c r="B24" s="100" t="s">
        <v>216</v>
      </c>
      <c r="C24" s="101">
        <v>4750</v>
      </c>
      <c r="D24" s="102">
        <v>4750</v>
      </c>
      <c r="E24" s="101">
        <v>2709</v>
      </c>
      <c r="F24" s="103">
        <f t="shared" si="0"/>
        <v>57.031578947368423</v>
      </c>
      <c r="G24" s="104">
        <f t="shared" si="1"/>
        <v>57.031578947368423</v>
      </c>
    </row>
    <row r="25" spans="2:8" ht="15" customHeight="1" x14ac:dyDescent="0.25">
      <c r="B25" s="123" t="s">
        <v>51</v>
      </c>
      <c r="C25" s="124">
        <v>6475</v>
      </c>
      <c r="D25" s="125">
        <v>14078.5</v>
      </c>
      <c r="E25" s="124">
        <v>2926</v>
      </c>
      <c r="F25" s="126">
        <f>E25/C25*100</f>
        <v>45.189189189189186</v>
      </c>
      <c r="G25" s="127">
        <f>E25/D25*100</f>
        <v>20.78346414745889</v>
      </c>
    </row>
    <row r="26" spans="2:8" s="128" customFormat="1" ht="15" customHeight="1" thickBot="1" x14ac:dyDescent="0.3">
      <c r="B26" s="123" t="s">
        <v>217</v>
      </c>
      <c r="C26" s="124">
        <v>100</v>
      </c>
      <c r="D26" s="125">
        <v>100</v>
      </c>
      <c r="E26" s="124">
        <v>0</v>
      </c>
      <c r="F26" s="126">
        <f t="shared" si="0"/>
        <v>0</v>
      </c>
      <c r="G26" s="127">
        <v>0</v>
      </c>
      <c r="H26"/>
    </row>
    <row r="27" spans="2:8" s="128" customFormat="1" ht="15" customHeight="1" thickBot="1" x14ac:dyDescent="0.3">
      <c r="B27" s="129" t="s">
        <v>34</v>
      </c>
      <c r="C27" s="107">
        <f>SUM(C28:C32)</f>
        <v>13233</v>
      </c>
      <c r="D27" s="108">
        <f>SUM(D28:D32)</f>
        <v>13641.8</v>
      </c>
      <c r="E27" s="107">
        <f>SUM(E28:E32)</f>
        <v>6350</v>
      </c>
      <c r="F27" s="109">
        <f t="shared" si="0"/>
        <v>47.986095367641504</v>
      </c>
      <c r="G27" s="110">
        <f t="shared" si="1"/>
        <v>46.548109487017847</v>
      </c>
      <c r="H27"/>
    </row>
    <row r="28" spans="2:8" ht="15" customHeight="1" x14ac:dyDescent="0.25">
      <c r="B28" s="122" t="s">
        <v>35</v>
      </c>
      <c r="C28" s="112">
        <v>750</v>
      </c>
      <c r="D28" s="113">
        <v>750</v>
      </c>
      <c r="E28" s="112">
        <v>288</v>
      </c>
      <c r="F28" s="114">
        <f>E28/C28*100</f>
        <v>38.4</v>
      </c>
      <c r="G28" s="115">
        <f>E28/D28*100</f>
        <v>38.4</v>
      </c>
    </row>
    <row r="29" spans="2:8" ht="15" customHeight="1" x14ac:dyDescent="0.25">
      <c r="B29" s="100" t="s">
        <v>218</v>
      </c>
      <c r="C29" s="101">
        <v>8715</v>
      </c>
      <c r="D29" s="102">
        <v>9015</v>
      </c>
      <c r="E29" s="101">
        <v>4282</v>
      </c>
      <c r="F29" s="103">
        <f t="shared" si="0"/>
        <v>49.133677567412512</v>
      </c>
      <c r="G29" s="104">
        <f t="shared" si="1"/>
        <v>47.498613422074321</v>
      </c>
    </row>
    <row r="30" spans="2:8" ht="15" customHeight="1" x14ac:dyDescent="0.25">
      <c r="B30" s="117" t="s">
        <v>219</v>
      </c>
      <c r="C30" s="118">
        <v>0</v>
      </c>
      <c r="D30" s="119">
        <v>0</v>
      </c>
      <c r="E30" s="118">
        <v>0</v>
      </c>
      <c r="F30" s="103">
        <v>0</v>
      </c>
      <c r="G30" s="104">
        <v>0</v>
      </c>
    </row>
    <row r="31" spans="2:8" ht="15" customHeight="1" x14ac:dyDescent="0.25">
      <c r="B31" s="130" t="s">
        <v>220</v>
      </c>
      <c r="C31" s="101">
        <v>3271</v>
      </c>
      <c r="D31" s="119">
        <v>3373.8</v>
      </c>
      <c r="E31" s="118">
        <v>1551</v>
      </c>
      <c r="F31" s="103">
        <f>E31/C31*100</f>
        <v>47.416692143075508</v>
      </c>
      <c r="G31" s="104">
        <f>E31/D31*100</f>
        <v>45.971901120398364</v>
      </c>
    </row>
    <row r="32" spans="2:8" ht="15" customHeight="1" thickBot="1" x14ac:dyDescent="0.3">
      <c r="B32" s="117" t="s">
        <v>37</v>
      </c>
      <c r="C32" s="124">
        <v>497</v>
      </c>
      <c r="D32" s="119">
        <v>503</v>
      </c>
      <c r="E32" s="118">
        <v>229</v>
      </c>
      <c r="F32" s="120">
        <f t="shared" si="0"/>
        <v>46.076458752515094</v>
      </c>
      <c r="G32" s="121">
        <f t="shared" si="1"/>
        <v>45.526838966202781</v>
      </c>
    </row>
    <row r="33" spans="2:11" s="105" customFormat="1" ht="15" customHeight="1" thickBot="1" x14ac:dyDescent="0.3">
      <c r="B33" s="131" t="s">
        <v>221</v>
      </c>
      <c r="C33" s="107">
        <v>100</v>
      </c>
      <c r="D33" s="108">
        <v>400</v>
      </c>
      <c r="E33" s="107">
        <v>75</v>
      </c>
      <c r="F33" s="109">
        <f>E33/C33*100</f>
        <v>75</v>
      </c>
      <c r="G33" s="110">
        <f>E33/D33*100</f>
        <v>18.75</v>
      </c>
      <c r="H33"/>
    </row>
    <row r="34" spans="2:11" ht="15" customHeight="1" thickBot="1" x14ac:dyDescent="0.3">
      <c r="B34" s="129" t="s">
        <v>38</v>
      </c>
      <c r="C34" s="107">
        <v>150</v>
      </c>
      <c r="D34" s="108">
        <v>150</v>
      </c>
      <c r="E34" s="107">
        <v>87</v>
      </c>
      <c r="F34" s="132">
        <f>E34/C34*100</f>
        <v>57.999999999999993</v>
      </c>
      <c r="G34" s="133">
        <f>E34/D34*100</f>
        <v>57.999999999999993</v>
      </c>
    </row>
    <row r="35" spans="2:11" ht="15" customHeight="1" thickBot="1" x14ac:dyDescent="0.3">
      <c r="B35" s="134" t="s">
        <v>222</v>
      </c>
      <c r="C35" s="135">
        <v>338</v>
      </c>
      <c r="D35" s="136">
        <v>338</v>
      </c>
      <c r="E35" s="135">
        <v>169</v>
      </c>
      <c r="F35" s="137">
        <f t="shared" si="0"/>
        <v>50</v>
      </c>
      <c r="G35" s="138">
        <f t="shared" si="1"/>
        <v>50</v>
      </c>
    </row>
    <row r="36" spans="2:11" ht="15" customHeight="1" thickBot="1" x14ac:dyDescent="0.3">
      <c r="B36" s="129" t="s">
        <v>26</v>
      </c>
      <c r="C36" s="107">
        <f>C10-C12</f>
        <v>-49000</v>
      </c>
      <c r="D36" s="108">
        <f>D10-D12</f>
        <v>-92104.3</v>
      </c>
      <c r="E36" s="107">
        <f>E10-E12</f>
        <v>-24966</v>
      </c>
      <c r="F36" s="109">
        <f t="shared" si="0"/>
        <v>50.951020408163259</v>
      </c>
      <c r="G36" s="110">
        <f t="shared" si="1"/>
        <v>27.106226310823704</v>
      </c>
    </row>
    <row r="37" spans="2:11" ht="15" customHeight="1" thickBot="1" x14ac:dyDescent="0.3">
      <c r="B37" s="139" t="s">
        <v>208</v>
      </c>
      <c r="C37" s="140">
        <f>C36*(-1)</f>
        <v>49000</v>
      </c>
      <c r="D37" s="136">
        <v>83001.8</v>
      </c>
      <c r="E37" s="140">
        <v>39002</v>
      </c>
      <c r="F37" s="109">
        <f>E37/C37*100</f>
        <v>79.59591836734694</v>
      </c>
      <c r="G37" s="110">
        <f>E37/D37*100</f>
        <v>46.989342399803377</v>
      </c>
      <c r="K37" t="s">
        <v>223</v>
      </c>
    </row>
    <row r="38" spans="2:11" ht="15" customHeight="1" thickBot="1" x14ac:dyDescent="0.3">
      <c r="B38" s="129" t="s">
        <v>395</v>
      </c>
      <c r="C38" s="140">
        <f>SUM(C36:C37)</f>
        <v>0</v>
      </c>
      <c r="D38" s="390">
        <v>9102.5</v>
      </c>
      <c r="E38" s="141">
        <v>0</v>
      </c>
      <c r="F38" s="109">
        <v>0</v>
      </c>
      <c r="G38" s="109">
        <v>0</v>
      </c>
    </row>
    <row r="39" spans="2:11" ht="15" customHeight="1" thickBot="1" x14ac:dyDescent="0.3">
      <c r="B39" s="129" t="s">
        <v>27</v>
      </c>
      <c r="C39" s="140">
        <v>0</v>
      </c>
      <c r="D39" s="140">
        <v>0</v>
      </c>
      <c r="E39" s="141">
        <f>E36+E37</f>
        <v>14036</v>
      </c>
      <c r="F39" s="109">
        <v>0</v>
      </c>
      <c r="G39" s="109">
        <v>0</v>
      </c>
    </row>
    <row r="40" spans="2:11" ht="14.1" customHeight="1" x14ac:dyDescent="0.25"/>
    <row r="41" spans="2:11" ht="14.1" customHeight="1" x14ac:dyDescent="0.25">
      <c r="B41" s="142" t="s">
        <v>977</v>
      </c>
      <c r="C41" s="143"/>
      <c r="D41" s="143"/>
      <c r="E41" s="143"/>
      <c r="F41" s="143"/>
      <c r="G41" s="143"/>
    </row>
    <row r="42" spans="2:11" ht="14.1" customHeight="1" x14ac:dyDescent="0.25">
      <c r="B42" s="142"/>
    </row>
    <row r="43" spans="2:11" s="32" customFormat="1" ht="14.1" customHeight="1" x14ac:dyDescent="0.25">
      <c r="B43"/>
      <c r="C43"/>
      <c r="D43"/>
      <c r="E43"/>
      <c r="F43"/>
      <c r="G43"/>
      <c r="H43"/>
    </row>
    <row r="44" spans="2:11" ht="14.1" customHeight="1" x14ac:dyDescent="0.25"/>
    <row r="45" spans="2:11" ht="14.1" customHeight="1" x14ac:dyDescent="0.25"/>
    <row r="46" spans="2:11" ht="14.1" customHeight="1" x14ac:dyDescent="0.25"/>
    <row r="47" spans="2:11" ht="14.1" customHeight="1" x14ac:dyDescent="0.25"/>
    <row r="48" spans="2:11" ht="14.1" customHeight="1" x14ac:dyDescent="0.25"/>
  </sheetData>
  <mergeCells count="9">
    <mergeCell ref="B4:G4"/>
    <mergeCell ref="E2:G2"/>
    <mergeCell ref="B5:G5"/>
    <mergeCell ref="B7:B9"/>
    <mergeCell ref="C7:C9"/>
    <mergeCell ref="D7:D9"/>
    <mergeCell ref="E7:E9"/>
    <mergeCell ref="F7:F9"/>
    <mergeCell ref="G7:G9"/>
  </mergeCells>
  <printOptions horizontalCentered="1" verticalCentered="1"/>
  <pageMargins left="0" right="0" top="0" bottom="0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workbookViewId="0">
      <selection activeCell="M23" sqref="M23"/>
    </sheetView>
  </sheetViews>
  <sheetFormatPr defaultRowHeight="12.75" x14ac:dyDescent="0.2"/>
  <cols>
    <col min="1" max="1" width="4" style="2" customWidth="1"/>
    <col min="2" max="2" width="54.28515625" style="2" customWidth="1"/>
    <col min="3" max="3" width="11" style="2" customWidth="1"/>
    <col min="4" max="4" width="11.140625" style="2" customWidth="1"/>
    <col min="5" max="5" width="11.5703125" style="2" customWidth="1"/>
    <col min="6" max="6" width="11.7109375" style="2" customWidth="1"/>
    <col min="7" max="7" width="9.85546875" style="2" customWidth="1"/>
    <col min="8" max="256" width="9.140625" style="2"/>
    <col min="257" max="257" width="4" style="2" customWidth="1"/>
    <col min="258" max="258" width="34.85546875" style="2" customWidth="1"/>
    <col min="259" max="259" width="11" style="2" customWidth="1"/>
    <col min="260" max="261" width="11.140625" style="2" customWidth="1"/>
    <col min="262" max="262" width="10.140625" style="2" customWidth="1"/>
    <col min="263" max="263" width="10.42578125" style="2" customWidth="1"/>
    <col min="264" max="512" width="9.140625" style="2"/>
    <col min="513" max="513" width="4" style="2" customWidth="1"/>
    <col min="514" max="514" width="34.85546875" style="2" customWidth="1"/>
    <col min="515" max="515" width="11" style="2" customWidth="1"/>
    <col min="516" max="517" width="11.140625" style="2" customWidth="1"/>
    <col min="518" max="518" width="10.140625" style="2" customWidth="1"/>
    <col min="519" max="519" width="10.42578125" style="2" customWidth="1"/>
    <col min="520" max="768" width="9.140625" style="2"/>
    <col min="769" max="769" width="4" style="2" customWidth="1"/>
    <col min="770" max="770" width="34.85546875" style="2" customWidth="1"/>
    <col min="771" max="771" width="11" style="2" customWidth="1"/>
    <col min="772" max="773" width="11.140625" style="2" customWidth="1"/>
    <col min="774" max="774" width="10.140625" style="2" customWidth="1"/>
    <col min="775" max="775" width="10.42578125" style="2" customWidth="1"/>
    <col min="776" max="1024" width="9.140625" style="2"/>
    <col min="1025" max="1025" width="4" style="2" customWidth="1"/>
    <col min="1026" max="1026" width="34.85546875" style="2" customWidth="1"/>
    <col min="1027" max="1027" width="11" style="2" customWidth="1"/>
    <col min="1028" max="1029" width="11.140625" style="2" customWidth="1"/>
    <col min="1030" max="1030" width="10.140625" style="2" customWidth="1"/>
    <col min="1031" max="1031" width="10.42578125" style="2" customWidth="1"/>
    <col min="1032" max="1280" width="9.140625" style="2"/>
    <col min="1281" max="1281" width="4" style="2" customWidth="1"/>
    <col min="1282" max="1282" width="34.85546875" style="2" customWidth="1"/>
    <col min="1283" max="1283" width="11" style="2" customWidth="1"/>
    <col min="1284" max="1285" width="11.140625" style="2" customWidth="1"/>
    <col min="1286" max="1286" width="10.140625" style="2" customWidth="1"/>
    <col min="1287" max="1287" width="10.42578125" style="2" customWidth="1"/>
    <col min="1288" max="1536" width="9.140625" style="2"/>
    <col min="1537" max="1537" width="4" style="2" customWidth="1"/>
    <col min="1538" max="1538" width="34.85546875" style="2" customWidth="1"/>
    <col min="1539" max="1539" width="11" style="2" customWidth="1"/>
    <col min="1540" max="1541" width="11.140625" style="2" customWidth="1"/>
    <col min="1542" max="1542" width="10.140625" style="2" customWidth="1"/>
    <col min="1543" max="1543" width="10.42578125" style="2" customWidth="1"/>
    <col min="1544" max="1792" width="9.140625" style="2"/>
    <col min="1793" max="1793" width="4" style="2" customWidth="1"/>
    <col min="1794" max="1794" width="34.85546875" style="2" customWidth="1"/>
    <col min="1795" max="1795" width="11" style="2" customWidth="1"/>
    <col min="1796" max="1797" width="11.140625" style="2" customWidth="1"/>
    <col min="1798" max="1798" width="10.140625" style="2" customWidth="1"/>
    <col min="1799" max="1799" width="10.42578125" style="2" customWidth="1"/>
    <col min="1800" max="2048" width="9.140625" style="2"/>
    <col min="2049" max="2049" width="4" style="2" customWidth="1"/>
    <col min="2050" max="2050" width="34.85546875" style="2" customWidth="1"/>
    <col min="2051" max="2051" width="11" style="2" customWidth="1"/>
    <col min="2052" max="2053" width="11.140625" style="2" customWidth="1"/>
    <col min="2054" max="2054" width="10.140625" style="2" customWidth="1"/>
    <col min="2055" max="2055" width="10.42578125" style="2" customWidth="1"/>
    <col min="2056" max="2304" width="9.140625" style="2"/>
    <col min="2305" max="2305" width="4" style="2" customWidth="1"/>
    <col min="2306" max="2306" width="34.85546875" style="2" customWidth="1"/>
    <col min="2307" max="2307" width="11" style="2" customWidth="1"/>
    <col min="2308" max="2309" width="11.140625" style="2" customWidth="1"/>
    <col min="2310" max="2310" width="10.140625" style="2" customWidth="1"/>
    <col min="2311" max="2311" width="10.42578125" style="2" customWidth="1"/>
    <col min="2312" max="2560" width="9.140625" style="2"/>
    <col min="2561" max="2561" width="4" style="2" customWidth="1"/>
    <col min="2562" max="2562" width="34.85546875" style="2" customWidth="1"/>
    <col min="2563" max="2563" width="11" style="2" customWidth="1"/>
    <col min="2564" max="2565" width="11.140625" style="2" customWidth="1"/>
    <col min="2566" max="2566" width="10.140625" style="2" customWidth="1"/>
    <col min="2567" max="2567" width="10.42578125" style="2" customWidth="1"/>
    <col min="2568" max="2816" width="9.140625" style="2"/>
    <col min="2817" max="2817" width="4" style="2" customWidth="1"/>
    <col min="2818" max="2818" width="34.85546875" style="2" customWidth="1"/>
    <col min="2819" max="2819" width="11" style="2" customWidth="1"/>
    <col min="2820" max="2821" width="11.140625" style="2" customWidth="1"/>
    <col min="2822" max="2822" width="10.140625" style="2" customWidth="1"/>
    <col min="2823" max="2823" width="10.42578125" style="2" customWidth="1"/>
    <col min="2824" max="3072" width="9.140625" style="2"/>
    <col min="3073" max="3073" width="4" style="2" customWidth="1"/>
    <col min="3074" max="3074" width="34.85546875" style="2" customWidth="1"/>
    <col min="3075" max="3075" width="11" style="2" customWidth="1"/>
    <col min="3076" max="3077" width="11.140625" style="2" customWidth="1"/>
    <col min="3078" max="3078" width="10.140625" style="2" customWidth="1"/>
    <col min="3079" max="3079" width="10.42578125" style="2" customWidth="1"/>
    <col min="3080" max="3328" width="9.140625" style="2"/>
    <col min="3329" max="3329" width="4" style="2" customWidth="1"/>
    <col min="3330" max="3330" width="34.85546875" style="2" customWidth="1"/>
    <col min="3331" max="3331" width="11" style="2" customWidth="1"/>
    <col min="3332" max="3333" width="11.140625" style="2" customWidth="1"/>
    <col min="3334" max="3334" width="10.140625" style="2" customWidth="1"/>
    <col min="3335" max="3335" width="10.42578125" style="2" customWidth="1"/>
    <col min="3336" max="3584" width="9.140625" style="2"/>
    <col min="3585" max="3585" width="4" style="2" customWidth="1"/>
    <col min="3586" max="3586" width="34.85546875" style="2" customWidth="1"/>
    <col min="3587" max="3587" width="11" style="2" customWidth="1"/>
    <col min="3588" max="3589" width="11.140625" style="2" customWidth="1"/>
    <col min="3590" max="3590" width="10.140625" style="2" customWidth="1"/>
    <col min="3591" max="3591" width="10.42578125" style="2" customWidth="1"/>
    <col min="3592" max="3840" width="9.140625" style="2"/>
    <col min="3841" max="3841" width="4" style="2" customWidth="1"/>
    <col min="3842" max="3842" width="34.85546875" style="2" customWidth="1"/>
    <col min="3843" max="3843" width="11" style="2" customWidth="1"/>
    <col min="3844" max="3845" width="11.140625" style="2" customWidth="1"/>
    <col min="3846" max="3846" width="10.140625" style="2" customWidth="1"/>
    <col min="3847" max="3847" width="10.42578125" style="2" customWidth="1"/>
    <col min="3848" max="4096" width="9.140625" style="2"/>
    <col min="4097" max="4097" width="4" style="2" customWidth="1"/>
    <col min="4098" max="4098" width="34.85546875" style="2" customWidth="1"/>
    <col min="4099" max="4099" width="11" style="2" customWidth="1"/>
    <col min="4100" max="4101" width="11.140625" style="2" customWidth="1"/>
    <col min="4102" max="4102" width="10.140625" style="2" customWidth="1"/>
    <col min="4103" max="4103" width="10.42578125" style="2" customWidth="1"/>
    <col min="4104" max="4352" width="9.140625" style="2"/>
    <col min="4353" max="4353" width="4" style="2" customWidth="1"/>
    <col min="4354" max="4354" width="34.85546875" style="2" customWidth="1"/>
    <col min="4355" max="4355" width="11" style="2" customWidth="1"/>
    <col min="4356" max="4357" width="11.140625" style="2" customWidth="1"/>
    <col min="4358" max="4358" width="10.140625" style="2" customWidth="1"/>
    <col min="4359" max="4359" width="10.42578125" style="2" customWidth="1"/>
    <col min="4360" max="4608" width="9.140625" style="2"/>
    <col min="4609" max="4609" width="4" style="2" customWidth="1"/>
    <col min="4610" max="4610" width="34.85546875" style="2" customWidth="1"/>
    <col min="4611" max="4611" width="11" style="2" customWidth="1"/>
    <col min="4612" max="4613" width="11.140625" style="2" customWidth="1"/>
    <col min="4614" max="4614" width="10.140625" style="2" customWidth="1"/>
    <col min="4615" max="4615" width="10.42578125" style="2" customWidth="1"/>
    <col min="4616" max="4864" width="9.140625" style="2"/>
    <col min="4865" max="4865" width="4" style="2" customWidth="1"/>
    <col min="4866" max="4866" width="34.85546875" style="2" customWidth="1"/>
    <col min="4867" max="4867" width="11" style="2" customWidth="1"/>
    <col min="4868" max="4869" width="11.140625" style="2" customWidth="1"/>
    <col min="4870" max="4870" width="10.140625" style="2" customWidth="1"/>
    <col min="4871" max="4871" width="10.42578125" style="2" customWidth="1"/>
    <col min="4872" max="5120" width="9.140625" style="2"/>
    <col min="5121" max="5121" width="4" style="2" customWidth="1"/>
    <col min="5122" max="5122" width="34.85546875" style="2" customWidth="1"/>
    <col min="5123" max="5123" width="11" style="2" customWidth="1"/>
    <col min="5124" max="5125" width="11.140625" style="2" customWidth="1"/>
    <col min="5126" max="5126" width="10.140625" style="2" customWidth="1"/>
    <col min="5127" max="5127" width="10.42578125" style="2" customWidth="1"/>
    <col min="5128" max="5376" width="9.140625" style="2"/>
    <col min="5377" max="5377" width="4" style="2" customWidth="1"/>
    <col min="5378" max="5378" width="34.85546875" style="2" customWidth="1"/>
    <col min="5379" max="5379" width="11" style="2" customWidth="1"/>
    <col min="5380" max="5381" width="11.140625" style="2" customWidth="1"/>
    <col min="5382" max="5382" width="10.140625" style="2" customWidth="1"/>
    <col min="5383" max="5383" width="10.42578125" style="2" customWidth="1"/>
    <col min="5384" max="5632" width="9.140625" style="2"/>
    <col min="5633" max="5633" width="4" style="2" customWidth="1"/>
    <col min="5634" max="5634" width="34.85546875" style="2" customWidth="1"/>
    <col min="5635" max="5635" width="11" style="2" customWidth="1"/>
    <col min="5636" max="5637" width="11.140625" style="2" customWidth="1"/>
    <col min="5638" max="5638" width="10.140625" style="2" customWidth="1"/>
    <col min="5639" max="5639" width="10.42578125" style="2" customWidth="1"/>
    <col min="5640" max="5888" width="9.140625" style="2"/>
    <col min="5889" max="5889" width="4" style="2" customWidth="1"/>
    <col min="5890" max="5890" width="34.85546875" style="2" customWidth="1"/>
    <col min="5891" max="5891" width="11" style="2" customWidth="1"/>
    <col min="5892" max="5893" width="11.140625" style="2" customWidth="1"/>
    <col min="5894" max="5894" width="10.140625" style="2" customWidth="1"/>
    <col min="5895" max="5895" width="10.42578125" style="2" customWidth="1"/>
    <col min="5896" max="6144" width="9.140625" style="2"/>
    <col min="6145" max="6145" width="4" style="2" customWidth="1"/>
    <col min="6146" max="6146" width="34.85546875" style="2" customWidth="1"/>
    <col min="6147" max="6147" width="11" style="2" customWidth="1"/>
    <col min="6148" max="6149" width="11.140625" style="2" customWidth="1"/>
    <col min="6150" max="6150" width="10.140625" style="2" customWidth="1"/>
    <col min="6151" max="6151" width="10.42578125" style="2" customWidth="1"/>
    <col min="6152" max="6400" width="9.140625" style="2"/>
    <col min="6401" max="6401" width="4" style="2" customWidth="1"/>
    <col min="6402" max="6402" width="34.85546875" style="2" customWidth="1"/>
    <col min="6403" max="6403" width="11" style="2" customWidth="1"/>
    <col min="6404" max="6405" width="11.140625" style="2" customWidth="1"/>
    <col min="6406" max="6406" width="10.140625" style="2" customWidth="1"/>
    <col min="6407" max="6407" width="10.42578125" style="2" customWidth="1"/>
    <col min="6408" max="6656" width="9.140625" style="2"/>
    <col min="6657" max="6657" width="4" style="2" customWidth="1"/>
    <col min="6658" max="6658" width="34.85546875" style="2" customWidth="1"/>
    <col min="6659" max="6659" width="11" style="2" customWidth="1"/>
    <col min="6660" max="6661" width="11.140625" style="2" customWidth="1"/>
    <col min="6662" max="6662" width="10.140625" style="2" customWidth="1"/>
    <col min="6663" max="6663" width="10.42578125" style="2" customWidth="1"/>
    <col min="6664" max="6912" width="9.140625" style="2"/>
    <col min="6913" max="6913" width="4" style="2" customWidth="1"/>
    <col min="6914" max="6914" width="34.85546875" style="2" customWidth="1"/>
    <col min="6915" max="6915" width="11" style="2" customWidth="1"/>
    <col min="6916" max="6917" width="11.140625" style="2" customWidth="1"/>
    <col min="6918" max="6918" width="10.140625" style="2" customWidth="1"/>
    <col min="6919" max="6919" width="10.42578125" style="2" customWidth="1"/>
    <col min="6920" max="7168" width="9.140625" style="2"/>
    <col min="7169" max="7169" width="4" style="2" customWidth="1"/>
    <col min="7170" max="7170" width="34.85546875" style="2" customWidth="1"/>
    <col min="7171" max="7171" width="11" style="2" customWidth="1"/>
    <col min="7172" max="7173" width="11.140625" style="2" customWidth="1"/>
    <col min="7174" max="7174" width="10.140625" style="2" customWidth="1"/>
    <col min="7175" max="7175" width="10.42578125" style="2" customWidth="1"/>
    <col min="7176" max="7424" width="9.140625" style="2"/>
    <col min="7425" max="7425" width="4" style="2" customWidth="1"/>
    <col min="7426" max="7426" width="34.85546875" style="2" customWidth="1"/>
    <col min="7427" max="7427" width="11" style="2" customWidth="1"/>
    <col min="7428" max="7429" width="11.140625" style="2" customWidth="1"/>
    <col min="7430" max="7430" width="10.140625" style="2" customWidth="1"/>
    <col min="7431" max="7431" width="10.42578125" style="2" customWidth="1"/>
    <col min="7432" max="7680" width="9.140625" style="2"/>
    <col min="7681" max="7681" width="4" style="2" customWidth="1"/>
    <col min="7682" max="7682" width="34.85546875" style="2" customWidth="1"/>
    <col min="7683" max="7683" width="11" style="2" customWidth="1"/>
    <col min="7684" max="7685" width="11.140625" style="2" customWidth="1"/>
    <col min="7686" max="7686" width="10.140625" style="2" customWidth="1"/>
    <col min="7687" max="7687" width="10.42578125" style="2" customWidth="1"/>
    <col min="7688" max="7936" width="9.140625" style="2"/>
    <col min="7937" max="7937" width="4" style="2" customWidth="1"/>
    <col min="7938" max="7938" width="34.85546875" style="2" customWidth="1"/>
    <col min="7939" max="7939" width="11" style="2" customWidth="1"/>
    <col min="7940" max="7941" width="11.140625" style="2" customWidth="1"/>
    <col min="7942" max="7942" width="10.140625" style="2" customWidth="1"/>
    <col min="7943" max="7943" width="10.42578125" style="2" customWidth="1"/>
    <col min="7944" max="8192" width="9.140625" style="2"/>
    <col min="8193" max="8193" width="4" style="2" customWidth="1"/>
    <col min="8194" max="8194" width="34.85546875" style="2" customWidth="1"/>
    <col min="8195" max="8195" width="11" style="2" customWidth="1"/>
    <col min="8196" max="8197" width="11.140625" style="2" customWidth="1"/>
    <col min="8198" max="8198" width="10.140625" style="2" customWidth="1"/>
    <col min="8199" max="8199" width="10.42578125" style="2" customWidth="1"/>
    <col min="8200" max="8448" width="9.140625" style="2"/>
    <col min="8449" max="8449" width="4" style="2" customWidth="1"/>
    <col min="8450" max="8450" width="34.85546875" style="2" customWidth="1"/>
    <col min="8451" max="8451" width="11" style="2" customWidth="1"/>
    <col min="8452" max="8453" width="11.140625" style="2" customWidth="1"/>
    <col min="8454" max="8454" width="10.140625" style="2" customWidth="1"/>
    <col min="8455" max="8455" width="10.42578125" style="2" customWidth="1"/>
    <col min="8456" max="8704" width="9.140625" style="2"/>
    <col min="8705" max="8705" width="4" style="2" customWidth="1"/>
    <col min="8706" max="8706" width="34.85546875" style="2" customWidth="1"/>
    <col min="8707" max="8707" width="11" style="2" customWidth="1"/>
    <col min="8708" max="8709" width="11.140625" style="2" customWidth="1"/>
    <col min="8710" max="8710" width="10.140625" style="2" customWidth="1"/>
    <col min="8711" max="8711" width="10.42578125" style="2" customWidth="1"/>
    <col min="8712" max="8960" width="9.140625" style="2"/>
    <col min="8961" max="8961" width="4" style="2" customWidth="1"/>
    <col min="8962" max="8962" width="34.85546875" style="2" customWidth="1"/>
    <col min="8963" max="8963" width="11" style="2" customWidth="1"/>
    <col min="8964" max="8965" width="11.140625" style="2" customWidth="1"/>
    <col min="8966" max="8966" width="10.140625" style="2" customWidth="1"/>
    <col min="8967" max="8967" width="10.42578125" style="2" customWidth="1"/>
    <col min="8968" max="9216" width="9.140625" style="2"/>
    <col min="9217" max="9217" width="4" style="2" customWidth="1"/>
    <col min="9218" max="9218" width="34.85546875" style="2" customWidth="1"/>
    <col min="9219" max="9219" width="11" style="2" customWidth="1"/>
    <col min="9220" max="9221" width="11.140625" style="2" customWidth="1"/>
    <col min="9222" max="9222" width="10.140625" style="2" customWidth="1"/>
    <col min="9223" max="9223" width="10.42578125" style="2" customWidth="1"/>
    <col min="9224" max="9472" width="9.140625" style="2"/>
    <col min="9473" max="9473" width="4" style="2" customWidth="1"/>
    <col min="9474" max="9474" width="34.85546875" style="2" customWidth="1"/>
    <col min="9475" max="9475" width="11" style="2" customWidth="1"/>
    <col min="9476" max="9477" width="11.140625" style="2" customWidth="1"/>
    <col min="9478" max="9478" width="10.140625" style="2" customWidth="1"/>
    <col min="9479" max="9479" width="10.42578125" style="2" customWidth="1"/>
    <col min="9480" max="9728" width="9.140625" style="2"/>
    <col min="9729" max="9729" width="4" style="2" customWidth="1"/>
    <col min="9730" max="9730" width="34.85546875" style="2" customWidth="1"/>
    <col min="9731" max="9731" width="11" style="2" customWidth="1"/>
    <col min="9732" max="9733" width="11.140625" style="2" customWidth="1"/>
    <col min="9734" max="9734" width="10.140625" style="2" customWidth="1"/>
    <col min="9735" max="9735" width="10.42578125" style="2" customWidth="1"/>
    <col min="9736" max="9984" width="9.140625" style="2"/>
    <col min="9985" max="9985" width="4" style="2" customWidth="1"/>
    <col min="9986" max="9986" width="34.85546875" style="2" customWidth="1"/>
    <col min="9987" max="9987" width="11" style="2" customWidth="1"/>
    <col min="9988" max="9989" width="11.140625" style="2" customWidth="1"/>
    <col min="9990" max="9990" width="10.140625" style="2" customWidth="1"/>
    <col min="9991" max="9991" width="10.42578125" style="2" customWidth="1"/>
    <col min="9992" max="10240" width="9.140625" style="2"/>
    <col min="10241" max="10241" width="4" style="2" customWidth="1"/>
    <col min="10242" max="10242" width="34.85546875" style="2" customWidth="1"/>
    <col min="10243" max="10243" width="11" style="2" customWidth="1"/>
    <col min="10244" max="10245" width="11.140625" style="2" customWidth="1"/>
    <col min="10246" max="10246" width="10.140625" style="2" customWidth="1"/>
    <col min="10247" max="10247" width="10.42578125" style="2" customWidth="1"/>
    <col min="10248" max="10496" width="9.140625" style="2"/>
    <col min="10497" max="10497" width="4" style="2" customWidth="1"/>
    <col min="10498" max="10498" width="34.85546875" style="2" customWidth="1"/>
    <col min="10499" max="10499" width="11" style="2" customWidth="1"/>
    <col min="10500" max="10501" width="11.140625" style="2" customWidth="1"/>
    <col min="10502" max="10502" width="10.140625" style="2" customWidth="1"/>
    <col min="10503" max="10503" width="10.42578125" style="2" customWidth="1"/>
    <col min="10504" max="10752" width="9.140625" style="2"/>
    <col min="10753" max="10753" width="4" style="2" customWidth="1"/>
    <col min="10754" max="10754" width="34.85546875" style="2" customWidth="1"/>
    <col min="10755" max="10755" width="11" style="2" customWidth="1"/>
    <col min="10756" max="10757" width="11.140625" style="2" customWidth="1"/>
    <col min="10758" max="10758" width="10.140625" style="2" customWidth="1"/>
    <col min="10759" max="10759" width="10.42578125" style="2" customWidth="1"/>
    <col min="10760" max="11008" width="9.140625" style="2"/>
    <col min="11009" max="11009" width="4" style="2" customWidth="1"/>
    <col min="11010" max="11010" width="34.85546875" style="2" customWidth="1"/>
    <col min="11011" max="11011" width="11" style="2" customWidth="1"/>
    <col min="11012" max="11013" width="11.140625" style="2" customWidth="1"/>
    <col min="11014" max="11014" width="10.140625" style="2" customWidth="1"/>
    <col min="11015" max="11015" width="10.42578125" style="2" customWidth="1"/>
    <col min="11016" max="11264" width="9.140625" style="2"/>
    <col min="11265" max="11265" width="4" style="2" customWidth="1"/>
    <col min="11266" max="11266" width="34.85546875" style="2" customWidth="1"/>
    <col min="11267" max="11267" width="11" style="2" customWidth="1"/>
    <col min="11268" max="11269" width="11.140625" style="2" customWidth="1"/>
    <col min="11270" max="11270" width="10.140625" style="2" customWidth="1"/>
    <col min="11271" max="11271" width="10.42578125" style="2" customWidth="1"/>
    <col min="11272" max="11520" width="9.140625" style="2"/>
    <col min="11521" max="11521" width="4" style="2" customWidth="1"/>
    <col min="11522" max="11522" width="34.85546875" style="2" customWidth="1"/>
    <col min="11523" max="11523" width="11" style="2" customWidth="1"/>
    <col min="11524" max="11525" width="11.140625" style="2" customWidth="1"/>
    <col min="11526" max="11526" width="10.140625" style="2" customWidth="1"/>
    <col min="11527" max="11527" width="10.42578125" style="2" customWidth="1"/>
    <col min="11528" max="11776" width="9.140625" style="2"/>
    <col min="11777" max="11777" width="4" style="2" customWidth="1"/>
    <col min="11778" max="11778" width="34.85546875" style="2" customWidth="1"/>
    <col min="11779" max="11779" width="11" style="2" customWidth="1"/>
    <col min="11780" max="11781" width="11.140625" style="2" customWidth="1"/>
    <col min="11782" max="11782" width="10.140625" style="2" customWidth="1"/>
    <col min="11783" max="11783" width="10.42578125" style="2" customWidth="1"/>
    <col min="11784" max="12032" width="9.140625" style="2"/>
    <col min="12033" max="12033" width="4" style="2" customWidth="1"/>
    <col min="12034" max="12034" width="34.85546875" style="2" customWidth="1"/>
    <col min="12035" max="12035" width="11" style="2" customWidth="1"/>
    <col min="12036" max="12037" width="11.140625" style="2" customWidth="1"/>
    <col min="12038" max="12038" width="10.140625" style="2" customWidth="1"/>
    <col min="12039" max="12039" width="10.42578125" style="2" customWidth="1"/>
    <col min="12040" max="12288" width="9.140625" style="2"/>
    <col min="12289" max="12289" width="4" style="2" customWidth="1"/>
    <col min="12290" max="12290" width="34.85546875" style="2" customWidth="1"/>
    <col min="12291" max="12291" width="11" style="2" customWidth="1"/>
    <col min="12292" max="12293" width="11.140625" style="2" customWidth="1"/>
    <col min="12294" max="12294" width="10.140625" style="2" customWidth="1"/>
    <col min="12295" max="12295" width="10.42578125" style="2" customWidth="1"/>
    <col min="12296" max="12544" width="9.140625" style="2"/>
    <col min="12545" max="12545" width="4" style="2" customWidth="1"/>
    <col min="12546" max="12546" width="34.85546875" style="2" customWidth="1"/>
    <col min="12547" max="12547" width="11" style="2" customWidth="1"/>
    <col min="12548" max="12549" width="11.140625" style="2" customWidth="1"/>
    <col min="12550" max="12550" width="10.140625" style="2" customWidth="1"/>
    <col min="12551" max="12551" width="10.42578125" style="2" customWidth="1"/>
    <col min="12552" max="12800" width="9.140625" style="2"/>
    <col min="12801" max="12801" width="4" style="2" customWidth="1"/>
    <col min="12802" max="12802" width="34.85546875" style="2" customWidth="1"/>
    <col min="12803" max="12803" width="11" style="2" customWidth="1"/>
    <col min="12804" max="12805" width="11.140625" style="2" customWidth="1"/>
    <col min="12806" max="12806" width="10.140625" style="2" customWidth="1"/>
    <col min="12807" max="12807" width="10.42578125" style="2" customWidth="1"/>
    <col min="12808" max="13056" width="9.140625" style="2"/>
    <col min="13057" max="13057" width="4" style="2" customWidth="1"/>
    <col min="13058" max="13058" width="34.85546875" style="2" customWidth="1"/>
    <col min="13059" max="13059" width="11" style="2" customWidth="1"/>
    <col min="13060" max="13061" width="11.140625" style="2" customWidth="1"/>
    <col min="13062" max="13062" width="10.140625" style="2" customWidth="1"/>
    <col min="13063" max="13063" width="10.42578125" style="2" customWidth="1"/>
    <col min="13064" max="13312" width="9.140625" style="2"/>
    <col min="13313" max="13313" width="4" style="2" customWidth="1"/>
    <col min="13314" max="13314" width="34.85546875" style="2" customWidth="1"/>
    <col min="13315" max="13315" width="11" style="2" customWidth="1"/>
    <col min="13316" max="13317" width="11.140625" style="2" customWidth="1"/>
    <col min="13318" max="13318" width="10.140625" style="2" customWidth="1"/>
    <col min="13319" max="13319" width="10.42578125" style="2" customWidth="1"/>
    <col min="13320" max="13568" width="9.140625" style="2"/>
    <col min="13569" max="13569" width="4" style="2" customWidth="1"/>
    <col min="13570" max="13570" width="34.85546875" style="2" customWidth="1"/>
    <col min="13571" max="13571" width="11" style="2" customWidth="1"/>
    <col min="13572" max="13573" width="11.140625" style="2" customWidth="1"/>
    <col min="13574" max="13574" width="10.140625" style="2" customWidth="1"/>
    <col min="13575" max="13575" width="10.42578125" style="2" customWidth="1"/>
    <col min="13576" max="13824" width="9.140625" style="2"/>
    <col min="13825" max="13825" width="4" style="2" customWidth="1"/>
    <col min="13826" max="13826" width="34.85546875" style="2" customWidth="1"/>
    <col min="13827" max="13827" width="11" style="2" customWidth="1"/>
    <col min="13828" max="13829" width="11.140625" style="2" customWidth="1"/>
    <col min="13830" max="13830" width="10.140625" style="2" customWidth="1"/>
    <col min="13831" max="13831" width="10.42578125" style="2" customWidth="1"/>
    <col min="13832" max="14080" width="9.140625" style="2"/>
    <col min="14081" max="14081" width="4" style="2" customWidth="1"/>
    <col min="14082" max="14082" width="34.85546875" style="2" customWidth="1"/>
    <col min="14083" max="14083" width="11" style="2" customWidth="1"/>
    <col min="14084" max="14085" width="11.140625" style="2" customWidth="1"/>
    <col min="14086" max="14086" width="10.140625" style="2" customWidth="1"/>
    <col min="14087" max="14087" width="10.42578125" style="2" customWidth="1"/>
    <col min="14088" max="14336" width="9.140625" style="2"/>
    <col min="14337" max="14337" width="4" style="2" customWidth="1"/>
    <col min="14338" max="14338" width="34.85546875" style="2" customWidth="1"/>
    <col min="14339" max="14339" width="11" style="2" customWidth="1"/>
    <col min="14340" max="14341" width="11.140625" style="2" customWidth="1"/>
    <col min="14342" max="14342" width="10.140625" style="2" customWidth="1"/>
    <col min="14343" max="14343" width="10.42578125" style="2" customWidth="1"/>
    <col min="14344" max="14592" width="9.140625" style="2"/>
    <col min="14593" max="14593" width="4" style="2" customWidth="1"/>
    <col min="14594" max="14594" width="34.85546875" style="2" customWidth="1"/>
    <col min="14595" max="14595" width="11" style="2" customWidth="1"/>
    <col min="14596" max="14597" width="11.140625" style="2" customWidth="1"/>
    <col min="14598" max="14598" width="10.140625" style="2" customWidth="1"/>
    <col min="14599" max="14599" width="10.42578125" style="2" customWidth="1"/>
    <col min="14600" max="14848" width="9.140625" style="2"/>
    <col min="14849" max="14849" width="4" style="2" customWidth="1"/>
    <col min="14850" max="14850" width="34.85546875" style="2" customWidth="1"/>
    <col min="14851" max="14851" width="11" style="2" customWidth="1"/>
    <col min="14852" max="14853" width="11.140625" style="2" customWidth="1"/>
    <col min="14854" max="14854" width="10.140625" style="2" customWidth="1"/>
    <col min="14855" max="14855" width="10.42578125" style="2" customWidth="1"/>
    <col min="14856" max="15104" width="9.140625" style="2"/>
    <col min="15105" max="15105" width="4" style="2" customWidth="1"/>
    <col min="15106" max="15106" width="34.85546875" style="2" customWidth="1"/>
    <col min="15107" max="15107" width="11" style="2" customWidth="1"/>
    <col min="15108" max="15109" width="11.140625" style="2" customWidth="1"/>
    <col min="15110" max="15110" width="10.140625" style="2" customWidth="1"/>
    <col min="15111" max="15111" width="10.42578125" style="2" customWidth="1"/>
    <col min="15112" max="15360" width="9.140625" style="2"/>
    <col min="15361" max="15361" width="4" style="2" customWidth="1"/>
    <col min="15362" max="15362" width="34.85546875" style="2" customWidth="1"/>
    <col min="15363" max="15363" width="11" style="2" customWidth="1"/>
    <col min="15364" max="15365" width="11.140625" style="2" customWidth="1"/>
    <col min="15366" max="15366" width="10.140625" style="2" customWidth="1"/>
    <col min="15367" max="15367" width="10.42578125" style="2" customWidth="1"/>
    <col min="15368" max="15616" width="9.140625" style="2"/>
    <col min="15617" max="15617" width="4" style="2" customWidth="1"/>
    <col min="15618" max="15618" width="34.85546875" style="2" customWidth="1"/>
    <col min="15619" max="15619" width="11" style="2" customWidth="1"/>
    <col min="15620" max="15621" width="11.140625" style="2" customWidth="1"/>
    <col min="15622" max="15622" width="10.140625" style="2" customWidth="1"/>
    <col min="15623" max="15623" width="10.42578125" style="2" customWidth="1"/>
    <col min="15624" max="15872" width="9.140625" style="2"/>
    <col min="15873" max="15873" width="4" style="2" customWidth="1"/>
    <col min="15874" max="15874" width="34.85546875" style="2" customWidth="1"/>
    <col min="15875" max="15875" width="11" style="2" customWidth="1"/>
    <col min="15876" max="15877" width="11.140625" style="2" customWidth="1"/>
    <col min="15878" max="15878" width="10.140625" style="2" customWidth="1"/>
    <col min="15879" max="15879" width="10.42578125" style="2" customWidth="1"/>
    <col min="15880" max="16128" width="9.140625" style="2"/>
    <col min="16129" max="16129" width="4" style="2" customWidth="1"/>
    <col min="16130" max="16130" width="34.85546875" style="2" customWidth="1"/>
    <col min="16131" max="16131" width="11" style="2" customWidth="1"/>
    <col min="16132" max="16133" width="11.140625" style="2" customWidth="1"/>
    <col min="16134" max="16134" width="10.140625" style="2" customWidth="1"/>
    <col min="16135" max="16135" width="10.42578125" style="2" customWidth="1"/>
    <col min="16136" max="16384" width="9.140625" style="2"/>
  </cols>
  <sheetData>
    <row r="1" spans="1:7" x14ac:dyDescent="0.2">
      <c r="A1" s="1"/>
      <c r="B1" s="1"/>
      <c r="C1" s="1"/>
      <c r="D1" s="1"/>
      <c r="E1" s="896" t="s">
        <v>39</v>
      </c>
      <c r="F1" s="896"/>
      <c r="G1" s="896"/>
    </row>
    <row r="2" spans="1:7" x14ac:dyDescent="0.2">
      <c r="A2" s="1"/>
      <c r="B2" s="1"/>
      <c r="C2" s="1"/>
      <c r="D2" s="1"/>
      <c r="E2" s="1"/>
      <c r="F2" s="1"/>
      <c r="G2" s="1"/>
    </row>
    <row r="3" spans="1:7" ht="15" x14ac:dyDescent="0.25">
      <c r="A3" s="897" t="s">
        <v>967</v>
      </c>
      <c r="B3" s="897"/>
      <c r="C3" s="897"/>
      <c r="D3" s="897"/>
      <c r="E3" s="897"/>
      <c r="F3" s="897"/>
      <c r="G3" s="897"/>
    </row>
    <row r="4" spans="1:7" ht="15" customHeight="1" x14ac:dyDescent="0.25">
      <c r="A4" s="897" t="s">
        <v>978</v>
      </c>
      <c r="B4" s="897"/>
      <c r="C4" s="897"/>
      <c r="D4" s="897"/>
      <c r="E4" s="897"/>
      <c r="F4" s="897"/>
      <c r="G4" s="897"/>
    </row>
    <row r="5" spans="1:7" x14ac:dyDescent="0.2">
      <c r="A5" s="4"/>
      <c r="B5" s="4"/>
      <c r="C5" s="5"/>
      <c r="D5" s="4"/>
      <c r="E5" s="4"/>
      <c r="F5" s="4"/>
      <c r="G5" s="4"/>
    </row>
    <row r="6" spans="1:7" x14ac:dyDescent="0.2">
      <c r="A6" s="4"/>
      <c r="B6" s="3"/>
      <c r="C6" s="4"/>
      <c r="D6" s="4"/>
      <c r="E6" s="4"/>
      <c r="F6" s="4"/>
      <c r="G6" s="4"/>
    </row>
    <row r="7" spans="1:7" ht="14.25" customHeight="1" thickBot="1" x14ac:dyDescent="0.3">
      <c r="A7" s="4"/>
      <c r="B7" s="3"/>
      <c r="C7" s="4"/>
      <c r="D7" s="4"/>
      <c r="E7" s="3"/>
      <c r="F7" s="4"/>
      <c r="G7" s="796" t="s">
        <v>166</v>
      </c>
    </row>
    <row r="8" spans="1:7" s="240" customFormat="1" x14ac:dyDescent="0.2">
      <c r="A8" s="6"/>
      <c r="B8" s="7"/>
      <c r="C8" s="279" t="s">
        <v>40</v>
      </c>
      <c r="D8" s="279" t="s">
        <v>41</v>
      </c>
      <c r="E8" s="8" t="s">
        <v>154</v>
      </c>
      <c r="F8" s="9" t="s">
        <v>155</v>
      </c>
      <c r="G8" s="8" t="s">
        <v>43</v>
      </c>
    </row>
    <row r="9" spans="1:7" s="240" customFormat="1" x14ac:dyDescent="0.2">
      <c r="A9" s="10"/>
      <c r="B9" s="11"/>
      <c r="C9" s="280" t="s">
        <v>41</v>
      </c>
      <c r="D9" s="280" t="s">
        <v>44</v>
      </c>
      <c r="E9" s="12" t="s">
        <v>380</v>
      </c>
      <c r="F9" s="13" t="s">
        <v>45</v>
      </c>
      <c r="G9" s="12" t="s">
        <v>46</v>
      </c>
    </row>
    <row r="10" spans="1:7" s="240" customFormat="1" ht="13.5" thickBot="1" x14ac:dyDescent="0.25">
      <c r="A10" s="14"/>
      <c r="B10" s="15"/>
      <c r="C10" s="281" t="s">
        <v>378</v>
      </c>
      <c r="D10" s="281" t="s">
        <v>379</v>
      </c>
      <c r="E10" s="16"/>
      <c r="F10" s="17"/>
      <c r="G10" s="16"/>
    </row>
    <row r="11" spans="1:7" s="240" customFormat="1" ht="16.5" thickBot="1" x14ac:dyDescent="0.3">
      <c r="A11" s="252">
        <v>1</v>
      </c>
      <c r="B11" s="798" t="s">
        <v>47</v>
      </c>
      <c r="C11" s="253">
        <f>C13</f>
        <v>31560</v>
      </c>
      <c r="D11" s="253">
        <f>D13</f>
        <v>31188</v>
      </c>
      <c r="E11" s="253">
        <f>E13</f>
        <v>14166</v>
      </c>
      <c r="F11" s="254">
        <f>(E11/C11)*100</f>
        <v>44.885931558935361</v>
      </c>
      <c r="G11" s="255">
        <f>(E11/D11)*100</f>
        <v>45.421315890727207</v>
      </c>
    </row>
    <row r="12" spans="1:7" s="240" customFormat="1" x14ac:dyDescent="0.2">
      <c r="A12" s="238">
        <v>2</v>
      </c>
      <c r="B12" s="799" t="s">
        <v>48</v>
      </c>
      <c r="C12" s="25"/>
      <c r="D12" s="239"/>
      <c r="E12" s="18"/>
      <c r="F12" s="19"/>
      <c r="G12" s="19"/>
    </row>
    <row r="13" spans="1:7" s="240" customFormat="1" x14ac:dyDescent="0.2">
      <c r="A13" s="241"/>
      <c r="B13" s="799" t="s">
        <v>49</v>
      </c>
      <c r="C13" s="800">
        <f>C14+C15+C16+C17</f>
        <v>31560</v>
      </c>
      <c r="D13" s="800">
        <f>D14+D15+D16+D17</f>
        <v>31188</v>
      </c>
      <c r="E13" s="800">
        <f>E14+E15+E16+E17</f>
        <v>14166</v>
      </c>
      <c r="F13" s="242">
        <f t="shared" ref="F13" si="0">(E13/C13)*100</f>
        <v>44.885931558935361</v>
      </c>
      <c r="G13" s="243">
        <f t="shared" ref="G13:G17" si="1">(E13/D13)*100</f>
        <v>45.421315890727207</v>
      </c>
    </row>
    <row r="14" spans="1:7" s="240" customFormat="1" x14ac:dyDescent="0.2">
      <c r="A14" s="244">
        <v>3</v>
      </c>
      <c r="B14" s="801" t="s">
        <v>50</v>
      </c>
      <c r="C14" s="21">
        <v>22276</v>
      </c>
      <c r="D14" s="802">
        <v>22038</v>
      </c>
      <c r="E14" s="20">
        <v>12403</v>
      </c>
      <c r="F14" s="246">
        <f>(E14/C14)*100</f>
        <v>55.678757407074876</v>
      </c>
      <c r="G14" s="247">
        <f t="shared" si="1"/>
        <v>56.28006171158907</v>
      </c>
    </row>
    <row r="15" spans="1:7" s="240" customFormat="1" x14ac:dyDescent="0.2">
      <c r="A15" s="244">
        <v>4</v>
      </c>
      <c r="B15" s="801" t="s">
        <v>51</v>
      </c>
      <c r="C15" s="21">
        <v>4554</v>
      </c>
      <c r="D15" s="802">
        <v>4450</v>
      </c>
      <c r="E15" s="21">
        <v>25</v>
      </c>
      <c r="F15" s="246">
        <f t="shared" ref="F15:F17" si="2">(E15/C15)*100</f>
        <v>0.54896794027228812</v>
      </c>
      <c r="G15" s="247">
        <f t="shared" si="1"/>
        <v>0.5617977528089888</v>
      </c>
    </row>
    <row r="16" spans="1:7" s="240" customFormat="1" x14ac:dyDescent="0.2">
      <c r="A16" s="248">
        <v>5</v>
      </c>
      <c r="B16" s="803" t="s">
        <v>52</v>
      </c>
      <c r="C16" s="22">
        <v>4400</v>
      </c>
      <c r="D16" s="272">
        <v>4400</v>
      </c>
      <c r="E16" s="22">
        <v>1694</v>
      </c>
      <c r="F16" s="246">
        <f t="shared" si="2"/>
        <v>38.5</v>
      </c>
      <c r="G16" s="247">
        <f t="shared" si="1"/>
        <v>38.5</v>
      </c>
    </row>
    <row r="17" spans="1:7" s="240" customFormat="1" ht="13.5" thickBot="1" x14ac:dyDescent="0.25">
      <c r="A17" s="238"/>
      <c r="B17" s="799" t="s">
        <v>53</v>
      </c>
      <c r="C17" s="250">
        <v>330</v>
      </c>
      <c r="D17" s="250">
        <v>300</v>
      </c>
      <c r="E17" s="23">
        <v>44</v>
      </c>
      <c r="F17" s="246">
        <f t="shared" si="2"/>
        <v>13.333333333333334</v>
      </c>
      <c r="G17" s="247">
        <f t="shared" si="1"/>
        <v>14.666666666666666</v>
      </c>
    </row>
    <row r="18" spans="1:7" s="240" customFormat="1" ht="16.5" thickBot="1" x14ac:dyDescent="0.3">
      <c r="A18" s="252">
        <v>6</v>
      </c>
      <c r="B18" s="798" t="s">
        <v>54</v>
      </c>
      <c r="C18" s="253">
        <f>C20+C27+C39+C49+C50</f>
        <v>48600</v>
      </c>
      <c r="D18" s="253">
        <f>D20+D27+D39+D49+D50</f>
        <v>49200</v>
      </c>
      <c r="E18" s="253">
        <f>E20+E27+E39+E49+E50</f>
        <v>23398</v>
      </c>
      <c r="F18" s="254">
        <f>(E18/C18)*100</f>
        <v>48.144032921810698</v>
      </c>
      <c r="G18" s="255">
        <f>(E18/D18)*100</f>
        <v>47.556910569105696</v>
      </c>
    </row>
    <row r="19" spans="1:7" s="240" customFormat="1" x14ac:dyDescent="0.2">
      <c r="A19" s="238">
        <v>7</v>
      </c>
      <c r="B19" s="799" t="s">
        <v>55</v>
      </c>
      <c r="C19" s="25"/>
      <c r="D19" s="256"/>
      <c r="E19" s="24"/>
      <c r="F19" s="19"/>
      <c r="G19" s="19"/>
    </row>
    <row r="20" spans="1:7" s="240" customFormat="1" x14ac:dyDescent="0.2">
      <c r="A20" s="257"/>
      <c r="B20" s="804" t="s">
        <v>49</v>
      </c>
      <c r="C20" s="258">
        <f>C21+C22+C23+C24+C25</f>
        <v>6720</v>
      </c>
      <c r="D20" s="259">
        <v>6930</v>
      </c>
      <c r="E20" s="258">
        <v>3554</v>
      </c>
      <c r="F20" s="242">
        <f t="shared" ref="F20" si="3">(E20/C20)*100</f>
        <v>52.886904761904759</v>
      </c>
      <c r="G20" s="243">
        <f t="shared" ref="G20:G25" si="4">(E20/D20)*100</f>
        <v>51.284271284271284</v>
      </c>
    </row>
    <row r="21" spans="1:7" s="240" customFormat="1" x14ac:dyDescent="0.2">
      <c r="A21" s="244">
        <v>8</v>
      </c>
      <c r="B21" s="801" t="s">
        <v>56</v>
      </c>
      <c r="C21" s="22">
        <v>170</v>
      </c>
      <c r="D21" s="249">
        <v>180</v>
      </c>
      <c r="E21" s="21">
        <v>91</v>
      </c>
      <c r="F21" s="246">
        <f>(E21/C21)*100</f>
        <v>53.529411764705884</v>
      </c>
      <c r="G21" s="247">
        <f t="shared" si="4"/>
        <v>50.555555555555557</v>
      </c>
    </row>
    <row r="22" spans="1:7" s="240" customFormat="1" x14ac:dyDescent="0.2">
      <c r="A22" s="244">
        <v>9</v>
      </c>
      <c r="B22" s="801" t="s">
        <v>57</v>
      </c>
      <c r="C22" s="260">
        <v>500</v>
      </c>
      <c r="D22" s="251">
        <v>500</v>
      </c>
      <c r="E22" s="25">
        <v>248</v>
      </c>
      <c r="F22" s="246">
        <f t="shared" ref="F22:F25" si="5">(E22/C22)*100</f>
        <v>49.6</v>
      </c>
      <c r="G22" s="247">
        <f t="shared" si="4"/>
        <v>49.6</v>
      </c>
    </row>
    <row r="23" spans="1:7" s="240" customFormat="1" x14ac:dyDescent="0.2">
      <c r="A23" s="244">
        <v>10</v>
      </c>
      <c r="B23" s="801" t="s">
        <v>58</v>
      </c>
      <c r="C23" s="22">
        <v>100</v>
      </c>
      <c r="D23" s="249">
        <v>100</v>
      </c>
      <c r="E23" s="21">
        <v>49</v>
      </c>
      <c r="F23" s="246">
        <f t="shared" si="5"/>
        <v>49</v>
      </c>
      <c r="G23" s="247">
        <f t="shared" si="4"/>
        <v>49</v>
      </c>
    </row>
    <row r="24" spans="1:7" s="240" customFormat="1" x14ac:dyDescent="0.2">
      <c r="A24" s="244">
        <v>11</v>
      </c>
      <c r="B24" s="801" t="s">
        <v>31</v>
      </c>
      <c r="C24" s="22">
        <v>1400</v>
      </c>
      <c r="D24" s="249">
        <v>1500</v>
      </c>
      <c r="E24" s="21">
        <v>746</v>
      </c>
      <c r="F24" s="246">
        <f t="shared" si="5"/>
        <v>53.285714285714278</v>
      </c>
      <c r="G24" s="247">
        <f t="shared" si="4"/>
        <v>49.733333333333334</v>
      </c>
    </row>
    <row r="25" spans="1:7" s="240" customFormat="1" ht="13.5" thickBot="1" x14ac:dyDescent="0.25">
      <c r="A25" s="261">
        <v>12</v>
      </c>
      <c r="B25" s="805" t="s">
        <v>59</v>
      </c>
      <c r="C25" s="260">
        <v>4550</v>
      </c>
      <c r="D25" s="251">
        <v>4650</v>
      </c>
      <c r="E25" s="25">
        <v>2420</v>
      </c>
      <c r="F25" s="246">
        <f t="shared" si="5"/>
        <v>53.18681318681319</v>
      </c>
      <c r="G25" s="247">
        <f t="shared" si="4"/>
        <v>52.043010752688168</v>
      </c>
    </row>
    <row r="26" spans="1:7" s="240" customFormat="1" x14ac:dyDescent="0.2">
      <c r="A26" s="262">
        <v>13</v>
      </c>
      <c r="B26" s="806" t="s">
        <v>60</v>
      </c>
      <c r="C26" s="263"/>
      <c r="D26" s="264"/>
      <c r="E26" s="18"/>
      <c r="F26" s="18"/>
      <c r="G26" s="26"/>
    </row>
    <row r="27" spans="1:7" s="240" customFormat="1" ht="13.5" thickBot="1" x14ac:dyDescent="0.25">
      <c r="A27" s="265"/>
      <c r="B27" s="807" t="s">
        <v>49</v>
      </c>
      <c r="C27" s="267">
        <f>C28+C29+C30</f>
        <v>3375</v>
      </c>
      <c r="D27" s="267">
        <f>D28+D29+D30</f>
        <v>3574</v>
      </c>
      <c r="E27" s="267">
        <f>E28+E29+E30</f>
        <v>1845</v>
      </c>
      <c r="F27" s="268">
        <f t="shared" ref="F27" si="6">(E27/C27)*100</f>
        <v>54.666666666666664</v>
      </c>
      <c r="G27" s="269">
        <f t="shared" ref="G27:G37" si="7">(E27/D27)*100</f>
        <v>51.622831561275881</v>
      </c>
    </row>
    <row r="28" spans="1:7" s="240" customFormat="1" x14ac:dyDescent="0.2">
      <c r="A28" s="257">
        <v>14</v>
      </c>
      <c r="B28" s="808" t="s">
        <v>61</v>
      </c>
      <c r="C28" s="809">
        <v>430</v>
      </c>
      <c r="D28" s="810">
        <v>430</v>
      </c>
      <c r="E28" s="811">
        <v>215</v>
      </c>
      <c r="F28" s="270">
        <f>(E28/C28)*100</f>
        <v>50</v>
      </c>
      <c r="G28" s="271">
        <f t="shared" si="7"/>
        <v>50</v>
      </c>
    </row>
    <row r="29" spans="1:7" s="240" customFormat="1" x14ac:dyDescent="0.2">
      <c r="A29" s="244">
        <v>15</v>
      </c>
      <c r="B29" s="801" t="s">
        <v>62</v>
      </c>
      <c r="C29" s="812">
        <v>10</v>
      </c>
      <c r="D29" s="813">
        <v>10</v>
      </c>
      <c r="E29" s="814">
        <v>4</v>
      </c>
      <c r="F29" s="246">
        <f t="shared" ref="F29:F37" si="8">(E29/C29)*100</f>
        <v>40</v>
      </c>
      <c r="G29" s="247">
        <f t="shared" si="7"/>
        <v>40</v>
      </c>
    </row>
    <row r="30" spans="1:7" s="240" customFormat="1" x14ac:dyDescent="0.2">
      <c r="A30" s="244">
        <v>16</v>
      </c>
      <c r="B30" s="801" t="s">
        <v>63</v>
      </c>
      <c r="C30" s="813">
        <f>C31+C32+C33+C34+C35+C36+C37</f>
        <v>2935</v>
      </c>
      <c r="D30" s="813">
        <f>D31+D32+D33+D34+D35+D36+D37</f>
        <v>3134</v>
      </c>
      <c r="E30" s="813">
        <f>E31+E32+E33+E34+E35+E36+E37</f>
        <v>1626</v>
      </c>
      <c r="F30" s="246">
        <f t="shared" si="8"/>
        <v>55.400340715502558</v>
      </c>
      <c r="G30" s="247">
        <f t="shared" si="7"/>
        <v>51.882578174856405</v>
      </c>
    </row>
    <row r="31" spans="1:7" s="240" customFormat="1" x14ac:dyDescent="0.2">
      <c r="A31" s="244">
        <v>17</v>
      </c>
      <c r="B31" s="815" t="s">
        <v>64</v>
      </c>
      <c r="C31" s="816">
        <v>10</v>
      </c>
      <c r="D31" s="817">
        <v>14</v>
      </c>
      <c r="E31" s="816">
        <v>7</v>
      </c>
      <c r="F31" s="818">
        <f t="shared" si="8"/>
        <v>70</v>
      </c>
      <c r="G31" s="819">
        <f t="shared" si="7"/>
        <v>50</v>
      </c>
    </row>
    <row r="32" spans="1:7" s="240" customFormat="1" x14ac:dyDescent="0.2">
      <c r="A32" s="244">
        <v>18</v>
      </c>
      <c r="B32" s="815" t="s">
        <v>65</v>
      </c>
      <c r="C32" s="820">
        <v>0</v>
      </c>
      <c r="D32" s="821">
        <v>0</v>
      </c>
      <c r="E32" s="816">
        <v>0</v>
      </c>
      <c r="F32" s="818"/>
      <c r="G32" s="819"/>
    </row>
    <row r="33" spans="1:7" s="240" customFormat="1" x14ac:dyDescent="0.2">
      <c r="A33" s="244">
        <v>19</v>
      </c>
      <c r="B33" s="815" t="s">
        <v>66</v>
      </c>
      <c r="C33" s="816">
        <v>120</v>
      </c>
      <c r="D33" s="817">
        <v>120</v>
      </c>
      <c r="E33" s="820">
        <v>61</v>
      </c>
      <c r="F33" s="818">
        <f t="shared" si="8"/>
        <v>50.833333333333329</v>
      </c>
      <c r="G33" s="819">
        <f t="shared" si="7"/>
        <v>50.833333333333329</v>
      </c>
    </row>
    <row r="34" spans="1:7" s="240" customFormat="1" x14ac:dyDescent="0.2">
      <c r="A34" s="244">
        <v>20</v>
      </c>
      <c r="B34" s="815" t="s">
        <v>67</v>
      </c>
      <c r="C34" s="820">
        <v>140</v>
      </c>
      <c r="D34" s="821">
        <v>140</v>
      </c>
      <c r="E34" s="816">
        <v>70</v>
      </c>
      <c r="F34" s="818">
        <f t="shared" si="8"/>
        <v>50</v>
      </c>
      <c r="G34" s="819">
        <f t="shared" si="7"/>
        <v>50</v>
      </c>
    </row>
    <row r="35" spans="1:7" s="240" customFormat="1" x14ac:dyDescent="0.2">
      <c r="A35" s="244">
        <v>21</v>
      </c>
      <c r="B35" s="822" t="s">
        <v>68</v>
      </c>
      <c r="C35" s="816">
        <v>550</v>
      </c>
      <c r="D35" s="817">
        <v>550</v>
      </c>
      <c r="E35" s="820">
        <v>281</v>
      </c>
      <c r="F35" s="818">
        <f t="shared" si="8"/>
        <v>51.090909090909086</v>
      </c>
      <c r="G35" s="819">
        <f t="shared" si="7"/>
        <v>51.090909090909086</v>
      </c>
    </row>
    <row r="36" spans="1:7" s="240" customFormat="1" x14ac:dyDescent="0.2">
      <c r="A36" s="257">
        <v>22</v>
      </c>
      <c r="B36" s="822" t="s">
        <v>69</v>
      </c>
      <c r="C36" s="816">
        <v>15</v>
      </c>
      <c r="D36" s="817">
        <v>10</v>
      </c>
      <c r="E36" s="816">
        <v>0</v>
      </c>
      <c r="F36" s="818">
        <f t="shared" si="8"/>
        <v>0</v>
      </c>
      <c r="G36" s="819">
        <f t="shared" si="7"/>
        <v>0</v>
      </c>
    </row>
    <row r="37" spans="1:7" s="240" customFormat="1" ht="13.5" thickBot="1" x14ac:dyDescent="0.25">
      <c r="A37" s="261">
        <v>23</v>
      </c>
      <c r="B37" s="823" t="s">
        <v>51</v>
      </c>
      <c r="C37" s="814">
        <v>2100</v>
      </c>
      <c r="D37" s="824">
        <v>2300</v>
      </c>
      <c r="E37" s="825">
        <v>1207</v>
      </c>
      <c r="F37" s="246">
        <f t="shared" si="8"/>
        <v>57.476190476190482</v>
      </c>
      <c r="G37" s="247">
        <f t="shared" si="7"/>
        <v>52.478260869565219</v>
      </c>
    </row>
    <row r="38" spans="1:7" s="240" customFormat="1" x14ac:dyDescent="0.2">
      <c r="A38" s="262">
        <v>24</v>
      </c>
      <c r="B38" s="806" t="s">
        <v>34</v>
      </c>
      <c r="C38" s="30"/>
      <c r="D38" s="273"/>
      <c r="E38" s="18"/>
      <c r="F38" s="18"/>
      <c r="G38" s="26"/>
    </row>
    <row r="39" spans="1:7" s="240" customFormat="1" ht="13.5" thickBot="1" x14ac:dyDescent="0.25">
      <c r="A39" s="266"/>
      <c r="B39" s="807" t="s">
        <v>49</v>
      </c>
      <c r="C39" s="267">
        <f>C40+C43+C44+C45+C46+C47+C48</f>
        <v>36755</v>
      </c>
      <c r="D39" s="267">
        <f>D40+D43+D44+D45+D46+D47+D48</f>
        <v>37046</v>
      </c>
      <c r="E39" s="267">
        <f>E40+E43+E44+E45+E46+E47+E48</f>
        <v>17116</v>
      </c>
      <c r="F39" s="268">
        <f t="shared" ref="F39" si="9">(E39/C39)*100</f>
        <v>46.567813902870355</v>
      </c>
      <c r="G39" s="269">
        <f t="shared" ref="G39:G50" si="10">(E39/D39)*100</f>
        <v>46.202019111375051</v>
      </c>
    </row>
    <row r="40" spans="1:7" s="240" customFormat="1" x14ac:dyDescent="0.2">
      <c r="A40" s="257">
        <v>25</v>
      </c>
      <c r="B40" s="808" t="s">
        <v>366</v>
      </c>
      <c r="C40" s="260">
        <v>25442</v>
      </c>
      <c r="D40" s="251">
        <v>25442</v>
      </c>
      <c r="E40" s="25">
        <v>11795</v>
      </c>
      <c r="F40" s="270">
        <f>(E40/C40)*100</f>
        <v>46.360349029164368</v>
      </c>
      <c r="G40" s="271">
        <f t="shared" si="10"/>
        <v>46.360349029164368</v>
      </c>
    </row>
    <row r="41" spans="1:7" s="240" customFormat="1" x14ac:dyDescent="0.2">
      <c r="A41" s="257"/>
      <c r="B41" s="808" t="s">
        <v>368</v>
      </c>
      <c r="C41" s="22">
        <v>0</v>
      </c>
      <c r="D41" s="249"/>
      <c r="E41" s="21">
        <v>393</v>
      </c>
      <c r="F41" s="270"/>
      <c r="G41" s="271"/>
    </row>
    <row r="42" spans="1:7" s="240" customFormat="1" x14ac:dyDescent="0.2">
      <c r="A42" s="257"/>
      <c r="B42" s="808" t="s">
        <v>369</v>
      </c>
      <c r="C42" s="260">
        <v>0</v>
      </c>
      <c r="D42" s="251"/>
      <c r="E42" s="25">
        <v>163</v>
      </c>
      <c r="F42" s="270"/>
      <c r="G42" s="271"/>
    </row>
    <row r="43" spans="1:7" s="240" customFormat="1" x14ac:dyDescent="0.2">
      <c r="A43" s="244">
        <v>26</v>
      </c>
      <c r="B43" s="801" t="s">
        <v>70</v>
      </c>
      <c r="C43" s="21">
        <v>1900</v>
      </c>
      <c r="D43" s="245">
        <v>1900</v>
      </c>
      <c r="E43" s="221">
        <v>849</v>
      </c>
      <c r="F43" s="246">
        <f t="shared" ref="F43:F50" si="11">(E43/C43)*100</f>
        <v>44.684210526315788</v>
      </c>
      <c r="G43" s="247">
        <f t="shared" si="10"/>
        <v>44.684210526315788</v>
      </c>
    </row>
    <row r="44" spans="1:7" s="240" customFormat="1" x14ac:dyDescent="0.2">
      <c r="A44" s="244">
        <v>27</v>
      </c>
      <c r="B44" s="801" t="s">
        <v>367</v>
      </c>
      <c r="C44" s="25">
        <v>8650</v>
      </c>
      <c r="D44" s="239">
        <v>8650</v>
      </c>
      <c r="E44" s="25">
        <v>3963</v>
      </c>
      <c r="F44" s="246">
        <f t="shared" si="11"/>
        <v>45.815028901734109</v>
      </c>
      <c r="G44" s="247">
        <f t="shared" si="10"/>
        <v>45.815028901734109</v>
      </c>
    </row>
    <row r="45" spans="1:7" s="240" customFormat="1" x14ac:dyDescent="0.2">
      <c r="A45" s="244"/>
      <c r="B45" s="808" t="s">
        <v>370</v>
      </c>
      <c r="C45" s="386">
        <v>0</v>
      </c>
      <c r="D45" s="387">
        <v>0</v>
      </c>
      <c r="E45" s="386">
        <v>0</v>
      </c>
      <c r="F45" s="246"/>
      <c r="G45" s="247"/>
    </row>
    <row r="46" spans="1:7" s="240" customFormat="1" x14ac:dyDescent="0.2">
      <c r="A46" s="244"/>
      <c r="B46" s="808" t="s">
        <v>371</v>
      </c>
      <c r="C46" s="21">
        <v>0</v>
      </c>
      <c r="D46" s="245">
        <v>0</v>
      </c>
      <c r="E46" s="21">
        <v>0</v>
      </c>
      <c r="F46" s="246"/>
      <c r="G46" s="247"/>
    </row>
    <row r="47" spans="1:7" s="240" customFormat="1" x14ac:dyDescent="0.2">
      <c r="A47" s="274" t="s">
        <v>71</v>
      </c>
      <c r="B47" s="801" t="s">
        <v>72</v>
      </c>
      <c r="C47" s="21">
        <v>254</v>
      </c>
      <c r="D47" s="245">
        <v>254</v>
      </c>
      <c r="E47" s="21">
        <v>90</v>
      </c>
      <c r="F47" s="246">
        <f t="shared" si="11"/>
        <v>35.433070866141733</v>
      </c>
      <c r="G47" s="247">
        <f t="shared" si="10"/>
        <v>35.433070866141733</v>
      </c>
    </row>
    <row r="48" spans="1:7" s="240" customFormat="1" ht="13.5" thickBot="1" x14ac:dyDescent="0.25">
      <c r="A48" s="261">
        <v>28</v>
      </c>
      <c r="B48" s="805" t="s">
        <v>73</v>
      </c>
      <c r="C48" s="25">
        <v>509</v>
      </c>
      <c r="D48" s="239">
        <v>800</v>
      </c>
      <c r="E48" s="25">
        <v>419</v>
      </c>
      <c r="F48" s="275">
        <f t="shared" si="11"/>
        <v>82.318271119842834</v>
      </c>
      <c r="G48" s="276">
        <f t="shared" si="10"/>
        <v>52.375000000000007</v>
      </c>
    </row>
    <row r="49" spans="1:7" s="240" customFormat="1" ht="13.5" thickBot="1" x14ac:dyDescent="0.25">
      <c r="A49" s="826">
        <v>29</v>
      </c>
      <c r="B49" s="827" t="s">
        <v>74</v>
      </c>
      <c r="C49" s="828">
        <v>400</v>
      </c>
      <c r="D49" s="829">
        <v>300</v>
      </c>
      <c r="E49" s="828">
        <v>134</v>
      </c>
      <c r="F49" s="341">
        <f t="shared" si="11"/>
        <v>33.5</v>
      </c>
      <c r="G49" s="342">
        <f t="shared" si="10"/>
        <v>44.666666666666664</v>
      </c>
    </row>
    <row r="50" spans="1:7" s="240" customFormat="1" ht="13.5" thickBot="1" x14ac:dyDescent="0.25">
      <c r="A50" s="830">
        <v>30</v>
      </c>
      <c r="B50" s="827" t="s">
        <v>75</v>
      </c>
      <c r="C50" s="831">
        <v>1350</v>
      </c>
      <c r="D50" s="259">
        <v>1350</v>
      </c>
      <c r="E50" s="832">
        <v>749</v>
      </c>
      <c r="F50" s="242">
        <f t="shared" si="11"/>
        <v>55.481481481481474</v>
      </c>
      <c r="G50" s="243">
        <f t="shared" si="10"/>
        <v>55.481481481481474</v>
      </c>
    </row>
    <row r="51" spans="1:7" s="240" customFormat="1" ht="15" x14ac:dyDescent="0.25">
      <c r="A51" s="833">
        <v>31</v>
      </c>
      <c r="B51" s="834" t="s">
        <v>26</v>
      </c>
      <c r="C51" s="835">
        <f>C11-C18</f>
        <v>-17040</v>
      </c>
      <c r="D51" s="835">
        <f>D11-D18</f>
        <v>-18012</v>
      </c>
      <c r="E51" s="835">
        <f>E11-E18</f>
        <v>-9232</v>
      </c>
      <c r="F51" s="836">
        <f>(E51/C51)*100</f>
        <v>54.178403755868544</v>
      </c>
      <c r="G51" s="836">
        <f>(E51/D51)*100</f>
        <v>51.25471907617144</v>
      </c>
    </row>
    <row r="52" spans="1:7" s="240" customFormat="1" x14ac:dyDescent="0.2">
      <c r="A52" s="837">
        <v>32</v>
      </c>
      <c r="B52" s="838" t="s">
        <v>968</v>
      </c>
      <c r="C52" s="29"/>
      <c r="D52" s="29"/>
      <c r="E52" s="22">
        <f>E56+E57+E58</f>
        <v>8730</v>
      </c>
      <c r="F52" s="839"/>
      <c r="G52" s="839"/>
    </row>
    <row r="53" spans="1:7" s="240" customFormat="1" x14ac:dyDescent="0.2">
      <c r="A53" s="837">
        <v>33</v>
      </c>
      <c r="B53" s="838" t="s">
        <v>969</v>
      </c>
      <c r="C53" s="29"/>
      <c r="D53" s="29"/>
      <c r="E53" s="22">
        <v>50</v>
      </c>
      <c r="F53" s="839"/>
      <c r="G53" s="839"/>
    </row>
    <row r="54" spans="1:7" s="240" customFormat="1" x14ac:dyDescent="0.2">
      <c r="A54" s="837">
        <v>34</v>
      </c>
      <c r="B54" s="838" t="s">
        <v>970</v>
      </c>
      <c r="C54" s="29"/>
      <c r="D54" s="29"/>
      <c r="E54" s="29">
        <f>E52+E53--E51</f>
        <v>-452</v>
      </c>
      <c r="F54" s="839"/>
      <c r="G54" s="839"/>
    </row>
    <row r="55" spans="1:7" s="240" customFormat="1" x14ac:dyDescent="0.2">
      <c r="A55" s="840">
        <v>35</v>
      </c>
      <c r="B55" s="841" t="s">
        <v>76</v>
      </c>
      <c r="C55" s="842">
        <v>17040</v>
      </c>
      <c r="D55" s="843">
        <v>18012</v>
      </c>
      <c r="E55" s="843">
        <v>8532</v>
      </c>
      <c r="F55" s="844">
        <f t="shared" ref="F55:F59" si="12">(E55/C55)*100</f>
        <v>50.070422535211264</v>
      </c>
      <c r="G55" s="844">
        <f t="shared" ref="G55:G59" si="13">(E55/D55)*100</f>
        <v>47.368421052631575</v>
      </c>
    </row>
    <row r="56" spans="1:7" s="240" customFormat="1" x14ac:dyDescent="0.2">
      <c r="A56" s="845" t="s">
        <v>971</v>
      </c>
      <c r="B56" s="846" t="s">
        <v>158</v>
      </c>
      <c r="C56" s="325">
        <v>17040</v>
      </c>
      <c r="D56" s="326">
        <v>18012</v>
      </c>
      <c r="E56" s="326">
        <v>8532</v>
      </c>
      <c r="F56" s="246">
        <f t="shared" si="12"/>
        <v>50.070422535211264</v>
      </c>
      <c r="G56" s="246">
        <f t="shared" si="13"/>
        <v>47.368421052631575</v>
      </c>
    </row>
    <row r="57" spans="1:7" s="240" customFormat="1" x14ac:dyDescent="0.2">
      <c r="A57" s="845">
        <v>36</v>
      </c>
      <c r="B57" s="846" t="s">
        <v>159</v>
      </c>
      <c r="C57" s="325">
        <v>0</v>
      </c>
      <c r="D57" s="326">
        <v>417</v>
      </c>
      <c r="E57" s="326">
        <v>129</v>
      </c>
      <c r="F57" s="246">
        <v>0</v>
      </c>
      <c r="G57" s="246">
        <f t="shared" si="13"/>
        <v>30.935251798561154</v>
      </c>
    </row>
    <row r="58" spans="1:7" s="240" customFormat="1" ht="13.5" thickBot="1" x14ac:dyDescent="0.25">
      <c r="A58" s="847">
        <v>37</v>
      </c>
      <c r="B58" s="848" t="s">
        <v>160</v>
      </c>
      <c r="C58" s="849">
        <v>0</v>
      </c>
      <c r="D58" s="850">
        <v>164</v>
      </c>
      <c r="E58" s="850">
        <v>69</v>
      </c>
      <c r="F58" s="344">
        <v>0</v>
      </c>
      <c r="G58" s="344">
        <f t="shared" si="13"/>
        <v>42.073170731707314</v>
      </c>
    </row>
    <row r="59" spans="1:7" s="240" customFormat="1" ht="16.5" thickBot="1" x14ac:dyDescent="0.3">
      <c r="A59" s="851">
        <v>38</v>
      </c>
      <c r="B59" s="852" t="s">
        <v>77</v>
      </c>
      <c r="C59" s="853">
        <f>SUM(C56:C58)</f>
        <v>17040</v>
      </c>
      <c r="D59" s="853">
        <f>SUM(D56:D58)</f>
        <v>18593</v>
      </c>
      <c r="E59" s="853">
        <f>E55+D57+D58</f>
        <v>9113</v>
      </c>
      <c r="F59" s="854">
        <f t="shared" si="12"/>
        <v>53.480046948356808</v>
      </c>
      <c r="G59" s="854">
        <f t="shared" si="13"/>
        <v>49.013069434733502</v>
      </c>
    </row>
    <row r="60" spans="1:7" s="240" customFormat="1" ht="15" x14ac:dyDescent="0.2">
      <c r="A60" s="855">
        <v>39</v>
      </c>
      <c r="B60" s="856" t="s">
        <v>156</v>
      </c>
      <c r="C60" s="857">
        <v>0</v>
      </c>
      <c r="D60" s="857">
        <v>0</v>
      </c>
      <c r="E60" s="857">
        <v>0</v>
      </c>
      <c r="F60" s="858"/>
      <c r="G60" s="858"/>
    </row>
    <row r="61" spans="1:7" s="240" customFormat="1" ht="15" x14ac:dyDescent="0.2">
      <c r="A61" s="859">
        <v>40</v>
      </c>
      <c r="B61" s="860" t="s">
        <v>972</v>
      </c>
      <c r="C61" s="861">
        <v>0</v>
      </c>
      <c r="D61" s="861">
        <v>0</v>
      </c>
      <c r="E61" s="861">
        <f>D57-E57</f>
        <v>288</v>
      </c>
      <c r="F61" s="862"/>
      <c r="G61" s="862"/>
    </row>
    <row r="62" spans="1:7" s="240" customFormat="1" ht="15.75" thickBot="1" x14ac:dyDescent="0.25">
      <c r="A62" s="863">
        <v>41</v>
      </c>
      <c r="B62" s="864" t="s">
        <v>973</v>
      </c>
      <c r="C62" s="861">
        <v>0</v>
      </c>
      <c r="D62" s="861">
        <v>0</v>
      </c>
      <c r="E62" s="861">
        <f>D58-E58</f>
        <v>95</v>
      </c>
      <c r="F62" s="862"/>
      <c r="G62" s="862"/>
    </row>
    <row r="63" spans="1:7" s="240" customFormat="1" ht="16.5" thickBot="1" x14ac:dyDescent="0.3">
      <c r="A63" s="865">
        <v>42</v>
      </c>
      <c r="B63" s="866" t="s">
        <v>974</v>
      </c>
      <c r="C63" s="867"/>
      <c r="D63" s="867"/>
      <c r="E63" s="874">
        <f>E60+E61+E62</f>
        <v>383</v>
      </c>
      <c r="F63" s="868"/>
      <c r="G63" s="868"/>
    </row>
    <row r="64" spans="1:7" x14ac:dyDescent="0.2">
      <c r="A64" s="237"/>
      <c r="B64" s="237"/>
      <c r="C64" s="237"/>
      <c r="D64" s="237"/>
      <c r="E64" s="237"/>
      <c r="F64" s="237"/>
      <c r="G64" s="237"/>
    </row>
    <row r="65" spans="1:8" x14ac:dyDescent="0.2">
      <c r="A65" s="237"/>
      <c r="B65" s="237"/>
      <c r="C65" s="869"/>
      <c r="D65" s="237"/>
      <c r="E65" s="237"/>
      <c r="F65" s="237"/>
      <c r="G65" s="237"/>
    </row>
    <row r="66" spans="1:8" x14ac:dyDescent="0.2">
      <c r="A66" s="237"/>
      <c r="B66" s="237"/>
      <c r="C66" s="237"/>
      <c r="D66" s="237"/>
      <c r="E66" s="237"/>
      <c r="F66" s="237"/>
      <c r="G66" s="237"/>
    </row>
    <row r="67" spans="1:8" ht="15" x14ac:dyDescent="0.25">
      <c r="B67" s="870"/>
      <c r="C67" s="871"/>
      <c r="E67" s="90"/>
      <c r="F67" s="90"/>
      <c r="G67" s="872"/>
      <c r="H67" s="873"/>
    </row>
    <row r="68" spans="1:8" ht="15" x14ac:dyDescent="0.25">
      <c r="E68" s="90"/>
      <c r="F68" s="90"/>
      <c r="G68" s="872"/>
      <c r="H68" s="873"/>
    </row>
    <row r="69" spans="1:8" ht="15" x14ac:dyDescent="0.25">
      <c r="E69" s="90"/>
      <c r="F69" s="90"/>
      <c r="G69" s="872"/>
      <c r="H69" s="873"/>
    </row>
    <row r="70" spans="1:8" x14ac:dyDescent="0.2">
      <c r="E70" s="873"/>
      <c r="F70" s="873"/>
      <c r="G70" s="873"/>
      <c r="H70" s="873"/>
    </row>
  </sheetData>
  <mergeCells count="3">
    <mergeCell ref="E1:G1"/>
    <mergeCell ref="A3:G3"/>
    <mergeCell ref="A4:G4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workbookViewId="0">
      <selection activeCell="N24" sqref="N24"/>
    </sheetView>
  </sheetViews>
  <sheetFormatPr defaultRowHeight="12.75" x14ac:dyDescent="0.2"/>
  <cols>
    <col min="1" max="1" width="3.5703125" style="2" customWidth="1"/>
    <col min="2" max="2" width="40.5703125" style="2" customWidth="1"/>
    <col min="3" max="3" width="12.5703125" style="2" customWidth="1"/>
    <col min="4" max="4" width="15.140625" style="2" customWidth="1"/>
    <col min="5" max="5" width="11" style="2" customWidth="1"/>
    <col min="6" max="6" width="9.85546875" style="2" customWidth="1"/>
    <col min="7" max="7" width="12" style="2" customWidth="1"/>
    <col min="8" max="256" width="9.140625" style="2"/>
    <col min="257" max="257" width="3.5703125" style="2" customWidth="1"/>
    <col min="258" max="258" width="34" style="2" customWidth="1"/>
    <col min="259" max="259" width="12.5703125" style="2" customWidth="1"/>
    <col min="260" max="260" width="12.140625" style="2" customWidth="1"/>
    <col min="261" max="261" width="11" style="2" customWidth="1"/>
    <col min="262" max="262" width="9.85546875" style="2" customWidth="1"/>
    <col min="263" max="263" width="10.85546875" style="2" customWidth="1"/>
    <col min="264" max="512" width="9.140625" style="2"/>
    <col min="513" max="513" width="3.5703125" style="2" customWidth="1"/>
    <col min="514" max="514" width="34" style="2" customWidth="1"/>
    <col min="515" max="515" width="12.5703125" style="2" customWidth="1"/>
    <col min="516" max="516" width="12.140625" style="2" customWidth="1"/>
    <col min="517" max="517" width="11" style="2" customWidth="1"/>
    <col min="518" max="518" width="9.85546875" style="2" customWidth="1"/>
    <col min="519" max="519" width="10.85546875" style="2" customWidth="1"/>
    <col min="520" max="768" width="9.140625" style="2"/>
    <col min="769" max="769" width="3.5703125" style="2" customWidth="1"/>
    <col min="770" max="770" width="34" style="2" customWidth="1"/>
    <col min="771" max="771" width="12.5703125" style="2" customWidth="1"/>
    <col min="772" max="772" width="12.140625" style="2" customWidth="1"/>
    <col min="773" max="773" width="11" style="2" customWidth="1"/>
    <col min="774" max="774" width="9.85546875" style="2" customWidth="1"/>
    <col min="775" max="775" width="10.85546875" style="2" customWidth="1"/>
    <col min="776" max="1024" width="9.140625" style="2"/>
    <col min="1025" max="1025" width="3.5703125" style="2" customWidth="1"/>
    <col min="1026" max="1026" width="34" style="2" customWidth="1"/>
    <col min="1027" max="1027" width="12.5703125" style="2" customWidth="1"/>
    <col min="1028" max="1028" width="12.140625" style="2" customWidth="1"/>
    <col min="1029" max="1029" width="11" style="2" customWidth="1"/>
    <col min="1030" max="1030" width="9.85546875" style="2" customWidth="1"/>
    <col min="1031" max="1031" width="10.85546875" style="2" customWidth="1"/>
    <col min="1032" max="1280" width="9.140625" style="2"/>
    <col min="1281" max="1281" width="3.5703125" style="2" customWidth="1"/>
    <col min="1282" max="1282" width="34" style="2" customWidth="1"/>
    <col min="1283" max="1283" width="12.5703125" style="2" customWidth="1"/>
    <col min="1284" max="1284" width="12.140625" style="2" customWidth="1"/>
    <col min="1285" max="1285" width="11" style="2" customWidth="1"/>
    <col min="1286" max="1286" width="9.85546875" style="2" customWidth="1"/>
    <col min="1287" max="1287" width="10.85546875" style="2" customWidth="1"/>
    <col min="1288" max="1536" width="9.140625" style="2"/>
    <col min="1537" max="1537" width="3.5703125" style="2" customWidth="1"/>
    <col min="1538" max="1538" width="34" style="2" customWidth="1"/>
    <col min="1539" max="1539" width="12.5703125" style="2" customWidth="1"/>
    <col min="1540" max="1540" width="12.140625" style="2" customWidth="1"/>
    <col min="1541" max="1541" width="11" style="2" customWidth="1"/>
    <col min="1542" max="1542" width="9.85546875" style="2" customWidth="1"/>
    <col min="1543" max="1543" width="10.85546875" style="2" customWidth="1"/>
    <col min="1544" max="1792" width="9.140625" style="2"/>
    <col min="1793" max="1793" width="3.5703125" style="2" customWidth="1"/>
    <col min="1794" max="1794" width="34" style="2" customWidth="1"/>
    <col min="1795" max="1795" width="12.5703125" style="2" customWidth="1"/>
    <col min="1796" max="1796" width="12.140625" style="2" customWidth="1"/>
    <col min="1797" max="1797" width="11" style="2" customWidth="1"/>
    <col min="1798" max="1798" width="9.85546875" style="2" customWidth="1"/>
    <col min="1799" max="1799" width="10.85546875" style="2" customWidth="1"/>
    <col min="1800" max="2048" width="9.140625" style="2"/>
    <col min="2049" max="2049" width="3.5703125" style="2" customWidth="1"/>
    <col min="2050" max="2050" width="34" style="2" customWidth="1"/>
    <col min="2051" max="2051" width="12.5703125" style="2" customWidth="1"/>
    <col min="2052" max="2052" width="12.140625" style="2" customWidth="1"/>
    <col min="2053" max="2053" width="11" style="2" customWidth="1"/>
    <col min="2054" max="2054" width="9.85546875" style="2" customWidth="1"/>
    <col min="2055" max="2055" width="10.85546875" style="2" customWidth="1"/>
    <col min="2056" max="2304" width="9.140625" style="2"/>
    <col min="2305" max="2305" width="3.5703125" style="2" customWidth="1"/>
    <col min="2306" max="2306" width="34" style="2" customWidth="1"/>
    <col min="2307" max="2307" width="12.5703125" style="2" customWidth="1"/>
    <col min="2308" max="2308" width="12.140625" style="2" customWidth="1"/>
    <col min="2309" max="2309" width="11" style="2" customWidth="1"/>
    <col min="2310" max="2310" width="9.85546875" style="2" customWidth="1"/>
    <col min="2311" max="2311" width="10.85546875" style="2" customWidth="1"/>
    <col min="2312" max="2560" width="9.140625" style="2"/>
    <col min="2561" max="2561" width="3.5703125" style="2" customWidth="1"/>
    <col min="2562" max="2562" width="34" style="2" customWidth="1"/>
    <col min="2563" max="2563" width="12.5703125" style="2" customWidth="1"/>
    <col min="2564" max="2564" width="12.140625" style="2" customWidth="1"/>
    <col min="2565" max="2565" width="11" style="2" customWidth="1"/>
    <col min="2566" max="2566" width="9.85546875" style="2" customWidth="1"/>
    <col min="2567" max="2567" width="10.85546875" style="2" customWidth="1"/>
    <col min="2568" max="2816" width="9.140625" style="2"/>
    <col min="2817" max="2817" width="3.5703125" style="2" customWidth="1"/>
    <col min="2818" max="2818" width="34" style="2" customWidth="1"/>
    <col min="2819" max="2819" width="12.5703125" style="2" customWidth="1"/>
    <col min="2820" max="2820" width="12.140625" style="2" customWidth="1"/>
    <col min="2821" max="2821" width="11" style="2" customWidth="1"/>
    <col min="2822" max="2822" width="9.85546875" style="2" customWidth="1"/>
    <col min="2823" max="2823" width="10.85546875" style="2" customWidth="1"/>
    <col min="2824" max="3072" width="9.140625" style="2"/>
    <col min="3073" max="3073" width="3.5703125" style="2" customWidth="1"/>
    <col min="3074" max="3074" width="34" style="2" customWidth="1"/>
    <col min="3075" max="3075" width="12.5703125" style="2" customWidth="1"/>
    <col min="3076" max="3076" width="12.140625" style="2" customWidth="1"/>
    <col min="3077" max="3077" width="11" style="2" customWidth="1"/>
    <col min="3078" max="3078" width="9.85546875" style="2" customWidth="1"/>
    <col min="3079" max="3079" width="10.85546875" style="2" customWidth="1"/>
    <col min="3080" max="3328" width="9.140625" style="2"/>
    <col min="3329" max="3329" width="3.5703125" style="2" customWidth="1"/>
    <col min="3330" max="3330" width="34" style="2" customWidth="1"/>
    <col min="3331" max="3331" width="12.5703125" style="2" customWidth="1"/>
    <col min="3332" max="3332" width="12.140625" style="2" customWidth="1"/>
    <col min="3333" max="3333" width="11" style="2" customWidth="1"/>
    <col min="3334" max="3334" width="9.85546875" style="2" customWidth="1"/>
    <col min="3335" max="3335" width="10.85546875" style="2" customWidth="1"/>
    <col min="3336" max="3584" width="9.140625" style="2"/>
    <col min="3585" max="3585" width="3.5703125" style="2" customWidth="1"/>
    <col min="3586" max="3586" width="34" style="2" customWidth="1"/>
    <col min="3587" max="3587" width="12.5703125" style="2" customWidth="1"/>
    <col min="3588" max="3588" width="12.140625" style="2" customWidth="1"/>
    <col min="3589" max="3589" width="11" style="2" customWidth="1"/>
    <col min="3590" max="3590" width="9.85546875" style="2" customWidth="1"/>
    <col min="3591" max="3591" width="10.85546875" style="2" customWidth="1"/>
    <col min="3592" max="3840" width="9.140625" style="2"/>
    <col min="3841" max="3841" width="3.5703125" style="2" customWidth="1"/>
    <col min="3842" max="3842" width="34" style="2" customWidth="1"/>
    <col min="3843" max="3843" width="12.5703125" style="2" customWidth="1"/>
    <col min="3844" max="3844" width="12.140625" style="2" customWidth="1"/>
    <col min="3845" max="3845" width="11" style="2" customWidth="1"/>
    <col min="3846" max="3846" width="9.85546875" style="2" customWidth="1"/>
    <col min="3847" max="3847" width="10.85546875" style="2" customWidth="1"/>
    <col min="3848" max="4096" width="9.140625" style="2"/>
    <col min="4097" max="4097" width="3.5703125" style="2" customWidth="1"/>
    <col min="4098" max="4098" width="34" style="2" customWidth="1"/>
    <col min="4099" max="4099" width="12.5703125" style="2" customWidth="1"/>
    <col min="4100" max="4100" width="12.140625" style="2" customWidth="1"/>
    <col min="4101" max="4101" width="11" style="2" customWidth="1"/>
    <col min="4102" max="4102" width="9.85546875" style="2" customWidth="1"/>
    <col min="4103" max="4103" width="10.85546875" style="2" customWidth="1"/>
    <col min="4104" max="4352" width="9.140625" style="2"/>
    <col min="4353" max="4353" width="3.5703125" style="2" customWidth="1"/>
    <col min="4354" max="4354" width="34" style="2" customWidth="1"/>
    <col min="4355" max="4355" width="12.5703125" style="2" customWidth="1"/>
    <col min="4356" max="4356" width="12.140625" style="2" customWidth="1"/>
    <col min="4357" max="4357" width="11" style="2" customWidth="1"/>
    <col min="4358" max="4358" width="9.85546875" style="2" customWidth="1"/>
    <col min="4359" max="4359" width="10.85546875" style="2" customWidth="1"/>
    <col min="4360" max="4608" width="9.140625" style="2"/>
    <col min="4609" max="4609" width="3.5703125" style="2" customWidth="1"/>
    <col min="4610" max="4610" width="34" style="2" customWidth="1"/>
    <col min="4611" max="4611" width="12.5703125" style="2" customWidth="1"/>
    <col min="4612" max="4612" width="12.140625" style="2" customWidth="1"/>
    <col min="4613" max="4613" width="11" style="2" customWidth="1"/>
    <col min="4614" max="4614" width="9.85546875" style="2" customWidth="1"/>
    <col min="4615" max="4615" width="10.85546875" style="2" customWidth="1"/>
    <col min="4616" max="4864" width="9.140625" style="2"/>
    <col min="4865" max="4865" width="3.5703125" style="2" customWidth="1"/>
    <col min="4866" max="4866" width="34" style="2" customWidth="1"/>
    <col min="4867" max="4867" width="12.5703125" style="2" customWidth="1"/>
    <col min="4868" max="4868" width="12.140625" style="2" customWidth="1"/>
    <col min="4869" max="4869" width="11" style="2" customWidth="1"/>
    <col min="4870" max="4870" width="9.85546875" style="2" customWidth="1"/>
    <col min="4871" max="4871" width="10.85546875" style="2" customWidth="1"/>
    <col min="4872" max="5120" width="9.140625" style="2"/>
    <col min="5121" max="5121" width="3.5703125" style="2" customWidth="1"/>
    <col min="5122" max="5122" width="34" style="2" customWidth="1"/>
    <col min="5123" max="5123" width="12.5703125" style="2" customWidth="1"/>
    <col min="5124" max="5124" width="12.140625" style="2" customWidth="1"/>
    <col min="5125" max="5125" width="11" style="2" customWidth="1"/>
    <col min="5126" max="5126" width="9.85546875" style="2" customWidth="1"/>
    <col min="5127" max="5127" width="10.85546875" style="2" customWidth="1"/>
    <col min="5128" max="5376" width="9.140625" style="2"/>
    <col min="5377" max="5377" width="3.5703125" style="2" customWidth="1"/>
    <col min="5378" max="5378" width="34" style="2" customWidth="1"/>
    <col min="5379" max="5379" width="12.5703125" style="2" customWidth="1"/>
    <col min="5380" max="5380" width="12.140625" style="2" customWidth="1"/>
    <col min="5381" max="5381" width="11" style="2" customWidth="1"/>
    <col min="5382" max="5382" width="9.85546875" style="2" customWidth="1"/>
    <col min="5383" max="5383" width="10.85546875" style="2" customWidth="1"/>
    <col min="5384" max="5632" width="9.140625" style="2"/>
    <col min="5633" max="5633" width="3.5703125" style="2" customWidth="1"/>
    <col min="5634" max="5634" width="34" style="2" customWidth="1"/>
    <col min="5635" max="5635" width="12.5703125" style="2" customWidth="1"/>
    <col min="5636" max="5636" width="12.140625" style="2" customWidth="1"/>
    <col min="5637" max="5637" width="11" style="2" customWidth="1"/>
    <col min="5638" max="5638" width="9.85546875" style="2" customWidth="1"/>
    <col min="5639" max="5639" width="10.85546875" style="2" customWidth="1"/>
    <col min="5640" max="5888" width="9.140625" style="2"/>
    <col min="5889" max="5889" width="3.5703125" style="2" customWidth="1"/>
    <col min="5890" max="5890" width="34" style="2" customWidth="1"/>
    <col min="5891" max="5891" width="12.5703125" style="2" customWidth="1"/>
    <col min="5892" max="5892" width="12.140625" style="2" customWidth="1"/>
    <col min="5893" max="5893" width="11" style="2" customWidth="1"/>
    <col min="5894" max="5894" width="9.85546875" style="2" customWidth="1"/>
    <col min="5895" max="5895" width="10.85546875" style="2" customWidth="1"/>
    <col min="5896" max="6144" width="9.140625" style="2"/>
    <col min="6145" max="6145" width="3.5703125" style="2" customWidth="1"/>
    <col min="6146" max="6146" width="34" style="2" customWidth="1"/>
    <col min="6147" max="6147" width="12.5703125" style="2" customWidth="1"/>
    <col min="6148" max="6148" width="12.140625" style="2" customWidth="1"/>
    <col min="6149" max="6149" width="11" style="2" customWidth="1"/>
    <col min="6150" max="6150" width="9.85546875" style="2" customWidth="1"/>
    <col min="6151" max="6151" width="10.85546875" style="2" customWidth="1"/>
    <col min="6152" max="6400" width="9.140625" style="2"/>
    <col min="6401" max="6401" width="3.5703125" style="2" customWidth="1"/>
    <col min="6402" max="6402" width="34" style="2" customWidth="1"/>
    <col min="6403" max="6403" width="12.5703125" style="2" customWidth="1"/>
    <col min="6404" max="6404" width="12.140625" style="2" customWidth="1"/>
    <col min="6405" max="6405" width="11" style="2" customWidth="1"/>
    <col min="6406" max="6406" width="9.85546875" style="2" customWidth="1"/>
    <col min="6407" max="6407" width="10.85546875" style="2" customWidth="1"/>
    <col min="6408" max="6656" width="9.140625" style="2"/>
    <col min="6657" max="6657" width="3.5703125" style="2" customWidth="1"/>
    <col min="6658" max="6658" width="34" style="2" customWidth="1"/>
    <col min="6659" max="6659" width="12.5703125" style="2" customWidth="1"/>
    <col min="6660" max="6660" width="12.140625" style="2" customWidth="1"/>
    <col min="6661" max="6661" width="11" style="2" customWidth="1"/>
    <col min="6662" max="6662" width="9.85546875" style="2" customWidth="1"/>
    <col min="6663" max="6663" width="10.85546875" style="2" customWidth="1"/>
    <col min="6664" max="6912" width="9.140625" style="2"/>
    <col min="6913" max="6913" width="3.5703125" style="2" customWidth="1"/>
    <col min="6914" max="6914" width="34" style="2" customWidth="1"/>
    <col min="6915" max="6915" width="12.5703125" style="2" customWidth="1"/>
    <col min="6916" max="6916" width="12.140625" style="2" customWidth="1"/>
    <col min="6917" max="6917" width="11" style="2" customWidth="1"/>
    <col min="6918" max="6918" width="9.85546875" style="2" customWidth="1"/>
    <col min="6919" max="6919" width="10.85546875" style="2" customWidth="1"/>
    <col min="6920" max="7168" width="9.140625" style="2"/>
    <col min="7169" max="7169" width="3.5703125" style="2" customWidth="1"/>
    <col min="7170" max="7170" width="34" style="2" customWidth="1"/>
    <col min="7171" max="7171" width="12.5703125" style="2" customWidth="1"/>
    <col min="7172" max="7172" width="12.140625" style="2" customWidth="1"/>
    <col min="7173" max="7173" width="11" style="2" customWidth="1"/>
    <col min="7174" max="7174" width="9.85546875" style="2" customWidth="1"/>
    <col min="7175" max="7175" width="10.85546875" style="2" customWidth="1"/>
    <col min="7176" max="7424" width="9.140625" style="2"/>
    <col min="7425" max="7425" width="3.5703125" style="2" customWidth="1"/>
    <col min="7426" max="7426" width="34" style="2" customWidth="1"/>
    <col min="7427" max="7427" width="12.5703125" style="2" customWidth="1"/>
    <col min="7428" max="7428" width="12.140625" style="2" customWidth="1"/>
    <col min="7429" max="7429" width="11" style="2" customWidth="1"/>
    <col min="7430" max="7430" width="9.85546875" style="2" customWidth="1"/>
    <col min="7431" max="7431" width="10.85546875" style="2" customWidth="1"/>
    <col min="7432" max="7680" width="9.140625" style="2"/>
    <col min="7681" max="7681" width="3.5703125" style="2" customWidth="1"/>
    <col min="7682" max="7682" width="34" style="2" customWidth="1"/>
    <col min="7683" max="7683" width="12.5703125" style="2" customWidth="1"/>
    <col min="7684" max="7684" width="12.140625" style="2" customWidth="1"/>
    <col min="7685" max="7685" width="11" style="2" customWidth="1"/>
    <col min="7686" max="7686" width="9.85546875" style="2" customWidth="1"/>
    <col min="7687" max="7687" width="10.85546875" style="2" customWidth="1"/>
    <col min="7688" max="7936" width="9.140625" style="2"/>
    <col min="7937" max="7937" width="3.5703125" style="2" customWidth="1"/>
    <col min="7938" max="7938" width="34" style="2" customWidth="1"/>
    <col min="7939" max="7939" width="12.5703125" style="2" customWidth="1"/>
    <col min="7940" max="7940" width="12.140625" style="2" customWidth="1"/>
    <col min="7941" max="7941" width="11" style="2" customWidth="1"/>
    <col min="7942" max="7942" width="9.85546875" style="2" customWidth="1"/>
    <col min="7943" max="7943" width="10.85546875" style="2" customWidth="1"/>
    <col min="7944" max="8192" width="9.140625" style="2"/>
    <col min="8193" max="8193" width="3.5703125" style="2" customWidth="1"/>
    <col min="8194" max="8194" width="34" style="2" customWidth="1"/>
    <col min="8195" max="8195" width="12.5703125" style="2" customWidth="1"/>
    <col min="8196" max="8196" width="12.140625" style="2" customWidth="1"/>
    <col min="8197" max="8197" width="11" style="2" customWidth="1"/>
    <col min="8198" max="8198" width="9.85546875" style="2" customWidth="1"/>
    <col min="8199" max="8199" width="10.85546875" style="2" customWidth="1"/>
    <col min="8200" max="8448" width="9.140625" style="2"/>
    <col min="8449" max="8449" width="3.5703125" style="2" customWidth="1"/>
    <col min="8450" max="8450" width="34" style="2" customWidth="1"/>
    <col min="8451" max="8451" width="12.5703125" style="2" customWidth="1"/>
    <col min="8452" max="8452" width="12.140625" style="2" customWidth="1"/>
    <col min="8453" max="8453" width="11" style="2" customWidth="1"/>
    <col min="8454" max="8454" width="9.85546875" style="2" customWidth="1"/>
    <col min="8455" max="8455" width="10.85546875" style="2" customWidth="1"/>
    <col min="8456" max="8704" width="9.140625" style="2"/>
    <col min="8705" max="8705" width="3.5703125" style="2" customWidth="1"/>
    <col min="8706" max="8706" width="34" style="2" customWidth="1"/>
    <col min="8707" max="8707" width="12.5703125" style="2" customWidth="1"/>
    <col min="8708" max="8708" width="12.140625" style="2" customWidth="1"/>
    <col min="8709" max="8709" width="11" style="2" customWidth="1"/>
    <col min="8710" max="8710" width="9.85546875" style="2" customWidth="1"/>
    <col min="8711" max="8711" width="10.85546875" style="2" customWidth="1"/>
    <col min="8712" max="8960" width="9.140625" style="2"/>
    <col min="8961" max="8961" width="3.5703125" style="2" customWidth="1"/>
    <col min="8962" max="8962" width="34" style="2" customWidth="1"/>
    <col min="8963" max="8963" width="12.5703125" style="2" customWidth="1"/>
    <col min="8964" max="8964" width="12.140625" style="2" customWidth="1"/>
    <col min="8965" max="8965" width="11" style="2" customWidth="1"/>
    <col min="8966" max="8966" width="9.85546875" style="2" customWidth="1"/>
    <col min="8967" max="8967" width="10.85546875" style="2" customWidth="1"/>
    <col min="8968" max="9216" width="9.140625" style="2"/>
    <col min="9217" max="9217" width="3.5703125" style="2" customWidth="1"/>
    <col min="9218" max="9218" width="34" style="2" customWidth="1"/>
    <col min="9219" max="9219" width="12.5703125" style="2" customWidth="1"/>
    <col min="9220" max="9220" width="12.140625" style="2" customWidth="1"/>
    <col min="9221" max="9221" width="11" style="2" customWidth="1"/>
    <col min="9222" max="9222" width="9.85546875" style="2" customWidth="1"/>
    <col min="9223" max="9223" width="10.85546875" style="2" customWidth="1"/>
    <col min="9224" max="9472" width="9.140625" style="2"/>
    <col min="9473" max="9473" width="3.5703125" style="2" customWidth="1"/>
    <col min="9474" max="9474" width="34" style="2" customWidth="1"/>
    <col min="9475" max="9475" width="12.5703125" style="2" customWidth="1"/>
    <col min="9476" max="9476" width="12.140625" style="2" customWidth="1"/>
    <col min="9477" max="9477" width="11" style="2" customWidth="1"/>
    <col min="9478" max="9478" width="9.85546875" style="2" customWidth="1"/>
    <col min="9479" max="9479" width="10.85546875" style="2" customWidth="1"/>
    <col min="9480" max="9728" width="9.140625" style="2"/>
    <col min="9729" max="9729" width="3.5703125" style="2" customWidth="1"/>
    <col min="9730" max="9730" width="34" style="2" customWidth="1"/>
    <col min="9731" max="9731" width="12.5703125" style="2" customWidth="1"/>
    <col min="9732" max="9732" width="12.140625" style="2" customWidth="1"/>
    <col min="9733" max="9733" width="11" style="2" customWidth="1"/>
    <col min="9734" max="9734" width="9.85546875" style="2" customWidth="1"/>
    <col min="9735" max="9735" width="10.85546875" style="2" customWidth="1"/>
    <col min="9736" max="9984" width="9.140625" style="2"/>
    <col min="9985" max="9985" width="3.5703125" style="2" customWidth="1"/>
    <col min="9986" max="9986" width="34" style="2" customWidth="1"/>
    <col min="9987" max="9987" width="12.5703125" style="2" customWidth="1"/>
    <col min="9988" max="9988" width="12.140625" style="2" customWidth="1"/>
    <col min="9989" max="9989" width="11" style="2" customWidth="1"/>
    <col min="9990" max="9990" width="9.85546875" style="2" customWidth="1"/>
    <col min="9991" max="9991" width="10.85546875" style="2" customWidth="1"/>
    <col min="9992" max="10240" width="9.140625" style="2"/>
    <col min="10241" max="10241" width="3.5703125" style="2" customWidth="1"/>
    <col min="10242" max="10242" width="34" style="2" customWidth="1"/>
    <col min="10243" max="10243" width="12.5703125" style="2" customWidth="1"/>
    <col min="10244" max="10244" width="12.140625" style="2" customWidth="1"/>
    <col min="10245" max="10245" width="11" style="2" customWidth="1"/>
    <col min="10246" max="10246" width="9.85546875" style="2" customWidth="1"/>
    <col min="10247" max="10247" width="10.85546875" style="2" customWidth="1"/>
    <col min="10248" max="10496" width="9.140625" style="2"/>
    <col min="10497" max="10497" width="3.5703125" style="2" customWidth="1"/>
    <col min="10498" max="10498" width="34" style="2" customWidth="1"/>
    <col min="10499" max="10499" width="12.5703125" style="2" customWidth="1"/>
    <col min="10500" max="10500" width="12.140625" style="2" customWidth="1"/>
    <col min="10501" max="10501" width="11" style="2" customWidth="1"/>
    <col min="10502" max="10502" width="9.85546875" style="2" customWidth="1"/>
    <col min="10503" max="10503" width="10.85546875" style="2" customWidth="1"/>
    <col min="10504" max="10752" width="9.140625" style="2"/>
    <col min="10753" max="10753" width="3.5703125" style="2" customWidth="1"/>
    <col min="10754" max="10754" width="34" style="2" customWidth="1"/>
    <col min="10755" max="10755" width="12.5703125" style="2" customWidth="1"/>
    <col min="10756" max="10756" width="12.140625" style="2" customWidth="1"/>
    <col min="10757" max="10757" width="11" style="2" customWidth="1"/>
    <col min="10758" max="10758" width="9.85546875" style="2" customWidth="1"/>
    <col min="10759" max="10759" width="10.85546875" style="2" customWidth="1"/>
    <col min="10760" max="11008" width="9.140625" style="2"/>
    <col min="11009" max="11009" width="3.5703125" style="2" customWidth="1"/>
    <col min="11010" max="11010" width="34" style="2" customWidth="1"/>
    <col min="11011" max="11011" width="12.5703125" style="2" customWidth="1"/>
    <col min="11012" max="11012" width="12.140625" style="2" customWidth="1"/>
    <col min="11013" max="11013" width="11" style="2" customWidth="1"/>
    <col min="11014" max="11014" width="9.85546875" style="2" customWidth="1"/>
    <col min="11015" max="11015" width="10.85546875" style="2" customWidth="1"/>
    <col min="11016" max="11264" width="9.140625" style="2"/>
    <col min="11265" max="11265" width="3.5703125" style="2" customWidth="1"/>
    <col min="11266" max="11266" width="34" style="2" customWidth="1"/>
    <col min="11267" max="11267" width="12.5703125" style="2" customWidth="1"/>
    <col min="11268" max="11268" width="12.140625" style="2" customWidth="1"/>
    <col min="11269" max="11269" width="11" style="2" customWidth="1"/>
    <col min="11270" max="11270" width="9.85546875" style="2" customWidth="1"/>
    <col min="11271" max="11271" width="10.85546875" style="2" customWidth="1"/>
    <col min="11272" max="11520" width="9.140625" style="2"/>
    <col min="11521" max="11521" width="3.5703125" style="2" customWidth="1"/>
    <col min="11522" max="11522" width="34" style="2" customWidth="1"/>
    <col min="11523" max="11523" width="12.5703125" style="2" customWidth="1"/>
    <col min="11524" max="11524" width="12.140625" style="2" customWidth="1"/>
    <col min="11525" max="11525" width="11" style="2" customWidth="1"/>
    <col min="11526" max="11526" width="9.85546875" style="2" customWidth="1"/>
    <col min="11527" max="11527" width="10.85546875" style="2" customWidth="1"/>
    <col min="11528" max="11776" width="9.140625" style="2"/>
    <col min="11777" max="11777" width="3.5703125" style="2" customWidth="1"/>
    <col min="11778" max="11778" width="34" style="2" customWidth="1"/>
    <col min="11779" max="11779" width="12.5703125" style="2" customWidth="1"/>
    <col min="11780" max="11780" width="12.140625" style="2" customWidth="1"/>
    <col min="11781" max="11781" width="11" style="2" customWidth="1"/>
    <col min="11782" max="11782" width="9.85546875" style="2" customWidth="1"/>
    <col min="11783" max="11783" width="10.85546875" style="2" customWidth="1"/>
    <col min="11784" max="12032" width="9.140625" style="2"/>
    <col min="12033" max="12033" width="3.5703125" style="2" customWidth="1"/>
    <col min="12034" max="12034" width="34" style="2" customWidth="1"/>
    <col min="12035" max="12035" width="12.5703125" style="2" customWidth="1"/>
    <col min="12036" max="12036" width="12.140625" style="2" customWidth="1"/>
    <col min="12037" max="12037" width="11" style="2" customWidth="1"/>
    <col min="12038" max="12038" width="9.85546875" style="2" customWidth="1"/>
    <col min="12039" max="12039" width="10.85546875" style="2" customWidth="1"/>
    <col min="12040" max="12288" width="9.140625" style="2"/>
    <col min="12289" max="12289" width="3.5703125" style="2" customWidth="1"/>
    <col min="12290" max="12290" width="34" style="2" customWidth="1"/>
    <col min="12291" max="12291" width="12.5703125" style="2" customWidth="1"/>
    <col min="12292" max="12292" width="12.140625" style="2" customWidth="1"/>
    <col min="12293" max="12293" width="11" style="2" customWidth="1"/>
    <col min="12294" max="12294" width="9.85546875" style="2" customWidth="1"/>
    <col min="12295" max="12295" width="10.85546875" style="2" customWidth="1"/>
    <col min="12296" max="12544" width="9.140625" style="2"/>
    <col min="12545" max="12545" width="3.5703125" style="2" customWidth="1"/>
    <col min="12546" max="12546" width="34" style="2" customWidth="1"/>
    <col min="12547" max="12547" width="12.5703125" style="2" customWidth="1"/>
    <col min="12548" max="12548" width="12.140625" style="2" customWidth="1"/>
    <col min="12549" max="12549" width="11" style="2" customWidth="1"/>
    <col min="12550" max="12550" width="9.85546875" style="2" customWidth="1"/>
    <col min="12551" max="12551" width="10.85546875" style="2" customWidth="1"/>
    <col min="12552" max="12800" width="9.140625" style="2"/>
    <col min="12801" max="12801" width="3.5703125" style="2" customWidth="1"/>
    <col min="12802" max="12802" width="34" style="2" customWidth="1"/>
    <col min="12803" max="12803" width="12.5703125" style="2" customWidth="1"/>
    <col min="12804" max="12804" width="12.140625" style="2" customWidth="1"/>
    <col min="12805" max="12805" width="11" style="2" customWidth="1"/>
    <col min="12806" max="12806" width="9.85546875" style="2" customWidth="1"/>
    <col min="12807" max="12807" width="10.85546875" style="2" customWidth="1"/>
    <col min="12808" max="13056" width="9.140625" style="2"/>
    <col min="13057" max="13057" width="3.5703125" style="2" customWidth="1"/>
    <col min="13058" max="13058" width="34" style="2" customWidth="1"/>
    <col min="13059" max="13059" width="12.5703125" style="2" customWidth="1"/>
    <col min="13060" max="13060" width="12.140625" style="2" customWidth="1"/>
    <col min="13061" max="13061" width="11" style="2" customWidth="1"/>
    <col min="13062" max="13062" width="9.85546875" style="2" customWidth="1"/>
    <col min="13063" max="13063" width="10.85546875" style="2" customWidth="1"/>
    <col min="13064" max="13312" width="9.140625" style="2"/>
    <col min="13313" max="13313" width="3.5703125" style="2" customWidth="1"/>
    <col min="13314" max="13314" width="34" style="2" customWidth="1"/>
    <col min="13315" max="13315" width="12.5703125" style="2" customWidth="1"/>
    <col min="13316" max="13316" width="12.140625" style="2" customWidth="1"/>
    <col min="13317" max="13317" width="11" style="2" customWidth="1"/>
    <col min="13318" max="13318" width="9.85546875" style="2" customWidth="1"/>
    <col min="13319" max="13319" width="10.85546875" style="2" customWidth="1"/>
    <col min="13320" max="13568" width="9.140625" style="2"/>
    <col min="13569" max="13569" width="3.5703125" style="2" customWidth="1"/>
    <col min="13570" max="13570" width="34" style="2" customWidth="1"/>
    <col min="13571" max="13571" width="12.5703125" style="2" customWidth="1"/>
    <col min="13572" max="13572" width="12.140625" style="2" customWidth="1"/>
    <col min="13573" max="13573" width="11" style="2" customWidth="1"/>
    <col min="13574" max="13574" width="9.85546875" style="2" customWidth="1"/>
    <col min="13575" max="13575" width="10.85546875" style="2" customWidth="1"/>
    <col min="13576" max="13824" width="9.140625" style="2"/>
    <col min="13825" max="13825" width="3.5703125" style="2" customWidth="1"/>
    <col min="13826" max="13826" width="34" style="2" customWidth="1"/>
    <col min="13827" max="13827" width="12.5703125" style="2" customWidth="1"/>
    <col min="13828" max="13828" width="12.140625" style="2" customWidth="1"/>
    <col min="13829" max="13829" width="11" style="2" customWidth="1"/>
    <col min="13830" max="13830" width="9.85546875" style="2" customWidth="1"/>
    <col min="13831" max="13831" width="10.85546875" style="2" customWidth="1"/>
    <col min="13832" max="14080" width="9.140625" style="2"/>
    <col min="14081" max="14081" width="3.5703125" style="2" customWidth="1"/>
    <col min="14082" max="14082" width="34" style="2" customWidth="1"/>
    <col min="14083" max="14083" width="12.5703125" style="2" customWidth="1"/>
    <col min="14084" max="14084" width="12.140625" style="2" customWidth="1"/>
    <col min="14085" max="14085" width="11" style="2" customWidth="1"/>
    <col min="14086" max="14086" width="9.85546875" style="2" customWidth="1"/>
    <col min="14087" max="14087" width="10.85546875" style="2" customWidth="1"/>
    <col min="14088" max="14336" width="9.140625" style="2"/>
    <col min="14337" max="14337" width="3.5703125" style="2" customWidth="1"/>
    <col min="14338" max="14338" width="34" style="2" customWidth="1"/>
    <col min="14339" max="14339" width="12.5703125" style="2" customWidth="1"/>
    <col min="14340" max="14340" width="12.140625" style="2" customWidth="1"/>
    <col min="14341" max="14341" width="11" style="2" customWidth="1"/>
    <col min="14342" max="14342" width="9.85546875" style="2" customWidth="1"/>
    <col min="14343" max="14343" width="10.85546875" style="2" customWidth="1"/>
    <col min="14344" max="14592" width="9.140625" style="2"/>
    <col min="14593" max="14593" width="3.5703125" style="2" customWidth="1"/>
    <col min="14594" max="14594" width="34" style="2" customWidth="1"/>
    <col min="14595" max="14595" width="12.5703125" style="2" customWidth="1"/>
    <col min="14596" max="14596" width="12.140625" style="2" customWidth="1"/>
    <col min="14597" max="14597" width="11" style="2" customWidth="1"/>
    <col min="14598" max="14598" width="9.85546875" style="2" customWidth="1"/>
    <col min="14599" max="14599" width="10.85546875" style="2" customWidth="1"/>
    <col min="14600" max="14848" width="9.140625" style="2"/>
    <col min="14849" max="14849" width="3.5703125" style="2" customWidth="1"/>
    <col min="14850" max="14850" width="34" style="2" customWidth="1"/>
    <col min="14851" max="14851" width="12.5703125" style="2" customWidth="1"/>
    <col min="14852" max="14852" width="12.140625" style="2" customWidth="1"/>
    <col min="14853" max="14853" width="11" style="2" customWidth="1"/>
    <col min="14854" max="14854" width="9.85546875" style="2" customWidth="1"/>
    <col min="14855" max="14855" width="10.85546875" style="2" customWidth="1"/>
    <col min="14856" max="15104" width="9.140625" style="2"/>
    <col min="15105" max="15105" width="3.5703125" style="2" customWidth="1"/>
    <col min="15106" max="15106" width="34" style="2" customWidth="1"/>
    <col min="15107" max="15107" width="12.5703125" style="2" customWidth="1"/>
    <col min="15108" max="15108" width="12.140625" style="2" customWidth="1"/>
    <col min="15109" max="15109" width="11" style="2" customWidth="1"/>
    <col min="15110" max="15110" width="9.85546875" style="2" customWidth="1"/>
    <col min="15111" max="15111" width="10.85546875" style="2" customWidth="1"/>
    <col min="15112" max="15360" width="9.140625" style="2"/>
    <col min="15361" max="15361" width="3.5703125" style="2" customWidth="1"/>
    <col min="15362" max="15362" width="34" style="2" customWidth="1"/>
    <col min="15363" max="15363" width="12.5703125" style="2" customWidth="1"/>
    <col min="15364" max="15364" width="12.140625" style="2" customWidth="1"/>
    <col min="15365" max="15365" width="11" style="2" customWidth="1"/>
    <col min="15366" max="15366" width="9.85546875" style="2" customWidth="1"/>
    <col min="15367" max="15367" width="10.85546875" style="2" customWidth="1"/>
    <col min="15368" max="15616" width="9.140625" style="2"/>
    <col min="15617" max="15617" width="3.5703125" style="2" customWidth="1"/>
    <col min="15618" max="15618" width="34" style="2" customWidth="1"/>
    <col min="15619" max="15619" width="12.5703125" style="2" customWidth="1"/>
    <col min="15620" max="15620" width="12.140625" style="2" customWidth="1"/>
    <col min="15621" max="15621" width="11" style="2" customWidth="1"/>
    <col min="15622" max="15622" width="9.85546875" style="2" customWidth="1"/>
    <col min="15623" max="15623" width="10.85546875" style="2" customWidth="1"/>
    <col min="15624" max="15872" width="9.140625" style="2"/>
    <col min="15873" max="15873" width="3.5703125" style="2" customWidth="1"/>
    <col min="15874" max="15874" width="34" style="2" customWidth="1"/>
    <col min="15875" max="15875" width="12.5703125" style="2" customWidth="1"/>
    <col min="15876" max="15876" width="12.140625" style="2" customWidth="1"/>
    <col min="15877" max="15877" width="11" style="2" customWidth="1"/>
    <col min="15878" max="15878" width="9.85546875" style="2" customWidth="1"/>
    <col min="15879" max="15879" width="10.85546875" style="2" customWidth="1"/>
    <col min="15880" max="16128" width="9.140625" style="2"/>
    <col min="16129" max="16129" width="3.5703125" style="2" customWidth="1"/>
    <col min="16130" max="16130" width="34" style="2" customWidth="1"/>
    <col min="16131" max="16131" width="12.5703125" style="2" customWidth="1"/>
    <col min="16132" max="16132" width="12.140625" style="2" customWidth="1"/>
    <col min="16133" max="16133" width="11" style="2" customWidth="1"/>
    <col min="16134" max="16134" width="9.85546875" style="2" customWidth="1"/>
    <col min="16135" max="16135" width="10.85546875" style="2" customWidth="1"/>
    <col min="16136" max="16384" width="9.140625" style="2"/>
  </cols>
  <sheetData>
    <row r="1" spans="1:7" x14ac:dyDescent="0.2">
      <c r="B1" s="1"/>
      <c r="C1" s="1"/>
      <c r="D1" s="1"/>
      <c r="E1" s="896" t="s">
        <v>78</v>
      </c>
      <c r="F1" s="896"/>
      <c r="G1" s="896"/>
    </row>
    <row r="2" spans="1:7" x14ac:dyDescent="0.2">
      <c r="B2" s="1"/>
      <c r="C2" s="1"/>
      <c r="D2" s="1"/>
      <c r="E2" s="1"/>
      <c r="F2" s="1"/>
      <c r="G2" s="1"/>
    </row>
    <row r="3" spans="1:7" ht="15" x14ac:dyDescent="0.25">
      <c r="A3" s="31"/>
      <c r="B3" s="898" t="s">
        <v>381</v>
      </c>
      <c r="C3" s="899"/>
      <c r="D3" s="899"/>
      <c r="E3" s="899"/>
      <c r="F3" s="899"/>
      <c r="G3" s="899"/>
    </row>
    <row r="4" spans="1:7" ht="15" x14ac:dyDescent="0.25">
      <c r="A4" s="897" t="s">
        <v>980</v>
      </c>
      <c r="B4" s="897"/>
      <c r="C4" s="897"/>
      <c r="D4" s="897"/>
      <c r="E4" s="897"/>
      <c r="F4" s="897"/>
      <c r="G4" s="897"/>
    </row>
    <row r="5" spans="1:7" ht="15.75" thickBot="1" x14ac:dyDescent="0.3">
      <c r="A5" s="797"/>
      <c r="B5" s="797"/>
      <c r="C5" s="797"/>
      <c r="D5" s="797"/>
      <c r="E5" s="797"/>
      <c r="F5" s="797"/>
      <c r="G5" s="796" t="s">
        <v>166</v>
      </c>
    </row>
    <row r="6" spans="1:7" ht="15" x14ac:dyDescent="0.25">
      <c r="A6" s="34"/>
      <c r="B6" s="300"/>
      <c r="C6" s="35" t="s">
        <v>40</v>
      </c>
      <c r="D6" s="36" t="s">
        <v>41</v>
      </c>
      <c r="E6" s="37" t="s">
        <v>42</v>
      </c>
      <c r="F6" s="38" t="s">
        <v>43</v>
      </c>
      <c r="G6" s="36" t="s">
        <v>43</v>
      </c>
    </row>
    <row r="7" spans="1:7" ht="15" x14ac:dyDescent="0.25">
      <c r="A7" s="39"/>
      <c r="B7" s="301"/>
      <c r="C7" s="40" t="s">
        <v>41</v>
      </c>
      <c r="D7" s="41" t="s">
        <v>44</v>
      </c>
      <c r="E7" s="42" t="s">
        <v>380</v>
      </c>
      <c r="F7" s="43" t="s">
        <v>45</v>
      </c>
      <c r="G7" s="44" t="s">
        <v>46</v>
      </c>
    </row>
    <row r="8" spans="1:7" ht="15.75" thickBot="1" x14ac:dyDescent="0.3">
      <c r="A8" s="45"/>
      <c r="B8" s="302"/>
      <c r="C8" s="46" t="s">
        <v>378</v>
      </c>
      <c r="D8" s="47" t="s">
        <v>379</v>
      </c>
      <c r="E8" s="48"/>
      <c r="F8" s="49"/>
      <c r="G8" s="47"/>
    </row>
    <row r="9" spans="1:7" ht="16.5" thickBot="1" x14ac:dyDescent="0.3">
      <c r="A9" s="285">
        <v>1</v>
      </c>
      <c r="B9" s="367" t="s">
        <v>47</v>
      </c>
      <c r="C9" s="368">
        <f>C11+C22+C23+C24</f>
        <v>28482</v>
      </c>
      <c r="D9" s="370">
        <v>25891</v>
      </c>
      <c r="E9" s="368">
        <v>10982</v>
      </c>
      <c r="F9" s="254">
        <f>(E9/C9)*100</f>
        <v>38.557685555789625</v>
      </c>
      <c r="G9" s="255">
        <f>(E9/D9)*100</f>
        <v>42.416283650689429</v>
      </c>
    </row>
    <row r="10" spans="1:7" ht="14.25" x14ac:dyDescent="0.2">
      <c r="A10" s="286">
        <v>2</v>
      </c>
      <c r="B10" s="359" t="s">
        <v>48</v>
      </c>
      <c r="C10" s="360"/>
      <c r="D10" s="361"/>
      <c r="E10" s="50"/>
      <c r="F10" s="362"/>
      <c r="G10" s="363"/>
    </row>
    <row r="11" spans="1:7" x14ac:dyDescent="0.2">
      <c r="A11" s="287"/>
      <c r="B11" s="364" t="s">
        <v>49</v>
      </c>
      <c r="C11" s="365">
        <f>C12+C13+C14+C17+C18+C21</f>
        <v>26757</v>
      </c>
      <c r="D11" s="366">
        <f>D12+D13+D14+D17+D18+D21</f>
        <v>24166</v>
      </c>
      <c r="E11" s="365">
        <f>E12+E13+E14+E17+E18+E21</f>
        <v>10879</v>
      </c>
      <c r="F11" s="242">
        <f t="shared" ref="F11:F24" si="0">(E11/C11)*100</f>
        <v>40.65851926598647</v>
      </c>
      <c r="G11" s="243">
        <f t="shared" ref="G11:G24" si="1">(E11/D11)*100</f>
        <v>45.017793594306049</v>
      </c>
    </row>
    <row r="12" spans="1:7" ht="14.25" x14ac:dyDescent="0.2">
      <c r="A12" s="288">
        <v>3</v>
      </c>
      <c r="B12" s="322" t="s">
        <v>79</v>
      </c>
      <c r="C12" s="305">
        <v>3150</v>
      </c>
      <c r="D12" s="306">
        <v>3150</v>
      </c>
      <c r="E12" s="307">
        <v>2269</v>
      </c>
      <c r="F12" s="246">
        <f t="shared" si="0"/>
        <v>72.031746031746039</v>
      </c>
      <c r="G12" s="247">
        <f t="shared" si="1"/>
        <v>72.031746031746039</v>
      </c>
    </row>
    <row r="13" spans="1:7" ht="14.25" x14ac:dyDescent="0.2">
      <c r="A13" s="288">
        <v>4</v>
      </c>
      <c r="B13" s="322" t="s">
        <v>80</v>
      </c>
      <c r="C13" s="305">
        <v>2996</v>
      </c>
      <c r="D13" s="306">
        <v>2996</v>
      </c>
      <c r="E13" s="307">
        <v>1777</v>
      </c>
      <c r="F13" s="246">
        <f t="shared" si="0"/>
        <v>59.312416555407211</v>
      </c>
      <c r="G13" s="247">
        <f t="shared" si="1"/>
        <v>59.312416555407211</v>
      </c>
    </row>
    <row r="14" spans="1:7" ht="14.25" x14ac:dyDescent="0.2">
      <c r="A14" s="288">
        <v>5</v>
      </c>
      <c r="B14" s="322" t="s">
        <v>81</v>
      </c>
      <c r="C14" s="305">
        <v>9960</v>
      </c>
      <c r="D14" s="306">
        <v>9960</v>
      </c>
      <c r="E14" s="307">
        <v>5090</v>
      </c>
      <c r="F14" s="246">
        <f t="shared" si="0"/>
        <v>51.104417670682736</v>
      </c>
      <c r="G14" s="247">
        <f t="shared" si="1"/>
        <v>51.104417670682736</v>
      </c>
    </row>
    <row r="15" spans="1:7" x14ac:dyDescent="0.2">
      <c r="A15" s="288"/>
      <c r="B15" s="322" t="s">
        <v>82</v>
      </c>
      <c r="C15" s="311">
        <v>4565</v>
      </c>
      <c r="D15" s="310">
        <v>4565</v>
      </c>
      <c r="E15" s="311">
        <v>2364</v>
      </c>
      <c r="F15" s="246">
        <f t="shared" si="0"/>
        <v>51.785323110624319</v>
      </c>
      <c r="G15" s="247">
        <f t="shared" si="1"/>
        <v>51.785323110624319</v>
      </c>
    </row>
    <row r="16" spans="1:7" x14ac:dyDescent="0.2">
      <c r="A16" s="288"/>
      <c r="B16" s="322" t="s">
        <v>83</v>
      </c>
      <c r="C16" s="311">
        <v>5395</v>
      </c>
      <c r="D16" s="310">
        <v>5395</v>
      </c>
      <c r="E16" s="311">
        <v>2726</v>
      </c>
      <c r="F16" s="246">
        <f t="shared" si="0"/>
        <v>50.528266913809084</v>
      </c>
      <c r="G16" s="247">
        <f t="shared" si="1"/>
        <v>50.528266913809084</v>
      </c>
    </row>
    <row r="17" spans="1:7" x14ac:dyDescent="0.2">
      <c r="A17" s="288">
        <v>6</v>
      </c>
      <c r="B17" s="322" t="s">
        <v>84</v>
      </c>
      <c r="C17" s="309">
        <v>444</v>
      </c>
      <c r="D17" s="310">
        <v>444</v>
      </c>
      <c r="E17" s="311">
        <v>203</v>
      </c>
      <c r="F17" s="246">
        <f t="shared" si="0"/>
        <v>45.72072072072072</v>
      </c>
      <c r="G17" s="247">
        <f t="shared" si="1"/>
        <v>45.72072072072072</v>
      </c>
    </row>
    <row r="18" spans="1:7" ht="14.25" x14ac:dyDescent="0.2">
      <c r="A18" s="288">
        <v>7</v>
      </c>
      <c r="B18" s="322" t="s">
        <v>85</v>
      </c>
      <c r="C18" s="305">
        <v>9656</v>
      </c>
      <c r="D18" s="306">
        <v>7065</v>
      </c>
      <c r="E18" s="308">
        <v>1402</v>
      </c>
      <c r="F18" s="246">
        <f t="shared" si="0"/>
        <v>14.519469759734879</v>
      </c>
      <c r="G18" s="247">
        <f t="shared" si="1"/>
        <v>19.844302901627742</v>
      </c>
    </row>
    <row r="19" spans="1:7" x14ac:dyDescent="0.2">
      <c r="A19" s="288"/>
      <c r="B19" s="322" t="s">
        <v>86</v>
      </c>
      <c r="C19" s="311">
        <v>9446</v>
      </c>
      <c r="D19" s="310">
        <v>6855</v>
      </c>
      <c r="E19" s="311">
        <v>1266</v>
      </c>
      <c r="F19" s="246">
        <f t="shared" si="0"/>
        <v>13.402498412026254</v>
      </c>
      <c r="G19" s="247">
        <f t="shared" si="1"/>
        <v>18.468271334792121</v>
      </c>
    </row>
    <row r="20" spans="1:7" x14ac:dyDescent="0.2">
      <c r="A20" s="288"/>
      <c r="B20" s="322" t="s">
        <v>87</v>
      </c>
      <c r="C20" s="311">
        <v>210</v>
      </c>
      <c r="D20" s="310">
        <v>210</v>
      </c>
      <c r="E20" s="311">
        <v>136</v>
      </c>
      <c r="F20" s="246">
        <f t="shared" si="0"/>
        <v>64.761904761904759</v>
      </c>
      <c r="G20" s="247">
        <f t="shared" si="1"/>
        <v>64.761904761904759</v>
      </c>
    </row>
    <row r="21" spans="1:7" ht="14.25" x14ac:dyDescent="0.2">
      <c r="A21" s="288">
        <v>8</v>
      </c>
      <c r="B21" s="322" t="s">
        <v>88</v>
      </c>
      <c r="C21" s="305">
        <v>551</v>
      </c>
      <c r="D21" s="306">
        <v>551</v>
      </c>
      <c r="E21" s="307">
        <v>138</v>
      </c>
      <c r="F21" s="246">
        <f t="shared" si="0"/>
        <v>25.045372050816695</v>
      </c>
      <c r="G21" s="247">
        <f t="shared" si="1"/>
        <v>25.045372050816695</v>
      </c>
    </row>
    <row r="22" spans="1:7" x14ac:dyDescent="0.2">
      <c r="A22" s="289">
        <v>9</v>
      </c>
      <c r="B22" s="322" t="s">
        <v>89</v>
      </c>
      <c r="C22" s="311">
        <v>150</v>
      </c>
      <c r="D22" s="310">
        <v>150</v>
      </c>
      <c r="E22" s="311">
        <v>48</v>
      </c>
      <c r="F22" s="246">
        <f t="shared" si="0"/>
        <v>32</v>
      </c>
      <c r="G22" s="247">
        <f t="shared" si="1"/>
        <v>32</v>
      </c>
    </row>
    <row r="23" spans="1:7" x14ac:dyDescent="0.2">
      <c r="A23" s="290" t="s">
        <v>361</v>
      </c>
      <c r="B23" s="329" t="s">
        <v>90</v>
      </c>
      <c r="C23" s="358">
        <v>1079</v>
      </c>
      <c r="D23" s="317">
        <v>1079</v>
      </c>
      <c r="E23" s="358">
        <v>55</v>
      </c>
      <c r="F23" s="246">
        <f t="shared" si="0"/>
        <v>5.0973123262279891</v>
      </c>
      <c r="G23" s="247">
        <f t="shared" si="1"/>
        <v>5.0973123262279891</v>
      </c>
    </row>
    <row r="24" spans="1:7" ht="13.5" thickBot="1" x14ac:dyDescent="0.25">
      <c r="A24" s="290" t="s">
        <v>362</v>
      </c>
      <c r="B24" s="329" t="s">
        <v>363</v>
      </c>
      <c r="C24" s="358">
        <v>496</v>
      </c>
      <c r="D24" s="317">
        <v>496</v>
      </c>
      <c r="E24" s="358">
        <v>0</v>
      </c>
      <c r="F24" s="246">
        <f t="shared" si="0"/>
        <v>0</v>
      </c>
      <c r="G24" s="247">
        <f t="shared" si="1"/>
        <v>0</v>
      </c>
    </row>
    <row r="25" spans="1:7" ht="16.5" thickBot="1" x14ac:dyDescent="0.3">
      <c r="A25" s="285">
        <v>11</v>
      </c>
      <c r="B25" s="367" t="s">
        <v>54</v>
      </c>
      <c r="C25" s="368">
        <f>C27+C31+C38+C48+C50+C54</f>
        <v>84187</v>
      </c>
      <c r="D25" s="369">
        <f>D27+D31+D38+D48+D50+D54</f>
        <v>79765.8</v>
      </c>
      <c r="E25" s="368">
        <f t="shared" ref="E25" si="2">E27+E31+E38+E48+E50+E54</f>
        <v>32686</v>
      </c>
      <c r="F25" s="254">
        <f>(E25/C25)*100</f>
        <v>38.825471866202619</v>
      </c>
      <c r="G25" s="255">
        <f>(E25/D25)*100</f>
        <v>40.977461518595689</v>
      </c>
    </row>
    <row r="26" spans="1:7" ht="15" x14ac:dyDescent="0.25">
      <c r="A26" s="146">
        <v>12</v>
      </c>
      <c r="B26" s="303" t="s">
        <v>55</v>
      </c>
      <c r="C26" s="222"/>
      <c r="D26" s="223"/>
      <c r="E26" s="224"/>
      <c r="F26" s="225"/>
      <c r="G26" s="226"/>
    </row>
    <row r="27" spans="1:7" ht="15.75" thickBot="1" x14ac:dyDescent="0.3">
      <c r="A27" s="302"/>
      <c r="B27" s="303" t="s">
        <v>49</v>
      </c>
      <c r="C27" s="227">
        <f>C28+C29</f>
        <v>16904</v>
      </c>
      <c r="D27" s="235">
        <f>D28+D29</f>
        <v>8295</v>
      </c>
      <c r="E27" s="227">
        <f>E28+E29</f>
        <v>1530</v>
      </c>
      <c r="F27" s="27">
        <f>(E27/C27)*100</f>
        <v>9.0511121628017044</v>
      </c>
      <c r="G27" s="28">
        <f>(E27/D27)*100</f>
        <v>18.44484629294756</v>
      </c>
    </row>
    <row r="28" spans="1:7" ht="15" x14ac:dyDescent="0.25">
      <c r="A28" s="291">
        <v>13</v>
      </c>
      <c r="B28" s="355" t="s">
        <v>91</v>
      </c>
      <c r="C28" s="313">
        <v>13740</v>
      </c>
      <c r="D28" s="314">
        <v>4711</v>
      </c>
      <c r="E28" s="315">
        <v>1282</v>
      </c>
      <c r="F28" s="270">
        <f>(E28/C28)*100</f>
        <v>9.3304221251819506</v>
      </c>
      <c r="G28" s="271">
        <f>(E28/D28)*100</f>
        <v>27.212905964763319</v>
      </c>
    </row>
    <row r="29" spans="1:7" ht="15.75" thickBot="1" x14ac:dyDescent="0.3">
      <c r="A29" s="283">
        <v>14</v>
      </c>
      <c r="B29" s="357" t="s">
        <v>31</v>
      </c>
      <c r="C29" s="316">
        <v>3164</v>
      </c>
      <c r="D29" s="317">
        <v>3584</v>
      </c>
      <c r="E29" s="318">
        <v>248</v>
      </c>
      <c r="F29" s="275">
        <f>(E29/C29)*100</f>
        <v>7.8381795195954496</v>
      </c>
      <c r="G29" s="276">
        <f>(E29/D29)*100</f>
        <v>6.9196428571428577</v>
      </c>
    </row>
    <row r="30" spans="1:7" ht="15" x14ac:dyDescent="0.25">
      <c r="A30" s="146">
        <v>15</v>
      </c>
      <c r="B30" s="303" t="s">
        <v>60</v>
      </c>
      <c r="C30" s="222"/>
      <c r="D30" s="223"/>
      <c r="E30" s="228"/>
      <c r="F30" s="229"/>
      <c r="G30" s="230"/>
    </row>
    <row r="31" spans="1:7" ht="15.75" thickBot="1" x14ac:dyDescent="0.3">
      <c r="A31" s="302"/>
      <c r="B31" s="303" t="s">
        <v>49</v>
      </c>
      <c r="C31" s="227">
        <f>C32+C33+C34+C35</f>
        <v>15009</v>
      </c>
      <c r="D31" s="235">
        <f t="shared" ref="D31:E31" si="3">D32+D33+D34+D35</f>
        <v>15496.8</v>
      </c>
      <c r="E31" s="227">
        <f t="shared" si="3"/>
        <v>4491</v>
      </c>
      <c r="F31" s="27">
        <f t="shared" ref="F31:F36" si="4">(E31/C31)*100</f>
        <v>29.922046771936838</v>
      </c>
      <c r="G31" s="28">
        <f t="shared" ref="G31:G36" si="5">(E31/D31)*100</f>
        <v>28.980176552578595</v>
      </c>
    </row>
    <row r="32" spans="1:7" ht="15" x14ac:dyDescent="0.25">
      <c r="A32" s="291">
        <v>16</v>
      </c>
      <c r="B32" s="355" t="s">
        <v>61</v>
      </c>
      <c r="C32" s="313">
        <v>496</v>
      </c>
      <c r="D32" s="314">
        <v>635</v>
      </c>
      <c r="E32" s="315">
        <v>329</v>
      </c>
      <c r="F32" s="270">
        <f t="shared" si="4"/>
        <v>66.33064516129032</v>
      </c>
      <c r="G32" s="271">
        <f t="shared" si="5"/>
        <v>51.811023622047244</v>
      </c>
    </row>
    <row r="33" spans="1:7" ht="15" x14ac:dyDescent="0.25">
      <c r="A33" s="282">
        <v>17</v>
      </c>
      <c r="B33" s="356" t="s">
        <v>33</v>
      </c>
      <c r="C33" s="309">
        <v>263</v>
      </c>
      <c r="D33" s="310">
        <v>264</v>
      </c>
      <c r="E33" s="311">
        <v>114</v>
      </c>
      <c r="F33" s="246">
        <f t="shared" si="4"/>
        <v>43.346007604562736</v>
      </c>
      <c r="G33" s="247">
        <f t="shared" si="5"/>
        <v>43.18181818181818</v>
      </c>
    </row>
    <row r="34" spans="1:7" ht="15" x14ac:dyDescent="0.25">
      <c r="A34" s="282">
        <v>18</v>
      </c>
      <c r="B34" s="356" t="s">
        <v>62</v>
      </c>
      <c r="C34" s="309">
        <v>54</v>
      </c>
      <c r="D34" s="310">
        <v>54</v>
      </c>
      <c r="E34" s="311">
        <v>12</v>
      </c>
      <c r="F34" s="246">
        <f t="shared" si="4"/>
        <v>22.222222222222221</v>
      </c>
      <c r="G34" s="247">
        <f t="shared" si="5"/>
        <v>22.222222222222221</v>
      </c>
    </row>
    <row r="35" spans="1:7" ht="15" x14ac:dyDescent="0.25">
      <c r="A35" s="282">
        <v>19</v>
      </c>
      <c r="B35" s="356" t="s">
        <v>92</v>
      </c>
      <c r="C35" s="309">
        <v>14196</v>
      </c>
      <c r="D35" s="310">
        <v>14543.8</v>
      </c>
      <c r="E35" s="311">
        <v>4036</v>
      </c>
      <c r="F35" s="246">
        <f t="shared" si="4"/>
        <v>28.430543815159197</v>
      </c>
      <c r="G35" s="247">
        <f t="shared" si="5"/>
        <v>27.750656637192485</v>
      </c>
    </row>
    <row r="36" spans="1:7" ht="15.75" thickBot="1" x14ac:dyDescent="0.3">
      <c r="A36" s="283"/>
      <c r="B36" s="354" t="s">
        <v>93</v>
      </c>
      <c r="C36" s="318">
        <v>5605</v>
      </c>
      <c r="D36" s="350">
        <v>5605</v>
      </c>
      <c r="E36" s="318">
        <v>2862</v>
      </c>
      <c r="F36" s="275">
        <f t="shared" si="4"/>
        <v>51.061552185548621</v>
      </c>
      <c r="G36" s="276">
        <f t="shared" si="5"/>
        <v>51.061552185548621</v>
      </c>
    </row>
    <row r="37" spans="1:7" ht="15" x14ac:dyDescent="0.25">
      <c r="A37" s="146">
        <v>20</v>
      </c>
      <c r="B37" s="146" t="s">
        <v>34</v>
      </c>
      <c r="C37" s="222"/>
      <c r="D37" s="223"/>
      <c r="E37" s="224"/>
      <c r="F37" s="225"/>
      <c r="G37" s="226"/>
    </row>
    <row r="38" spans="1:7" ht="13.5" thickBot="1" x14ac:dyDescent="0.25">
      <c r="A38" s="284"/>
      <c r="B38" s="284" t="s">
        <v>49</v>
      </c>
      <c r="C38" s="227">
        <f>C40+C41+C42+C43+C44+C45+C46+C47</f>
        <v>50975</v>
      </c>
      <c r="D38" s="235">
        <f>D40+D41+D42+D43+D44+D45+D46+D47</f>
        <v>54675</v>
      </c>
      <c r="E38" s="227">
        <f>E40+E41+E42+E43+E44+E45+E46+E47</f>
        <v>26120</v>
      </c>
      <c r="F38" s="231">
        <f t="shared" ref="F38:F54" si="6">(E38/C38)*100</f>
        <v>51.240804315841096</v>
      </c>
      <c r="G38" s="232">
        <f t="shared" ref="G38:G54" si="7">(E38/D38)*100</f>
        <v>47.773205304069499</v>
      </c>
    </row>
    <row r="39" spans="1:7" ht="15" x14ac:dyDescent="0.25">
      <c r="A39" s="291">
        <v>21</v>
      </c>
      <c r="B39" s="346" t="s">
        <v>94</v>
      </c>
      <c r="C39" s="347">
        <v>36182</v>
      </c>
      <c r="D39" s="348">
        <v>38944</v>
      </c>
      <c r="E39" s="328">
        <v>18749</v>
      </c>
      <c r="F39" s="270">
        <f t="shared" si="6"/>
        <v>51.818583826211928</v>
      </c>
      <c r="G39" s="271">
        <f t="shared" si="7"/>
        <v>48.143488085456035</v>
      </c>
    </row>
    <row r="40" spans="1:7" ht="15" x14ac:dyDescent="0.25">
      <c r="A40" s="282">
        <v>22</v>
      </c>
      <c r="B40" s="322" t="s">
        <v>95</v>
      </c>
      <c r="C40" s="336">
        <v>35505</v>
      </c>
      <c r="D40" s="337">
        <v>35505</v>
      </c>
      <c r="E40" s="336">
        <v>18467</v>
      </c>
      <c r="F40" s="246">
        <f t="shared" si="6"/>
        <v>52.012392620757645</v>
      </c>
      <c r="G40" s="247">
        <f t="shared" si="7"/>
        <v>52.012392620757645</v>
      </c>
    </row>
    <row r="41" spans="1:7" ht="15" x14ac:dyDescent="0.25">
      <c r="A41" s="282"/>
      <c r="B41" s="322" t="s">
        <v>157</v>
      </c>
      <c r="C41" s="336">
        <v>0</v>
      </c>
      <c r="D41" s="337">
        <v>2762</v>
      </c>
      <c r="E41" s="336">
        <v>0</v>
      </c>
      <c r="F41" s="246"/>
      <c r="G41" s="247">
        <f t="shared" si="7"/>
        <v>0</v>
      </c>
    </row>
    <row r="42" spans="1:7" ht="15" x14ac:dyDescent="0.25">
      <c r="A42" s="282">
        <v>23</v>
      </c>
      <c r="B42" s="322" t="s">
        <v>96</v>
      </c>
      <c r="C42" s="311">
        <v>677</v>
      </c>
      <c r="D42" s="310">
        <v>677</v>
      </c>
      <c r="E42" s="311">
        <v>282</v>
      </c>
      <c r="F42" s="246">
        <f t="shared" si="6"/>
        <v>41.654357459379618</v>
      </c>
      <c r="G42" s="247">
        <f t="shared" si="7"/>
        <v>41.654357459379618</v>
      </c>
    </row>
    <row r="43" spans="1:7" ht="15" x14ac:dyDescent="0.25">
      <c r="A43" s="282">
        <v>24</v>
      </c>
      <c r="B43" s="322" t="s">
        <v>36</v>
      </c>
      <c r="C43" s="309">
        <v>12072</v>
      </c>
      <c r="D43" s="310">
        <v>13010</v>
      </c>
      <c r="E43" s="311">
        <v>6338</v>
      </c>
      <c r="F43" s="246">
        <f t="shared" si="6"/>
        <v>52.501656726308809</v>
      </c>
      <c r="G43" s="247">
        <f t="shared" si="7"/>
        <v>48.716372021521906</v>
      </c>
    </row>
    <row r="44" spans="1:7" ht="15" x14ac:dyDescent="0.25">
      <c r="A44" s="282" t="s">
        <v>97</v>
      </c>
      <c r="B44" s="322" t="s">
        <v>364</v>
      </c>
      <c r="C44" s="309">
        <v>180</v>
      </c>
      <c r="D44" s="310">
        <v>180</v>
      </c>
      <c r="E44" s="311"/>
      <c r="F44" s="246"/>
      <c r="G44" s="247"/>
    </row>
    <row r="45" spans="1:7" ht="15" x14ac:dyDescent="0.25">
      <c r="A45" s="292" t="s">
        <v>365</v>
      </c>
      <c r="B45" s="322" t="s">
        <v>72</v>
      </c>
      <c r="C45" s="309">
        <v>432</v>
      </c>
      <c r="D45" s="310">
        <v>432</v>
      </c>
      <c r="E45" s="311">
        <v>114</v>
      </c>
      <c r="F45" s="246">
        <f t="shared" si="6"/>
        <v>26.388888888888889</v>
      </c>
      <c r="G45" s="247">
        <f t="shared" si="7"/>
        <v>26.388888888888889</v>
      </c>
    </row>
    <row r="46" spans="1:7" ht="15" x14ac:dyDescent="0.25">
      <c r="A46" s="282">
        <v>25</v>
      </c>
      <c r="B46" s="322" t="s">
        <v>37</v>
      </c>
      <c r="C46" s="309">
        <v>2049</v>
      </c>
      <c r="D46" s="310">
        <v>2049</v>
      </c>
      <c r="E46" s="311">
        <v>919</v>
      </c>
      <c r="F46" s="246">
        <f t="shared" si="6"/>
        <v>44.851146900927283</v>
      </c>
      <c r="G46" s="247">
        <f t="shared" si="7"/>
        <v>44.851146900927283</v>
      </c>
    </row>
    <row r="47" spans="1:7" ht="15.75" thickBot="1" x14ac:dyDescent="0.3">
      <c r="A47" s="39"/>
      <c r="B47" s="329" t="s">
        <v>98</v>
      </c>
      <c r="C47" s="349">
        <v>60</v>
      </c>
      <c r="D47" s="350">
        <v>60</v>
      </c>
      <c r="E47" s="318">
        <v>0</v>
      </c>
      <c r="F47" s="275">
        <f t="shared" si="6"/>
        <v>0</v>
      </c>
      <c r="G47" s="276">
        <f t="shared" si="7"/>
        <v>0</v>
      </c>
    </row>
    <row r="48" spans="1:7" ht="13.5" thickBot="1" x14ac:dyDescent="0.25">
      <c r="A48" s="293">
        <v>26</v>
      </c>
      <c r="B48" s="338" t="s">
        <v>24</v>
      </c>
      <c r="C48" s="339">
        <v>21</v>
      </c>
      <c r="D48" s="340">
        <v>21</v>
      </c>
      <c r="E48" s="339">
        <v>3</v>
      </c>
      <c r="F48" s="341">
        <f t="shared" si="6"/>
        <v>14.285714285714285</v>
      </c>
      <c r="G48" s="342">
        <f t="shared" si="7"/>
        <v>14.285714285714285</v>
      </c>
    </row>
    <row r="49" spans="1:11" ht="13.5" thickBot="1" x14ac:dyDescent="0.25">
      <c r="A49" s="294">
        <v>27</v>
      </c>
      <c r="B49" s="343" t="s">
        <v>99</v>
      </c>
      <c r="C49" s="351">
        <v>21</v>
      </c>
      <c r="D49" s="352">
        <v>21</v>
      </c>
      <c r="E49" s="353">
        <v>3</v>
      </c>
      <c r="F49" s="344">
        <f t="shared" si="6"/>
        <v>14.285714285714285</v>
      </c>
      <c r="G49" s="345">
        <f t="shared" si="7"/>
        <v>14.285714285714285</v>
      </c>
    </row>
    <row r="50" spans="1:11" ht="13.5" thickBot="1" x14ac:dyDescent="0.25">
      <c r="A50" s="295">
        <v>28</v>
      </c>
      <c r="B50" s="304" t="s">
        <v>100</v>
      </c>
      <c r="C50" s="51">
        <f>C52+C53</f>
        <v>635</v>
      </c>
      <c r="D50" s="51">
        <f t="shared" ref="D50:E50" si="8">D52+D53</f>
        <v>635</v>
      </c>
      <c r="E50" s="51">
        <f t="shared" si="8"/>
        <v>280</v>
      </c>
      <c r="F50" s="52">
        <f t="shared" si="6"/>
        <v>44.094488188976378</v>
      </c>
      <c r="G50" s="53">
        <f t="shared" si="7"/>
        <v>44.094488188976378</v>
      </c>
    </row>
    <row r="51" spans="1:11" ht="14.25" x14ac:dyDescent="0.2">
      <c r="A51" s="296">
        <v>29</v>
      </c>
      <c r="B51" s="329" t="s">
        <v>101</v>
      </c>
      <c r="C51" s="305">
        <v>0</v>
      </c>
      <c r="D51" s="306">
        <v>0</v>
      </c>
      <c r="E51" s="307">
        <v>0</v>
      </c>
      <c r="F51" s="270">
        <v>0</v>
      </c>
      <c r="G51" s="271">
        <v>0</v>
      </c>
    </row>
    <row r="52" spans="1:11" ht="14.25" x14ac:dyDescent="0.2">
      <c r="A52" s="297">
        <v>30</v>
      </c>
      <c r="B52" s="330" t="s">
        <v>102</v>
      </c>
      <c r="C52" s="305">
        <v>170</v>
      </c>
      <c r="D52" s="306">
        <v>170</v>
      </c>
      <c r="E52" s="307">
        <v>84</v>
      </c>
      <c r="F52" s="246">
        <f t="shared" si="6"/>
        <v>49.411764705882355</v>
      </c>
      <c r="G52" s="247">
        <f t="shared" si="7"/>
        <v>49.411764705882355</v>
      </c>
    </row>
    <row r="53" spans="1:11" ht="15" thickBot="1" x14ac:dyDescent="0.25">
      <c r="A53" s="297">
        <v>31</v>
      </c>
      <c r="B53" s="330" t="s">
        <v>103</v>
      </c>
      <c r="C53" s="331">
        <v>465</v>
      </c>
      <c r="D53" s="332">
        <v>465</v>
      </c>
      <c r="E53" s="312">
        <v>196</v>
      </c>
      <c r="F53" s="275">
        <f t="shared" si="6"/>
        <v>42.1505376344086</v>
      </c>
      <c r="G53" s="276">
        <f t="shared" si="7"/>
        <v>42.1505376344086</v>
      </c>
    </row>
    <row r="54" spans="1:11" ht="13.5" thickBot="1" x14ac:dyDescent="0.25">
      <c r="A54" s="147">
        <v>32</v>
      </c>
      <c r="B54" s="333" t="s">
        <v>75</v>
      </c>
      <c r="C54" s="334">
        <v>643</v>
      </c>
      <c r="D54" s="335">
        <v>643</v>
      </c>
      <c r="E54" s="334">
        <v>262</v>
      </c>
      <c r="F54" s="277">
        <f t="shared" si="6"/>
        <v>40.746500777604979</v>
      </c>
      <c r="G54" s="278">
        <f t="shared" si="7"/>
        <v>40.746500777604979</v>
      </c>
    </row>
    <row r="55" spans="1:11" ht="16.5" thickBot="1" x14ac:dyDescent="0.3">
      <c r="A55" s="233">
        <v>33</v>
      </c>
      <c r="B55" s="367" t="s">
        <v>26</v>
      </c>
      <c r="C55" s="371">
        <f>C9-C25</f>
        <v>-55705</v>
      </c>
      <c r="D55" s="372">
        <f t="shared" ref="D55:E55" si="9">D9-D25</f>
        <v>-53874.8</v>
      </c>
      <c r="E55" s="371">
        <f t="shared" si="9"/>
        <v>-21704</v>
      </c>
      <c r="F55" s="254">
        <f>(E55/C55)*100</f>
        <v>38.962391167758732</v>
      </c>
      <c r="G55" s="255">
        <f>(E55/D55)*100</f>
        <v>40.28599642133242</v>
      </c>
    </row>
    <row r="56" spans="1:11" x14ac:dyDescent="0.2">
      <c r="A56" s="234">
        <v>34</v>
      </c>
      <c r="B56" s="319" t="s">
        <v>76</v>
      </c>
      <c r="C56" s="324">
        <v>55705</v>
      </c>
      <c r="D56" s="310">
        <v>49284</v>
      </c>
      <c r="E56" s="311">
        <v>25027</v>
      </c>
      <c r="F56" s="320">
        <f>(E56/C56)*100</f>
        <v>44.927744367651016</v>
      </c>
      <c r="G56" s="321">
        <f>(E56/D56)*100</f>
        <v>50.781186591997404</v>
      </c>
    </row>
    <row r="57" spans="1:11" x14ac:dyDescent="0.2">
      <c r="A57" s="234" t="s">
        <v>161</v>
      </c>
      <c r="B57" s="322" t="s">
        <v>158</v>
      </c>
      <c r="C57" s="325">
        <v>55705</v>
      </c>
      <c r="D57" s="310">
        <v>49284</v>
      </c>
      <c r="E57" s="326">
        <v>21704</v>
      </c>
      <c r="F57" s="320">
        <f>(E57/C57)*100</f>
        <v>38.962391167758732</v>
      </c>
      <c r="G57" s="270">
        <f>(E57/D57)*100</f>
        <v>44.038633227822416</v>
      </c>
    </row>
    <row r="58" spans="1:11" x14ac:dyDescent="0.2">
      <c r="A58" s="234">
        <v>35</v>
      </c>
      <c r="B58" s="322" t="s">
        <v>159</v>
      </c>
      <c r="C58" s="325">
        <v>0</v>
      </c>
      <c r="D58" s="327">
        <v>3755</v>
      </c>
      <c r="E58" s="328">
        <v>0</v>
      </c>
      <c r="F58" s="323">
        <v>0</v>
      </c>
      <c r="G58" s="246">
        <f t="shared" ref="G58:G59" si="10">(E58/D58)*100</f>
        <v>0</v>
      </c>
    </row>
    <row r="59" spans="1:11" ht="13.5" thickBot="1" x14ac:dyDescent="0.25">
      <c r="A59" s="234">
        <v>36</v>
      </c>
      <c r="B59" s="343" t="s">
        <v>160</v>
      </c>
      <c r="C59" s="325">
        <v>0</v>
      </c>
      <c r="D59" s="327">
        <v>756</v>
      </c>
      <c r="E59" s="326">
        <v>0</v>
      </c>
      <c r="F59" s="323">
        <v>0</v>
      </c>
      <c r="G59" s="246">
        <f t="shared" si="10"/>
        <v>0</v>
      </c>
    </row>
    <row r="60" spans="1:11" ht="16.5" thickBot="1" x14ac:dyDescent="0.3">
      <c r="A60" s="298">
        <v>38</v>
      </c>
      <c r="B60" s="373" t="s">
        <v>77</v>
      </c>
      <c r="C60" s="371">
        <f>SUM(C57:C59)</f>
        <v>55705</v>
      </c>
      <c r="D60" s="374">
        <f>SUM(D57:D59)</f>
        <v>53795</v>
      </c>
      <c r="E60" s="371">
        <f>SUM(E57)</f>
        <v>21704</v>
      </c>
      <c r="F60" s="254">
        <f>(E60/C60)*100</f>
        <v>38.962391167758732</v>
      </c>
      <c r="G60" s="255">
        <f>(E60/D60)*100</f>
        <v>40.345757040617158</v>
      </c>
      <c r="K60" s="236"/>
    </row>
    <row r="61" spans="1:11" ht="15.75" thickBot="1" x14ac:dyDescent="0.3">
      <c r="A61" s="299">
        <v>39</v>
      </c>
      <c r="B61" s="379" t="s">
        <v>156</v>
      </c>
      <c r="C61" s="380">
        <v>0</v>
      </c>
      <c r="D61" s="381">
        <v>0</v>
      </c>
      <c r="E61" s="380">
        <v>3323</v>
      </c>
      <c r="F61" s="382">
        <v>0</v>
      </c>
      <c r="G61" s="271">
        <v>0</v>
      </c>
    </row>
    <row r="62" spans="1:11" ht="15.75" thickBot="1" x14ac:dyDescent="0.3">
      <c r="A62" s="54">
        <v>40</v>
      </c>
      <c r="B62" s="367" t="s">
        <v>28</v>
      </c>
      <c r="C62" s="375">
        <f>C60</f>
        <v>55705</v>
      </c>
      <c r="D62" s="376">
        <f>D60</f>
        <v>53795</v>
      </c>
      <c r="E62" s="375">
        <f>E60</f>
        <v>21704</v>
      </c>
      <c r="F62" s="377">
        <f>(E62/C62)*100</f>
        <v>38.962391167758732</v>
      </c>
      <c r="G62" s="378">
        <f>(E62/D62)*100</f>
        <v>40.345757040617158</v>
      </c>
    </row>
    <row r="63" spans="1:11" ht="15" x14ac:dyDescent="0.25">
      <c r="A63"/>
      <c r="B63"/>
      <c r="C63"/>
      <c r="D63"/>
      <c r="E63"/>
      <c r="F63"/>
      <c r="G63"/>
    </row>
    <row r="64" spans="1:11" ht="15" x14ac:dyDescent="0.25">
      <c r="A64"/>
      <c r="B64"/>
      <c r="C64"/>
      <c r="D64"/>
      <c r="E64"/>
      <c r="F64"/>
      <c r="G64"/>
    </row>
  </sheetData>
  <mergeCells count="3">
    <mergeCell ref="B3:G3"/>
    <mergeCell ref="E1:G1"/>
    <mergeCell ref="A4:G4"/>
  </mergeCells>
  <pageMargins left="0.59055118110236227" right="0.78740157480314965" top="0.59055118110236227" bottom="0" header="0" footer="0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4"/>
  <sheetViews>
    <sheetView zoomScaleNormal="100" workbookViewId="0">
      <selection activeCell="M9" sqref="M9"/>
    </sheetView>
  </sheetViews>
  <sheetFormatPr defaultColWidth="9.140625" defaultRowHeight="12.75" x14ac:dyDescent="0.2"/>
  <cols>
    <col min="1" max="1" width="1.7109375" style="522" customWidth="1"/>
    <col min="2" max="2" width="35.140625" style="521" customWidth="1"/>
    <col min="3" max="3" width="14.140625" style="521" customWidth="1"/>
    <col min="4" max="4" width="14.28515625" style="521" customWidth="1"/>
    <col min="5" max="5" width="13.140625" style="521" customWidth="1"/>
    <col min="6" max="6" width="11.5703125" style="521" customWidth="1"/>
    <col min="7" max="7" width="10.28515625" style="521" customWidth="1"/>
    <col min="8" max="8" width="13.42578125" style="522" customWidth="1"/>
    <col min="9" max="9" width="11.28515625" style="522" customWidth="1"/>
    <col min="10" max="16384" width="9.140625" style="522"/>
  </cols>
  <sheetData>
    <row r="2" spans="2:20" x14ac:dyDescent="0.2">
      <c r="E2" s="521" t="s">
        <v>975</v>
      </c>
    </row>
    <row r="4" spans="2:20" ht="15" x14ac:dyDescent="0.25">
      <c r="B4" s="902" t="s">
        <v>224</v>
      </c>
      <c r="C4" s="903"/>
      <c r="D4" s="903"/>
      <c r="E4" s="903"/>
      <c r="F4" s="903"/>
      <c r="G4" s="903"/>
    </row>
    <row r="5" spans="2:20" ht="15" x14ac:dyDescent="0.25">
      <c r="B5" s="902" t="s">
        <v>382</v>
      </c>
      <c r="C5" s="903"/>
      <c r="D5" s="903"/>
      <c r="E5" s="903"/>
      <c r="F5" s="903"/>
      <c r="G5" s="903"/>
    </row>
    <row r="6" spans="2:20" ht="13.5" thickBot="1" x14ac:dyDescent="0.25">
      <c r="B6" s="904" t="s">
        <v>166</v>
      </c>
      <c r="C6" s="905"/>
      <c r="D6" s="905"/>
      <c r="E6" s="905"/>
      <c r="F6" s="905"/>
      <c r="G6" s="905"/>
      <c r="H6" s="384"/>
      <c r="I6" s="384"/>
      <c r="J6" s="384"/>
      <c r="K6" s="384"/>
      <c r="L6" s="384"/>
      <c r="M6" s="384"/>
      <c r="N6" s="384"/>
      <c r="O6" s="384"/>
      <c r="P6" s="384"/>
      <c r="Q6" s="384"/>
      <c r="R6" s="384"/>
      <c r="S6" s="384"/>
      <c r="T6" s="384"/>
    </row>
    <row r="7" spans="2:20" ht="39" customHeight="1" thickBot="1" x14ac:dyDescent="0.25">
      <c r="B7" s="523" t="s">
        <v>192</v>
      </c>
      <c r="C7" s="524" t="s">
        <v>383</v>
      </c>
      <c r="D7" s="524" t="s">
        <v>384</v>
      </c>
      <c r="E7" s="524" t="s">
        <v>401</v>
      </c>
      <c r="F7" s="524" t="s">
        <v>193</v>
      </c>
      <c r="G7" s="524" t="s">
        <v>194</v>
      </c>
      <c r="H7" s="384"/>
      <c r="I7" s="384"/>
      <c r="J7" s="384"/>
      <c r="K7" s="384"/>
      <c r="L7" s="384"/>
      <c r="M7" s="384"/>
      <c r="N7" s="384"/>
      <c r="O7" s="384"/>
      <c r="P7" s="384"/>
      <c r="Q7" s="384"/>
      <c r="R7" s="384"/>
      <c r="S7" s="384"/>
      <c r="T7" s="384"/>
    </row>
    <row r="8" spans="2:20" ht="24.95" customHeight="1" thickBot="1" x14ac:dyDescent="0.25">
      <c r="B8" s="537" t="s">
        <v>47</v>
      </c>
      <c r="C8" s="538">
        <v>330</v>
      </c>
      <c r="D8" s="573">
        <v>330</v>
      </c>
      <c r="E8" s="538">
        <f t="shared" ref="E8" si="0">E9+E10</f>
        <v>170.84500000000003</v>
      </c>
      <c r="F8" s="540">
        <f>E8/C8*100</f>
        <v>51.77121212121213</v>
      </c>
      <c r="G8" s="541">
        <f>E8/D8*100</f>
        <v>51.77121212121213</v>
      </c>
      <c r="H8" s="900"/>
      <c r="I8" s="901"/>
      <c r="J8" s="901"/>
      <c r="K8" s="901"/>
      <c r="L8" s="901"/>
    </row>
    <row r="9" spans="2:20" ht="15" customHeight="1" x14ac:dyDescent="0.2">
      <c r="B9" s="525" t="s">
        <v>225</v>
      </c>
      <c r="C9" s="526">
        <v>330</v>
      </c>
      <c r="D9" s="527">
        <v>330</v>
      </c>
      <c r="E9" s="528">
        <f>167.276+3.318</f>
        <v>170.59400000000002</v>
      </c>
      <c r="F9" s="529">
        <f t="shared" ref="F9:F37" si="1">E9/C9*100</f>
        <v>51.69515151515153</v>
      </c>
      <c r="G9" s="530">
        <f t="shared" ref="G9:G37" si="2">E9/D9*100</f>
        <v>51.69515151515153</v>
      </c>
      <c r="H9" s="384"/>
      <c r="I9" s="384"/>
      <c r="J9" s="384"/>
      <c r="K9" s="384"/>
      <c r="L9" s="384"/>
    </row>
    <row r="10" spans="2:20" ht="15" customHeight="1" thickBot="1" x14ac:dyDescent="0.25">
      <c r="B10" s="531" t="s">
        <v>402</v>
      </c>
      <c r="C10" s="532">
        <v>0</v>
      </c>
      <c r="D10" s="533">
        <v>0</v>
      </c>
      <c r="E10" s="534">
        <v>0.251</v>
      </c>
      <c r="F10" s="535">
        <v>0</v>
      </c>
      <c r="G10" s="536">
        <v>0</v>
      </c>
      <c r="H10" s="384"/>
      <c r="I10" s="384"/>
      <c r="J10" s="384"/>
      <c r="K10" s="384"/>
      <c r="L10" s="384"/>
    </row>
    <row r="11" spans="2:20" ht="24.95" customHeight="1" thickBot="1" x14ac:dyDescent="0.25">
      <c r="B11" s="537" t="s">
        <v>54</v>
      </c>
      <c r="C11" s="538">
        <f>C12+C15+C20+C28+C30+C34+C35</f>
        <v>6030</v>
      </c>
      <c r="D11" s="538">
        <f t="shared" ref="D11:E11" si="3">D12+D15+D20+D28+D30+D34+D35</f>
        <v>6427.8</v>
      </c>
      <c r="E11" s="538">
        <f t="shared" si="3"/>
        <v>3061.4079999999999</v>
      </c>
      <c r="F11" s="540">
        <f t="shared" si="1"/>
        <v>50.769618573797679</v>
      </c>
      <c r="G11" s="541">
        <f t="shared" si="2"/>
        <v>47.627617536326575</v>
      </c>
      <c r="H11" s="384"/>
      <c r="I11" s="384"/>
      <c r="J11" s="384"/>
      <c r="K11" s="384"/>
      <c r="L11" s="384"/>
    </row>
    <row r="12" spans="2:20" ht="15" customHeight="1" thickBot="1" x14ac:dyDescent="0.25">
      <c r="B12" s="537" t="s">
        <v>55</v>
      </c>
      <c r="C12" s="538">
        <f>SUM(C13:C14)</f>
        <v>380</v>
      </c>
      <c r="D12" s="539">
        <f>SUM(D13:D14)</f>
        <v>380</v>
      </c>
      <c r="E12" s="538">
        <f t="shared" ref="E12" si="4">SUM(E13:E14)</f>
        <v>160.50299999999999</v>
      </c>
      <c r="F12" s="540">
        <f t="shared" si="1"/>
        <v>42.237631578947365</v>
      </c>
      <c r="G12" s="541">
        <f t="shared" si="2"/>
        <v>42.237631578947365</v>
      </c>
      <c r="H12" s="384"/>
      <c r="I12" s="384"/>
      <c r="J12" s="384"/>
      <c r="K12" s="384"/>
      <c r="L12" s="384"/>
    </row>
    <row r="13" spans="2:20" ht="15" customHeight="1" x14ac:dyDescent="0.2">
      <c r="B13" s="542" t="s">
        <v>226</v>
      </c>
      <c r="C13" s="543">
        <v>220</v>
      </c>
      <c r="D13" s="544">
        <v>220</v>
      </c>
      <c r="E13" s="545">
        <v>90.031000000000006</v>
      </c>
      <c r="F13" s="529">
        <f t="shared" si="1"/>
        <v>40.923181818181817</v>
      </c>
      <c r="G13" s="530">
        <f t="shared" si="2"/>
        <v>40.923181818181817</v>
      </c>
      <c r="H13" s="384"/>
      <c r="I13" s="384"/>
      <c r="J13" s="384"/>
      <c r="K13" s="384"/>
      <c r="L13" s="384"/>
    </row>
    <row r="14" spans="2:20" ht="15" customHeight="1" thickBot="1" x14ac:dyDescent="0.25">
      <c r="B14" s="546" t="s">
        <v>227</v>
      </c>
      <c r="C14" s="547">
        <v>160</v>
      </c>
      <c r="D14" s="533">
        <v>160</v>
      </c>
      <c r="E14" s="548">
        <v>70.471999999999994</v>
      </c>
      <c r="F14" s="535">
        <f t="shared" si="1"/>
        <v>44.044999999999995</v>
      </c>
      <c r="G14" s="536">
        <f t="shared" si="2"/>
        <v>44.044999999999995</v>
      </c>
      <c r="H14" s="384"/>
      <c r="I14" s="384"/>
      <c r="J14" s="384"/>
      <c r="K14" s="384"/>
      <c r="L14" s="384"/>
    </row>
    <row r="15" spans="2:20" ht="15" customHeight="1" thickBot="1" x14ac:dyDescent="0.25">
      <c r="B15" s="537" t="s">
        <v>60</v>
      </c>
      <c r="C15" s="538">
        <f>SUM(C16:C19)</f>
        <v>1797</v>
      </c>
      <c r="D15" s="539">
        <f>SUM(D16:D19)</f>
        <v>2024</v>
      </c>
      <c r="E15" s="538">
        <f>SUM(E16:E19)</f>
        <v>563.55200000000002</v>
      </c>
      <c r="F15" s="540">
        <f t="shared" si="1"/>
        <v>31.360712298274905</v>
      </c>
      <c r="G15" s="541">
        <f t="shared" si="2"/>
        <v>27.843478260869563</v>
      </c>
      <c r="H15" s="384"/>
      <c r="I15" s="384"/>
      <c r="J15" s="384"/>
      <c r="K15" s="384"/>
      <c r="L15" s="384"/>
    </row>
    <row r="16" spans="2:20" ht="15" customHeight="1" x14ac:dyDescent="0.2">
      <c r="B16" s="542" t="s">
        <v>61</v>
      </c>
      <c r="C16" s="543">
        <v>4</v>
      </c>
      <c r="D16" s="543">
        <v>4</v>
      </c>
      <c r="E16" s="545">
        <v>0</v>
      </c>
      <c r="F16" s="529">
        <f t="shared" si="1"/>
        <v>0</v>
      </c>
      <c r="G16" s="530">
        <f t="shared" si="2"/>
        <v>0</v>
      </c>
      <c r="H16" s="384"/>
      <c r="I16" s="384"/>
      <c r="J16" s="384"/>
      <c r="K16" s="384"/>
      <c r="L16" s="384"/>
    </row>
    <row r="17" spans="2:20" ht="15" customHeight="1" x14ac:dyDescent="0.2">
      <c r="B17" s="549" t="s">
        <v>19</v>
      </c>
      <c r="C17" s="526">
        <v>6</v>
      </c>
      <c r="D17" s="526">
        <v>6</v>
      </c>
      <c r="E17" s="550">
        <v>0</v>
      </c>
      <c r="F17" s="551">
        <f t="shared" si="1"/>
        <v>0</v>
      </c>
      <c r="G17" s="552">
        <f t="shared" si="2"/>
        <v>0</v>
      </c>
      <c r="H17" s="384"/>
      <c r="I17" s="384"/>
      <c r="J17" s="384"/>
      <c r="K17" s="384"/>
      <c r="L17" s="384"/>
    </row>
    <row r="18" spans="2:20" ht="15" customHeight="1" x14ac:dyDescent="0.2">
      <c r="B18" s="549" t="s">
        <v>228</v>
      </c>
      <c r="C18" s="526">
        <v>50</v>
      </c>
      <c r="D18" s="526">
        <v>50</v>
      </c>
      <c r="E18" s="550">
        <v>19.916</v>
      </c>
      <c r="F18" s="551">
        <f t="shared" si="1"/>
        <v>39.832000000000001</v>
      </c>
      <c r="G18" s="552">
        <f t="shared" si="2"/>
        <v>39.832000000000001</v>
      </c>
      <c r="H18" s="384"/>
      <c r="I18" s="384"/>
      <c r="J18" s="384"/>
      <c r="K18" s="384"/>
      <c r="L18" s="384"/>
    </row>
    <row r="19" spans="2:20" ht="15" customHeight="1" thickBot="1" x14ac:dyDescent="0.25">
      <c r="B19" s="546" t="s">
        <v>92</v>
      </c>
      <c r="C19" s="547">
        <f>931+927+900-1021</f>
        <v>1737</v>
      </c>
      <c r="D19" s="547">
        <f>931+927+900-1021+57+170</f>
        <v>1964</v>
      </c>
      <c r="E19" s="553">
        <v>543.63599999999997</v>
      </c>
      <c r="F19" s="535">
        <f t="shared" si="1"/>
        <v>31.297409326424869</v>
      </c>
      <c r="G19" s="536">
        <f t="shared" si="2"/>
        <v>27.680040733197554</v>
      </c>
      <c r="H19" s="384"/>
      <c r="I19" s="384"/>
      <c r="J19" s="384"/>
      <c r="K19" s="384"/>
      <c r="L19" s="384"/>
    </row>
    <row r="20" spans="2:20" ht="15" customHeight="1" thickBot="1" x14ac:dyDescent="0.25">
      <c r="B20" s="537" t="s">
        <v>34</v>
      </c>
      <c r="C20" s="538">
        <f>C21+SUM(C25:C26)+C27</f>
        <v>3751</v>
      </c>
      <c r="D20" s="538">
        <f t="shared" ref="D20" si="5">D21+SUM(D25:D26)+D27</f>
        <v>3751</v>
      </c>
      <c r="E20" s="538">
        <f>E21+SUM(E25:E26)+E27</f>
        <v>2296.8819999999996</v>
      </c>
      <c r="F20" s="540">
        <f t="shared" si="1"/>
        <v>61.233857637963197</v>
      </c>
      <c r="G20" s="541">
        <f t="shared" si="2"/>
        <v>61.233857637963197</v>
      </c>
      <c r="H20" s="900"/>
      <c r="I20" s="901"/>
      <c r="J20" s="901"/>
      <c r="K20" s="901"/>
      <c r="L20" s="901"/>
      <c r="M20" s="901"/>
      <c r="N20" s="901"/>
      <c r="O20" s="901"/>
    </row>
    <row r="21" spans="2:20" ht="15" customHeight="1" x14ac:dyDescent="0.2">
      <c r="B21" s="554" t="s">
        <v>403</v>
      </c>
      <c r="C21" s="555">
        <f>C22+C23+C24</f>
        <v>3070</v>
      </c>
      <c r="D21" s="555">
        <f t="shared" ref="D21:E21" si="6">D22+D23+D24</f>
        <v>3070</v>
      </c>
      <c r="E21" s="555">
        <f t="shared" si="6"/>
        <v>1734.4699999999998</v>
      </c>
      <c r="F21" s="529">
        <f t="shared" si="1"/>
        <v>56.497394136807813</v>
      </c>
      <c r="G21" s="530">
        <f t="shared" si="2"/>
        <v>56.497394136807813</v>
      </c>
      <c r="H21" s="384"/>
      <c r="I21" s="384"/>
      <c r="J21" s="384"/>
      <c r="K21" s="384"/>
      <c r="L21" s="384"/>
    </row>
    <row r="22" spans="2:20" ht="15" customHeight="1" x14ac:dyDescent="0.2">
      <c r="B22" s="556" t="s">
        <v>404</v>
      </c>
      <c r="C22" s="557">
        <v>1715</v>
      </c>
      <c r="D22" s="557">
        <v>1715</v>
      </c>
      <c r="E22" s="558">
        <v>933.82899999999995</v>
      </c>
      <c r="F22" s="559">
        <f t="shared" si="1"/>
        <v>54.450670553935851</v>
      </c>
      <c r="G22" s="560">
        <f t="shared" si="2"/>
        <v>54.450670553935851</v>
      </c>
      <c r="H22" s="384"/>
      <c r="I22" s="384"/>
      <c r="J22" s="384"/>
      <c r="K22" s="384"/>
      <c r="L22" s="384"/>
    </row>
    <row r="23" spans="2:20" ht="15" customHeight="1" x14ac:dyDescent="0.2">
      <c r="B23" s="556" t="s">
        <v>405</v>
      </c>
      <c r="C23" s="557">
        <v>1350</v>
      </c>
      <c r="D23" s="557">
        <v>1350</v>
      </c>
      <c r="E23" s="558">
        <v>795.48500000000001</v>
      </c>
      <c r="F23" s="561">
        <f t="shared" si="1"/>
        <v>58.924814814814816</v>
      </c>
      <c r="G23" s="562">
        <f t="shared" si="2"/>
        <v>58.924814814814816</v>
      </c>
      <c r="H23" s="384"/>
      <c r="I23" s="384"/>
      <c r="J23" s="384"/>
      <c r="K23" s="384"/>
      <c r="L23" s="384"/>
    </row>
    <row r="24" spans="2:20" ht="15" customHeight="1" x14ac:dyDescent="0.2">
      <c r="B24" s="563" t="s">
        <v>406</v>
      </c>
      <c r="C24" s="564">
        <v>5</v>
      </c>
      <c r="D24" s="564">
        <v>5</v>
      </c>
      <c r="E24" s="565">
        <f>2.181+2.975</f>
        <v>5.1560000000000006</v>
      </c>
      <c r="F24" s="566">
        <f t="shared" si="1"/>
        <v>103.12</v>
      </c>
      <c r="G24" s="567">
        <f t="shared" si="2"/>
        <v>103.12</v>
      </c>
      <c r="H24" s="900"/>
      <c r="I24" s="901"/>
      <c r="J24" s="901"/>
      <c r="K24" s="901"/>
      <c r="L24" s="901"/>
      <c r="M24" s="901"/>
      <c r="N24" s="901"/>
      <c r="O24" s="901"/>
    </row>
    <row r="25" spans="2:20" ht="15" customHeight="1" x14ac:dyDescent="0.2">
      <c r="B25" s="525" t="s">
        <v>220</v>
      </c>
      <c r="C25" s="526">
        <v>590</v>
      </c>
      <c r="D25" s="526">
        <v>590</v>
      </c>
      <c r="E25" s="553">
        <f>399.938+143.774</f>
        <v>543.71199999999999</v>
      </c>
      <c r="F25" s="551">
        <f t="shared" si="1"/>
        <v>92.154576271186443</v>
      </c>
      <c r="G25" s="552">
        <f t="shared" si="2"/>
        <v>92.154576271186443</v>
      </c>
      <c r="H25" s="384"/>
      <c r="I25" s="384"/>
      <c r="J25" s="384"/>
      <c r="K25" s="384"/>
      <c r="L25" s="384"/>
    </row>
    <row r="26" spans="2:20" ht="15" customHeight="1" x14ac:dyDescent="0.2">
      <c r="B26" s="568" t="s">
        <v>229</v>
      </c>
      <c r="C26" s="547">
        <v>35</v>
      </c>
      <c r="D26" s="547">
        <v>35</v>
      </c>
      <c r="E26" s="553">
        <v>18.7</v>
      </c>
      <c r="F26" s="551">
        <f t="shared" si="1"/>
        <v>53.428571428571423</v>
      </c>
      <c r="G26" s="552">
        <f t="shared" si="2"/>
        <v>53.428571428571423</v>
      </c>
      <c r="H26" s="384"/>
      <c r="I26" s="384"/>
      <c r="J26" s="384"/>
      <c r="K26" s="384"/>
      <c r="L26" s="384"/>
    </row>
    <row r="27" spans="2:20" ht="15" customHeight="1" thickBot="1" x14ac:dyDescent="0.25">
      <c r="B27" s="569" t="s">
        <v>407</v>
      </c>
      <c r="C27" s="570">
        <v>56</v>
      </c>
      <c r="D27" s="570">
        <v>56</v>
      </c>
      <c r="E27" s="571">
        <v>0</v>
      </c>
      <c r="F27" s="535">
        <f t="shared" si="1"/>
        <v>0</v>
      </c>
      <c r="G27" s="536">
        <f t="shared" si="2"/>
        <v>0</v>
      </c>
      <c r="H27" s="572"/>
      <c r="I27" s="384"/>
      <c r="J27" s="384"/>
      <c r="K27" s="384"/>
      <c r="L27" s="384"/>
      <c r="M27" s="384"/>
      <c r="N27" s="384"/>
      <c r="O27" s="384"/>
      <c r="P27" s="384"/>
      <c r="Q27" s="384"/>
      <c r="R27" s="384"/>
      <c r="S27" s="384"/>
      <c r="T27" s="384"/>
    </row>
    <row r="28" spans="2:20" ht="15" customHeight="1" thickBot="1" x14ac:dyDescent="0.25">
      <c r="B28" s="537" t="s">
        <v>24</v>
      </c>
      <c r="C28" s="538">
        <f>C29</f>
        <v>2</v>
      </c>
      <c r="D28" s="573">
        <f>D29</f>
        <v>2</v>
      </c>
      <c r="E28" s="574">
        <f t="shared" ref="E28" si="7">E29</f>
        <v>0.6</v>
      </c>
      <c r="F28" s="540">
        <f t="shared" si="1"/>
        <v>30</v>
      </c>
      <c r="G28" s="541">
        <f t="shared" si="2"/>
        <v>30</v>
      </c>
      <c r="H28" s="572"/>
      <c r="I28" s="384"/>
      <c r="J28" s="384"/>
      <c r="K28" s="384"/>
      <c r="L28" s="384"/>
      <c r="M28" s="384"/>
      <c r="N28" s="384"/>
      <c r="O28" s="384"/>
      <c r="P28" s="384"/>
      <c r="Q28" s="384"/>
      <c r="R28" s="384"/>
      <c r="S28" s="384"/>
      <c r="T28" s="384"/>
    </row>
    <row r="29" spans="2:20" ht="15" customHeight="1" thickBot="1" x14ac:dyDescent="0.25">
      <c r="B29" s="531" t="s">
        <v>230</v>
      </c>
      <c r="C29" s="575">
        <v>2</v>
      </c>
      <c r="D29" s="575">
        <v>2</v>
      </c>
      <c r="E29" s="576">
        <v>0.6</v>
      </c>
      <c r="F29" s="577">
        <f t="shared" si="1"/>
        <v>30</v>
      </c>
      <c r="G29" s="578">
        <f t="shared" si="2"/>
        <v>30</v>
      </c>
      <c r="H29" s="572"/>
      <c r="I29" s="384"/>
      <c r="J29" s="384"/>
      <c r="K29" s="384"/>
      <c r="L29" s="384"/>
      <c r="M29" s="384"/>
      <c r="N29" s="384"/>
      <c r="O29" s="384"/>
      <c r="P29" s="384"/>
      <c r="Q29" s="384"/>
      <c r="R29" s="384"/>
      <c r="S29" s="384"/>
      <c r="T29" s="384"/>
    </row>
    <row r="30" spans="2:20" ht="15" customHeight="1" thickBot="1" x14ac:dyDescent="0.25">
      <c r="B30" s="537" t="s">
        <v>100</v>
      </c>
      <c r="C30" s="574">
        <f>SUM(C31:C33)</f>
        <v>100</v>
      </c>
      <c r="D30" s="539">
        <f>SUM(D31:D33)</f>
        <v>100</v>
      </c>
      <c r="E30" s="574">
        <f>SUM(E31:E33)</f>
        <v>39.871000000000002</v>
      </c>
      <c r="F30" s="540">
        <f t="shared" si="1"/>
        <v>39.871000000000002</v>
      </c>
      <c r="G30" s="541">
        <f t="shared" si="2"/>
        <v>39.871000000000002</v>
      </c>
      <c r="H30" s="572"/>
      <c r="I30" s="384"/>
      <c r="J30" s="384"/>
      <c r="K30" s="384"/>
      <c r="L30" s="384"/>
      <c r="M30" s="384"/>
      <c r="N30" s="384"/>
      <c r="O30" s="384"/>
      <c r="P30" s="384"/>
      <c r="Q30" s="384"/>
      <c r="R30" s="384"/>
      <c r="S30" s="384"/>
      <c r="T30" s="384"/>
    </row>
    <row r="31" spans="2:20" ht="15" customHeight="1" x14ac:dyDescent="0.2">
      <c r="B31" s="531" t="s">
        <v>408</v>
      </c>
      <c r="C31" s="543">
        <v>8</v>
      </c>
      <c r="D31" s="543">
        <v>8</v>
      </c>
      <c r="E31" s="579">
        <v>6.859</v>
      </c>
      <c r="F31" s="529">
        <f t="shared" si="1"/>
        <v>85.737499999999997</v>
      </c>
      <c r="G31" s="530">
        <f t="shared" si="2"/>
        <v>85.737499999999997</v>
      </c>
      <c r="H31" s="572"/>
      <c r="I31" s="384"/>
      <c r="J31" s="384"/>
      <c r="K31" s="384"/>
      <c r="L31" s="384"/>
      <c r="M31" s="384"/>
      <c r="N31" s="384"/>
      <c r="O31" s="384"/>
      <c r="P31" s="384"/>
      <c r="Q31" s="384"/>
      <c r="R31" s="384"/>
      <c r="S31" s="384"/>
      <c r="T31" s="384"/>
    </row>
    <row r="32" spans="2:20" ht="15" customHeight="1" x14ac:dyDescent="0.2">
      <c r="B32" s="568" t="s">
        <v>409</v>
      </c>
      <c r="C32" s="547">
        <v>2</v>
      </c>
      <c r="D32" s="547">
        <v>2</v>
      </c>
      <c r="E32" s="550">
        <v>0</v>
      </c>
      <c r="F32" s="551">
        <f t="shared" si="1"/>
        <v>0</v>
      </c>
      <c r="G32" s="552">
        <f t="shared" si="2"/>
        <v>0</v>
      </c>
      <c r="H32" s="572"/>
      <c r="I32" s="384"/>
      <c r="J32" s="384"/>
      <c r="K32" s="384"/>
      <c r="L32" s="384"/>
      <c r="M32" s="384"/>
      <c r="N32" s="384"/>
      <c r="O32" s="384"/>
      <c r="P32" s="384"/>
      <c r="Q32" s="384"/>
      <c r="R32" s="384"/>
      <c r="S32" s="384"/>
      <c r="T32" s="384"/>
    </row>
    <row r="33" spans="2:20" ht="15" customHeight="1" thickBot="1" x14ac:dyDescent="0.25">
      <c r="B33" s="568" t="s">
        <v>410</v>
      </c>
      <c r="C33" s="547">
        <v>90</v>
      </c>
      <c r="D33" s="547">
        <v>90</v>
      </c>
      <c r="E33" s="576">
        <v>33.012</v>
      </c>
      <c r="F33" s="535">
        <v>0</v>
      </c>
      <c r="G33" s="536">
        <f t="shared" si="2"/>
        <v>36.68</v>
      </c>
      <c r="H33" s="572"/>
      <c r="I33" s="384"/>
      <c r="J33" s="384"/>
      <c r="K33" s="384"/>
      <c r="L33" s="384"/>
      <c r="M33" s="384"/>
      <c r="N33" s="384"/>
      <c r="O33" s="384"/>
      <c r="P33" s="384"/>
      <c r="Q33" s="384"/>
      <c r="R33" s="384"/>
      <c r="S33" s="384"/>
      <c r="T33" s="384"/>
    </row>
    <row r="34" spans="2:20" ht="15" customHeight="1" thickBot="1" x14ac:dyDescent="0.25">
      <c r="B34" s="537" t="s">
        <v>75</v>
      </c>
      <c r="C34" s="580">
        <v>0</v>
      </c>
      <c r="D34" s="581">
        <v>0</v>
      </c>
      <c r="E34" s="574">
        <v>0</v>
      </c>
      <c r="F34" s="540">
        <v>0</v>
      </c>
      <c r="G34" s="541">
        <v>0</v>
      </c>
      <c r="H34" s="572"/>
      <c r="I34" s="384"/>
      <c r="J34" s="384"/>
      <c r="K34" s="384"/>
      <c r="L34" s="384"/>
      <c r="M34" s="384"/>
      <c r="N34" s="384"/>
      <c r="O34" s="384"/>
      <c r="P34" s="384"/>
      <c r="Q34" s="384"/>
      <c r="R34" s="384"/>
      <c r="S34" s="384"/>
      <c r="T34" s="384"/>
    </row>
    <row r="35" spans="2:20" ht="15" customHeight="1" thickBot="1" x14ac:dyDescent="0.25">
      <c r="B35" s="568" t="s">
        <v>411</v>
      </c>
      <c r="C35" s="547">
        <v>0</v>
      </c>
      <c r="D35" s="582">
        <v>170.8</v>
      </c>
      <c r="E35" s="550">
        <v>0</v>
      </c>
      <c r="F35" s="577">
        <v>0</v>
      </c>
      <c r="G35" s="578">
        <v>0</v>
      </c>
      <c r="H35" s="572"/>
      <c r="I35" s="384"/>
      <c r="J35" s="384"/>
      <c r="K35" s="384"/>
      <c r="L35" s="384"/>
      <c r="M35" s="384"/>
      <c r="N35" s="384"/>
      <c r="O35" s="384"/>
      <c r="P35" s="384"/>
      <c r="Q35" s="384"/>
      <c r="R35" s="384"/>
      <c r="S35" s="384"/>
      <c r="T35" s="384"/>
    </row>
    <row r="36" spans="2:20" ht="24.95" customHeight="1" thickBot="1" x14ac:dyDescent="0.25">
      <c r="B36" s="537" t="s">
        <v>26</v>
      </c>
      <c r="C36" s="538">
        <f>C8-C11</f>
        <v>-5700</v>
      </c>
      <c r="D36" s="573">
        <f>D8-D11</f>
        <v>-6097.8</v>
      </c>
      <c r="E36" s="574">
        <f>E8-E11</f>
        <v>-2890.5630000000001</v>
      </c>
      <c r="F36" s="583">
        <f t="shared" si="1"/>
        <v>50.711631578947369</v>
      </c>
      <c r="G36" s="584">
        <f t="shared" si="2"/>
        <v>47.403374987700481</v>
      </c>
      <c r="H36" s="572"/>
      <c r="I36" s="384"/>
      <c r="J36" s="384"/>
      <c r="K36" s="384"/>
      <c r="L36" s="384"/>
      <c r="M36" s="384"/>
      <c r="N36" s="384"/>
      <c r="O36" s="384"/>
      <c r="P36" s="384"/>
      <c r="Q36" s="384"/>
      <c r="R36" s="384"/>
      <c r="S36" s="384"/>
      <c r="T36" s="384"/>
    </row>
    <row r="37" spans="2:20" s="587" customFormat="1" ht="24.95" customHeight="1" thickBot="1" x14ac:dyDescent="0.3">
      <c r="B37" s="594" t="s">
        <v>208</v>
      </c>
      <c r="C37" s="595">
        <f>C36*(-1)</f>
        <v>5700</v>
      </c>
      <c r="D37" s="596">
        <f>D36*(-1)</f>
        <v>6097.8</v>
      </c>
      <c r="E37" s="574">
        <v>3182</v>
      </c>
      <c r="F37" s="540">
        <f t="shared" si="1"/>
        <v>55.824561403508774</v>
      </c>
      <c r="G37" s="541">
        <f t="shared" si="2"/>
        <v>52.182754436026102</v>
      </c>
      <c r="H37" s="585"/>
      <c r="I37" s="586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</row>
    <row r="38" spans="2:20" ht="24.95" customHeight="1" thickBot="1" x14ac:dyDescent="0.25">
      <c r="B38" s="144" t="s">
        <v>27</v>
      </c>
      <c r="C38" s="538">
        <f>SUM(C36:C37)</f>
        <v>0</v>
      </c>
      <c r="D38" s="538">
        <f t="shared" ref="D38" si="8">SUM(D36:D37)</f>
        <v>0</v>
      </c>
      <c r="E38" s="538">
        <f>SUM(E36:E37)</f>
        <v>291.4369999999999</v>
      </c>
      <c r="F38" s="597">
        <v>0</v>
      </c>
      <c r="G38" s="598">
        <v>0</v>
      </c>
      <c r="H38" s="572"/>
      <c r="I38" s="384"/>
      <c r="J38" s="384"/>
      <c r="K38" s="384"/>
      <c r="L38" s="384"/>
      <c r="M38" s="384"/>
      <c r="N38" s="384"/>
      <c r="O38" s="384"/>
      <c r="P38" s="384"/>
      <c r="Q38" s="384"/>
      <c r="R38" s="384"/>
      <c r="S38" s="384"/>
      <c r="T38" s="384"/>
    </row>
    <row r="39" spans="2:20" x14ac:dyDescent="0.2">
      <c r="B39" s="588"/>
      <c r="C39" s="588"/>
      <c r="D39" s="588"/>
      <c r="E39" s="589"/>
      <c r="F39" s="589"/>
      <c r="G39" s="589"/>
      <c r="H39" s="384"/>
      <c r="I39" s="384"/>
      <c r="J39" s="384"/>
      <c r="K39" s="384"/>
      <c r="L39" s="384"/>
      <c r="M39" s="384"/>
      <c r="N39" s="384"/>
      <c r="O39" s="384"/>
      <c r="P39" s="384"/>
      <c r="Q39" s="384"/>
      <c r="R39" s="384"/>
      <c r="S39" s="384"/>
      <c r="T39" s="384"/>
    </row>
    <row r="40" spans="2:20" x14ac:dyDescent="0.2">
      <c r="C40" s="590"/>
      <c r="D40" s="590"/>
    </row>
    <row r="41" spans="2:20" x14ac:dyDescent="0.2">
      <c r="B41" s="591"/>
      <c r="C41" s="592"/>
      <c r="D41" s="592"/>
      <c r="E41" s="592"/>
      <c r="F41" s="592"/>
      <c r="G41" s="592"/>
      <c r="H41" s="593"/>
    </row>
    <row r="42" spans="2:20" x14ac:dyDescent="0.2">
      <c r="B42" s="592"/>
      <c r="C42" s="592"/>
      <c r="D42" s="592"/>
      <c r="E42" s="592"/>
      <c r="F42" s="592"/>
      <c r="G42" s="592"/>
      <c r="H42" s="593"/>
    </row>
    <row r="43" spans="2:20" x14ac:dyDescent="0.2">
      <c r="B43" s="592"/>
      <c r="C43" s="592"/>
      <c r="D43" s="592"/>
      <c r="E43" s="592"/>
      <c r="F43" s="592"/>
      <c r="G43" s="592"/>
      <c r="H43" s="593"/>
    </row>
    <row r="44" spans="2:20" x14ac:dyDescent="0.2">
      <c r="B44" s="592"/>
      <c r="C44" s="592"/>
      <c r="D44" s="592"/>
      <c r="E44" s="592"/>
      <c r="F44" s="592"/>
      <c r="G44" s="592"/>
      <c r="H44" s="593"/>
    </row>
  </sheetData>
  <mergeCells count="6">
    <mergeCell ref="H24:O24"/>
    <mergeCell ref="B4:G4"/>
    <mergeCell ref="B5:G5"/>
    <mergeCell ref="B6:G6"/>
    <mergeCell ref="H8:L8"/>
    <mergeCell ref="H20:O20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Normal="100" workbookViewId="0">
      <selection activeCell="Q19" sqref="Q19"/>
    </sheetView>
  </sheetViews>
  <sheetFormatPr defaultRowHeight="15" x14ac:dyDescent="0.25"/>
  <cols>
    <col min="1" max="1" width="32.42578125" customWidth="1"/>
    <col min="2" max="2" width="11" customWidth="1"/>
    <col min="3" max="3" width="10.5703125" customWidth="1"/>
    <col min="4" max="4" width="7.28515625" customWidth="1"/>
    <col min="5" max="5" width="7.85546875" customWidth="1"/>
    <col min="6" max="6" width="7.28515625" customWidth="1"/>
    <col min="7" max="7" width="8.140625" customWidth="1"/>
    <col min="8" max="8" width="8.7109375" customWidth="1"/>
    <col min="9" max="9" width="10.7109375" customWidth="1"/>
    <col min="10" max="10" width="8.7109375" customWidth="1"/>
    <col min="11" max="11" width="7.7109375" customWidth="1"/>
    <col min="12" max="12" width="8.28515625" customWidth="1"/>
    <col min="13" max="13" width="8" customWidth="1"/>
    <col min="257" max="257" width="32.42578125" customWidth="1"/>
    <col min="258" max="258" width="11" customWidth="1"/>
    <col min="259" max="259" width="10" customWidth="1"/>
    <col min="260" max="260" width="7.28515625" customWidth="1"/>
    <col min="261" max="261" width="7.85546875" customWidth="1"/>
    <col min="262" max="262" width="7.28515625" customWidth="1"/>
    <col min="263" max="263" width="8.140625" customWidth="1"/>
    <col min="264" max="264" width="8.7109375" customWidth="1"/>
    <col min="265" max="265" width="9.85546875" customWidth="1"/>
    <col min="266" max="266" width="8.7109375" customWidth="1"/>
    <col min="267" max="267" width="7.7109375" customWidth="1"/>
    <col min="268" max="268" width="8.28515625" customWidth="1"/>
    <col min="269" max="269" width="8" customWidth="1"/>
    <col min="513" max="513" width="32.42578125" customWidth="1"/>
    <col min="514" max="514" width="11" customWidth="1"/>
    <col min="515" max="515" width="10" customWidth="1"/>
    <col min="516" max="516" width="7.28515625" customWidth="1"/>
    <col min="517" max="517" width="7.85546875" customWidth="1"/>
    <col min="518" max="518" width="7.28515625" customWidth="1"/>
    <col min="519" max="519" width="8.140625" customWidth="1"/>
    <col min="520" max="520" width="8.7109375" customWidth="1"/>
    <col min="521" max="521" width="9.85546875" customWidth="1"/>
    <col min="522" max="522" width="8.7109375" customWidth="1"/>
    <col min="523" max="523" width="7.7109375" customWidth="1"/>
    <col min="524" max="524" width="8.28515625" customWidth="1"/>
    <col min="525" max="525" width="8" customWidth="1"/>
    <col min="769" max="769" width="32.42578125" customWidth="1"/>
    <col min="770" max="770" width="11" customWidth="1"/>
    <col min="771" max="771" width="10" customWidth="1"/>
    <col min="772" max="772" width="7.28515625" customWidth="1"/>
    <col min="773" max="773" width="7.85546875" customWidth="1"/>
    <col min="774" max="774" width="7.28515625" customWidth="1"/>
    <col min="775" max="775" width="8.140625" customWidth="1"/>
    <col min="776" max="776" width="8.7109375" customWidth="1"/>
    <col min="777" max="777" width="9.85546875" customWidth="1"/>
    <col min="778" max="778" width="8.7109375" customWidth="1"/>
    <col min="779" max="779" width="7.7109375" customWidth="1"/>
    <col min="780" max="780" width="8.28515625" customWidth="1"/>
    <col min="781" max="781" width="8" customWidth="1"/>
    <col min="1025" max="1025" width="32.42578125" customWidth="1"/>
    <col min="1026" max="1026" width="11" customWidth="1"/>
    <col min="1027" max="1027" width="10" customWidth="1"/>
    <col min="1028" max="1028" width="7.28515625" customWidth="1"/>
    <col min="1029" max="1029" width="7.85546875" customWidth="1"/>
    <col min="1030" max="1030" width="7.28515625" customWidth="1"/>
    <col min="1031" max="1031" width="8.140625" customWidth="1"/>
    <col min="1032" max="1032" width="8.7109375" customWidth="1"/>
    <col min="1033" max="1033" width="9.85546875" customWidth="1"/>
    <col min="1034" max="1034" width="8.7109375" customWidth="1"/>
    <col min="1035" max="1035" width="7.7109375" customWidth="1"/>
    <col min="1036" max="1036" width="8.28515625" customWidth="1"/>
    <col min="1037" max="1037" width="8" customWidth="1"/>
    <col min="1281" max="1281" width="32.42578125" customWidth="1"/>
    <col min="1282" max="1282" width="11" customWidth="1"/>
    <col min="1283" max="1283" width="10" customWidth="1"/>
    <col min="1284" max="1284" width="7.28515625" customWidth="1"/>
    <col min="1285" max="1285" width="7.85546875" customWidth="1"/>
    <col min="1286" max="1286" width="7.28515625" customWidth="1"/>
    <col min="1287" max="1287" width="8.140625" customWidth="1"/>
    <col min="1288" max="1288" width="8.7109375" customWidth="1"/>
    <col min="1289" max="1289" width="9.85546875" customWidth="1"/>
    <col min="1290" max="1290" width="8.7109375" customWidth="1"/>
    <col min="1291" max="1291" width="7.7109375" customWidth="1"/>
    <col min="1292" max="1292" width="8.28515625" customWidth="1"/>
    <col min="1293" max="1293" width="8" customWidth="1"/>
    <col min="1537" max="1537" width="32.42578125" customWidth="1"/>
    <col min="1538" max="1538" width="11" customWidth="1"/>
    <col min="1539" max="1539" width="10" customWidth="1"/>
    <col min="1540" max="1540" width="7.28515625" customWidth="1"/>
    <col min="1541" max="1541" width="7.85546875" customWidth="1"/>
    <col min="1542" max="1542" width="7.28515625" customWidth="1"/>
    <col min="1543" max="1543" width="8.140625" customWidth="1"/>
    <col min="1544" max="1544" width="8.7109375" customWidth="1"/>
    <col min="1545" max="1545" width="9.85546875" customWidth="1"/>
    <col min="1546" max="1546" width="8.7109375" customWidth="1"/>
    <col min="1547" max="1547" width="7.7109375" customWidth="1"/>
    <col min="1548" max="1548" width="8.28515625" customWidth="1"/>
    <col min="1549" max="1549" width="8" customWidth="1"/>
    <col min="1793" max="1793" width="32.42578125" customWidth="1"/>
    <col min="1794" max="1794" width="11" customWidth="1"/>
    <col min="1795" max="1795" width="10" customWidth="1"/>
    <col min="1796" max="1796" width="7.28515625" customWidth="1"/>
    <col min="1797" max="1797" width="7.85546875" customWidth="1"/>
    <col min="1798" max="1798" width="7.28515625" customWidth="1"/>
    <col min="1799" max="1799" width="8.140625" customWidth="1"/>
    <col min="1800" max="1800" width="8.7109375" customWidth="1"/>
    <col min="1801" max="1801" width="9.85546875" customWidth="1"/>
    <col min="1802" max="1802" width="8.7109375" customWidth="1"/>
    <col min="1803" max="1803" width="7.7109375" customWidth="1"/>
    <col min="1804" max="1804" width="8.28515625" customWidth="1"/>
    <col min="1805" max="1805" width="8" customWidth="1"/>
    <col min="2049" max="2049" width="32.42578125" customWidth="1"/>
    <col min="2050" max="2050" width="11" customWidth="1"/>
    <col min="2051" max="2051" width="10" customWidth="1"/>
    <col min="2052" max="2052" width="7.28515625" customWidth="1"/>
    <col min="2053" max="2053" width="7.85546875" customWidth="1"/>
    <col min="2054" max="2054" width="7.28515625" customWidth="1"/>
    <col min="2055" max="2055" width="8.140625" customWidth="1"/>
    <col min="2056" max="2056" width="8.7109375" customWidth="1"/>
    <col min="2057" max="2057" width="9.85546875" customWidth="1"/>
    <col min="2058" max="2058" width="8.7109375" customWidth="1"/>
    <col min="2059" max="2059" width="7.7109375" customWidth="1"/>
    <col min="2060" max="2060" width="8.28515625" customWidth="1"/>
    <col min="2061" max="2061" width="8" customWidth="1"/>
    <col min="2305" max="2305" width="32.42578125" customWidth="1"/>
    <col min="2306" max="2306" width="11" customWidth="1"/>
    <col min="2307" max="2307" width="10" customWidth="1"/>
    <col min="2308" max="2308" width="7.28515625" customWidth="1"/>
    <col min="2309" max="2309" width="7.85546875" customWidth="1"/>
    <col min="2310" max="2310" width="7.28515625" customWidth="1"/>
    <col min="2311" max="2311" width="8.140625" customWidth="1"/>
    <col min="2312" max="2312" width="8.7109375" customWidth="1"/>
    <col min="2313" max="2313" width="9.85546875" customWidth="1"/>
    <col min="2314" max="2314" width="8.7109375" customWidth="1"/>
    <col min="2315" max="2315" width="7.7109375" customWidth="1"/>
    <col min="2316" max="2316" width="8.28515625" customWidth="1"/>
    <col min="2317" max="2317" width="8" customWidth="1"/>
    <col min="2561" max="2561" width="32.42578125" customWidth="1"/>
    <col min="2562" max="2562" width="11" customWidth="1"/>
    <col min="2563" max="2563" width="10" customWidth="1"/>
    <col min="2564" max="2564" width="7.28515625" customWidth="1"/>
    <col min="2565" max="2565" width="7.85546875" customWidth="1"/>
    <col min="2566" max="2566" width="7.28515625" customWidth="1"/>
    <col min="2567" max="2567" width="8.140625" customWidth="1"/>
    <col min="2568" max="2568" width="8.7109375" customWidth="1"/>
    <col min="2569" max="2569" width="9.85546875" customWidth="1"/>
    <col min="2570" max="2570" width="8.7109375" customWidth="1"/>
    <col min="2571" max="2571" width="7.7109375" customWidth="1"/>
    <col min="2572" max="2572" width="8.28515625" customWidth="1"/>
    <col min="2573" max="2573" width="8" customWidth="1"/>
    <col min="2817" max="2817" width="32.42578125" customWidth="1"/>
    <col min="2818" max="2818" width="11" customWidth="1"/>
    <col min="2819" max="2819" width="10" customWidth="1"/>
    <col min="2820" max="2820" width="7.28515625" customWidth="1"/>
    <col min="2821" max="2821" width="7.85546875" customWidth="1"/>
    <col min="2822" max="2822" width="7.28515625" customWidth="1"/>
    <col min="2823" max="2823" width="8.140625" customWidth="1"/>
    <col min="2824" max="2824" width="8.7109375" customWidth="1"/>
    <col min="2825" max="2825" width="9.85546875" customWidth="1"/>
    <col min="2826" max="2826" width="8.7109375" customWidth="1"/>
    <col min="2827" max="2827" width="7.7109375" customWidth="1"/>
    <col min="2828" max="2828" width="8.28515625" customWidth="1"/>
    <col min="2829" max="2829" width="8" customWidth="1"/>
    <col min="3073" max="3073" width="32.42578125" customWidth="1"/>
    <col min="3074" max="3074" width="11" customWidth="1"/>
    <col min="3075" max="3075" width="10" customWidth="1"/>
    <col min="3076" max="3076" width="7.28515625" customWidth="1"/>
    <col min="3077" max="3077" width="7.85546875" customWidth="1"/>
    <col min="3078" max="3078" width="7.28515625" customWidth="1"/>
    <col min="3079" max="3079" width="8.140625" customWidth="1"/>
    <col min="3080" max="3080" width="8.7109375" customWidth="1"/>
    <col min="3081" max="3081" width="9.85546875" customWidth="1"/>
    <col min="3082" max="3082" width="8.7109375" customWidth="1"/>
    <col min="3083" max="3083" width="7.7109375" customWidth="1"/>
    <col min="3084" max="3084" width="8.28515625" customWidth="1"/>
    <col min="3085" max="3085" width="8" customWidth="1"/>
    <col min="3329" max="3329" width="32.42578125" customWidth="1"/>
    <col min="3330" max="3330" width="11" customWidth="1"/>
    <col min="3331" max="3331" width="10" customWidth="1"/>
    <col min="3332" max="3332" width="7.28515625" customWidth="1"/>
    <col min="3333" max="3333" width="7.85546875" customWidth="1"/>
    <col min="3334" max="3334" width="7.28515625" customWidth="1"/>
    <col min="3335" max="3335" width="8.140625" customWidth="1"/>
    <col min="3336" max="3336" width="8.7109375" customWidth="1"/>
    <col min="3337" max="3337" width="9.85546875" customWidth="1"/>
    <col min="3338" max="3338" width="8.7109375" customWidth="1"/>
    <col min="3339" max="3339" width="7.7109375" customWidth="1"/>
    <col min="3340" max="3340" width="8.28515625" customWidth="1"/>
    <col min="3341" max="3341" width="8" customWidth="1"/>
    <col min="3585" max="3585" width="32.42578125" customWidth="1"/>
    <col min="3586" max="3586" width="11" customWidth="1"/>
    <col min="3587" max="3587" width="10" customWidth="1"/>
    <col min="3588" max="3588" width="7.28515625" customWidth="1"/>
    <col min="3589" max="3589" width="7.85546875" customWidth="1"/>
    <col min="3590" max="3590" width="7.28515625" customWidth="1"/>
    <col min="3591" max="3591" width="8.140625" customWidth="1"/>
    <col min="3592" max="3592" width="8.7109375" customWidth="1"/>
    <col min="3593" max="3593" width="9.85546875" customWidth="1"/>
    <col min="3594" max="3594" width="8.7109375" customWidth="1"/>
    <col min="3595" max="3595" width="7.7109375" customWidth="1"/>
    <col min="3596" max="3596" width="8.28515625" customWidth="1"/>
    <col min="3597" max="3597" width="8" customWidth="1"/>
    <col min="3841" max="3841" width="32.42578125" customWidth="1"/>
    <col min="3842" max="3842" width="11" customWidth="1"/>
    <col min="3843" max="3843" width="10" customWidth="1"/>
    <col min="3844" max="3844" width="7.28515625" customWidth="1"/>
    <col min="3845" max="3845" width="7.85546875" customWidth="1"/>
    <col min="3846" max="3846" width="7.28515625" customWidth="1"/>
    <col min="3847" max="3847" width="8.140625" customWidth="1"/>
    <col min="3848" max="3848" width="8.7109375" customWidth="1"/>
    <col min="3849" max="3849" width="9.85546875" customWidth="1"/>
    <col min="3850" max="3850" width="8.7109375" customWidth="1"/>
    <col min="3851" max="3851" width="7.7109375" customWidth="1"/>
    <col min="3852" max="3852" width="8.28515625" customWidth="1"/>
    <col min="3853" max="3853" width="8" customWidth="1"/>
    <col min="4097" max="4097" width="32.42578125" customWidth="1"/>
    <col min="4098" max="4098" width="11" customWidth="1"/>
    <col min="4099" max="4099" width="10" customWidth="1"/>
    <col min="4100" max="4100" width="7.28515625" customWidth="1"/>
    <col min="4101" max="4101" width="7.85546875" customWidth="1"/>
    <col min="4102" max="4102" width="7.28515625" customWidth="1"/>
    <col min="4103" max="4103" width="8.140625" customWidth="1"/>
    <col min="4104" max="4104" width="8.7109375" customWidth="1"/>
    <col min="4105" max="4105" width="9.85546875" customWidth="1"/>
    <col min="4106" max="4106" width="8.7109375" customWidth="1"/>
    <col min="4107" max="4107" width="7.7109375" customWidth="1"/>
    <col min="4108" max="4108" width="8.28515625" customWidth="1"/>
    <col min="4109" max="4109" width="8" customWidth="1"/>
    <col min="4353" max="4353" width="32.42578125" customWidth="1"/>
    <col min="4354" max="4354" width="11" customWidth="1"/>
    <col min="4355" max="4355" width="10" customWidth="1"/>
    <col min="4356" max="4356" width="7.28515625" customWidth="1"/>
    <col min="4357" max="4357" width="7.85546875" customWidth="1"/>
    <col min="4358" max="4358" width="7.28515625" customWidth="1"/>
    <col min="4359" max="4359" width="8.140625" customWidth="1"/>
    <col min="4360" max="4360" width="8.7109375" customWidth="1"/>
    <col min="4361" max="4361" width="9.85546875" customWidth="1"/>
    <col min="4362" max="4362" width="8.7109375" customWidth="1"/>
    <col min="4363" max="4363" width="7.7109375" customWidth="1"/>
    <col min="4364" max="4364" width="8.28515625" customWidth="1"/>
    <col min="4365" max="4365" width="8" customWidth="1"/>
    <col min="4609" max="4609" width="32.42578125" customWidth="1"/>
    <col min="4610" max="4610" width="11" customWidth="1"/>
    <col min="4611" max="4611" width="10" customWidth="1"/>
    <col min="4612" max="4612" width="7.28515625" customWidth="1"/>
    <col min="4613" max="4613" width="7.85546875" customWidth="1"/>
    <col min="4614" max="4614" width="7.28515625" customWidth="1"/>
    <col min="4615" max="4615" width="8.140625" customWidth="1"/>
    <col min="4616" max="4616" width="8.7109375" customWidth="1"/>
    <col min="4617" max="4617" width="9.85546875" customWidth="1"/>
    <col min="4618" max="4618" width="8.7109375" customWidth="1"/>
    <col min="4619" max="4619" width="7.7109375" customWidth="1"/>
    <col min="4620" max="4620" width="8.28515625" customWidth="1"/>
    <col min="4621" max="4621" width="8" customWidth="1"/>
    <col min="4865" max="4865" width="32.42578125" customWidth="1"/>
    <col min="4866" max="4866" width="11" customWidth="1"/>
    <col min="4867" max="4867" width="10" customWidth="1"/>
    <col min="4868" max="4868" width="7.28515625" customWidth="1"/>
    <col min="4869" max="4869" width="7.85546875" customWidth="1"/>
    <col min="4870" max="4870" width="7.28515625" customWidth="1"/>
    <col min="4871" max="4871" width="8.140625" customWidth="1"/>
    <col min="4872" max="4872" width="8.7109375" customWidth="1"/>
    <col min="4873" max="4873" width="9.85546875" customWidth="1"/>
    <col min="4874" max="4874" width="8.7109375" customWidth="1"/>
    <col min="4875" max="4875" width="7.7109375" customWidth="1"/>
    <col min="4876" max="4876" width="8.28515625" customWidth="1"/>
    <col min="4877" max="4877" width="8" customWidth="1"/>
    <col min="5121" max="5121" width="32.42578125" customWidth="1"/>
    <col min="5122" max="5122" width="11" customWidth="1"/>
    <col min="5123" max="5123" width="10" customWidth="1"/>
    <col min="5124" max="5124" width="7.28515625" customWidth="1"/>
    <col min="5125" max="5125" width="7.85546875" customWidth="1"/>
    <col min="5126" max="5126" width="7.28515625" customWidth="1"/>
    <col min="5127" max="5127" width="8.140625" customWidth="1"/>
    <col min="5128" max="5128" width="8.7109375" customWidth="1"/>
    <col min="5129" max="5129" width="9.85546875" customWidth="1"/>
    <col min="5130" max="5130" width="8.7109375" customWidth="1"/>
    <col min="5131" max="5131" width="7.7109375" customWidth="1"/>
    <col min="5132" max="5132" width="8.28515625" customWidth="1"/>
    <col min="5133" max="5133" width="8" customWidth="1"/>
    <col min="5377" max="5377" width="32.42578125" customWidth="1"/>
    <col min="5378" max="5378" width="11" customWidth="1"/>
    <col min="5379" max="5379" width="10" customWidth="1"/>
    <col min="5380" max="5380" width="7.28515625" customWidth="1"/>
    <col min="5381" max="5381" width="7.85546875" customWidth="1"/>
    <col min="5382" max="5382" width="7.28515625" customWidth="1"/>
    <col min="5383" max="5383" width="8.140625" customWidth="1"/>
    <col min="5384" max="5384" width="8.7109375" customWidth="1"/>
    <col min="5385" max="5385" width="9.85546875" customWidth="1"/>
    <col min="5386" max="5386" width="8.7109375" customWidth="1"/>
    <col min="5387" max="5387" width="7.7109375" customWidth="1"/>
    <col min="5388" max="5388" width="8.28515625" customWidth="1"/>
    <col min="5389" max="5389" width="8" customWidth="1"/>
    <col min="5633" max="5633" width="32.42578125" customWidth="1"/>
    <col min="5634" max="5634" width="11" customWidth="1"/>
    <col min="5635" max="5635" width="10" customWidth="1"/>
    <col min="5636" max="5636" width="7.28515625" customWidth="1"/>
    <col min="5637" max="5637" width="7.85546875" customWidth="1"/>
    <col min="5638" max="5638" width="7.28515625" customWidth="1"/>
    <col min="5639" max="5639" width="8.140625" customWidth="1"/>
    <col min="5640" max="5640" width="8.7109375" customWidth="1"/>
    <col min="5641" max="5641" width="9.85546875" customWidth="1"/>
    <col min="5642" max="5642" width="8.7109375" customWidth="1"/>
    <col min="5643" max="5643" width="7.7109375" customWidth="1"/>
    <col min="5644" max="5644" width="8.28515625" customWidth="1"/>
    <col min="5645" max="5645" width="8" customWidth="1"/>
    <col min="5889" max="5889" width="32.42578125" customWidth="1"/>
    <col min="5890" max="5890" width="11" customWidth="1"/>
    <col min="5891" max="5891" width="10" customWidth="1"/>
    <col min="5892" max="5892" width="7.28515625" customWidth="1"/>
    <col min="5893" max="5893" width="7.85546875" customWidth="1"/>
    <col min="5894" max="5894" width="7.28515625" customWidth="1"/>
    <col min="5895" max="5895" width="8.140625" customWidth="1"/>
    <col min="5896" max="5896" width="8.7109375" customWidth="1"/>
    <col min="5897" max="5897" width="9.85546875" customWidth="1"/>
    <col min="5898" max="5898" width="8.7109375" customWidth="1"/>
    <col min="5899" max="5899" width="7.7109375" customWidth="1"/>
    <col min="5900" max="5900" width="8.28515625" customWidth="1"/>
    <col min="5901" max="5901" width="8" customWidth="1"/>
    <col min="6145" max="6145" width="32.42578125" customWidth="1"/>
    <col min="6146" max="6146" width="11" customWidth="1"/>
    <col min="6147" max="6147" width="10" customWidth="1"/>
    <col min="6148" max="6148" width="7.28515625" customWidth="1"/>
    <col min="6149" max="6149" width="7.85546875" customWidth="1"/>
    <col min="6150" max="6150" width="7.28515625" customWidth="1"/>
    <col min="6151" max="6151" width="8.140625" customWidth="1"/>
    <col min="6152" max="6152" width="8.7109375" customWidth="1"/>
    <col min="6153" max="6153" width="9.85546875" customWidth="1"/>
    <col min="6154" max="6154" width="8.7109375" customWidth="1"/>
    <col min="6155" max="6155" width="7.7109375" customWidth="1"/>
    <col min="6156" max="6156" width="8.28515625" customWidth="1"/>
    <col min="6157" max="6157" width="8" customWidth="1"/>
    <col min="6401" max="6401" width="32.42578125" customWidth="1"/>
    <col min="6402" max="6402" width="11" customWidth="1"/>
    <col min="6403" max="6403" width="10" customWidth="1"/>
    <col min="6404" max="6404" width="7.28515625" customWidth="1"/>
    <col min="6405" max="6405" width="7.85546875" customWidth="1"/>
    <col min="6406" max="6406" width="7.28515625" customWidth="1"/>
    <col min="6407" max="6407" width="8.140625" customWidth="1"/>
    <col min="6408" max="6408" width="8.7109375" customWidth="1"/>
    <col min="6409" max="6409" width="9.85546875" customWidth="1"/>
    <col min="6410" max="6410" width="8.7109375" customWidth="1"/>
    <col min="6411" max="6411" width="7.7109375" customWidth="1"/>
    <col min="6412" max="6412" width="8.28515625" customWidth="1"/>
    <col min="6413" max="6413" width="8" customWidth="1"/>
    <col min="6657" max="6657" width="32.42578125" customWidth="1"/>
    <col min="6658" max="6658" width="11" customWidth="1"/>
    <col min="6659" max="6659" width="10" customWidth="1"/>
    <col min="6660" max="6660" width="7.28515625" customWidth="1"/>
    <col min="6661" max="6661" width="7.85546875" customWidth="1"/>
    <col min="6662" max="6662" width="7.28515625" customWidth="1"/>
    <col min="6663" max="6663" width="8.140625" customWidth="1"/>
    <col min="6664" max="6664" width="8.7109375" customWidth="1"/>
    <col min="6665" max="6665" width="9.85546875" customWidth="1"/>
    <col min="6666" max="6666" width="8.7109375" customWidth="1"/>
    <col min="6667" max="6667" width="7.7109375" customWidth="1"/>
    <col min="6668" max="6668" width="8.28515625" customWidth="1"/>
    <col min="6669" max="6669" width="8" customWidth="1"/>
    <col min="6913" max="6913" width="32.42578125" customWidth="1"/>
    <col min="6914" max="6914" width="11" customWidth="1"/>
    <col min="6915" max="6915" width="10" customWidth="1"/>
    <col min="6916" max="6916" width="7.28515625" customWidth="1"/>
    <col min="6917" max="6917" width="7.85546875" customWidth="1"/>
    <col min="6918" max="6918" width="7.28515625" customWidth="1"/>
    <col min="6919" max="6919" width="8.140625" customWidth="1"/>
    <col min="6920" max="6920" width="8.7109375" customWidth="1"/>
    <col min="6921" max="6921" width="9.85546875" customWidth="1"/>
    <col min="6922" max="6922" width="8.7109375" customWidth="1"/>
    <col min="6923" max="6923" width="7.7109375" customWidth="1"/>
    <col min="6924" max="6924" width="8.28515625" customWidth="1"/>
    <col min="6925" max="6925" width="8" customWidth="1"/>
    <col min="7169" max="7169" width="32.42578125" customWidth="1"/>
    <col min="7170" max="7170" width="11" customWidth="1"/>
    <col min="7171" max="7171" width="10" customWidth="1"/>
    <col min="7172" max="7172" width="7.28515625" customWidth="1"/>
    <col min="7173" max="7173" width="7.85546875" customWidth="1"/>
    <col min="7174" max="7174" width="7.28515625" customWidth="1"/>
    <col min="7175" max="7175" width="8.140625" customWidth="1"/>
    <col min="7176" max="7176" width="8.7109375" customWidth="1"/>
    <col min="7177" max="7177" width="9.85546875" customWidth="1"/>
    <col min="7178" max="7178" width="8.7109375" customWidth="1"/>
    <col min="7179" max="7179" width="7.7109375" customWidth="1"/>
    <col min="7180" max="7180" width="8.28515625" customWidth="1"/>
    <col min="7181" max="7181" width="8" customWidth="1"/>
    <col min="7425" max="7425" width="32.42578125" customWidth="1"/>
    <col min="7426" max="7426" width="11" customWidth="1"/>
    <col min="7427" max="7427" width="10" customWidth="1"/>
    <col min="7428" max="7428" width="7.28515625" customWidth="1"/>
    <col min="7429" max="7429" width="7.85546875" customWidth="1"/>
    <col min="7430" max="7430" width="7.28515625" customWidth="1"/>
    <col min="7431" max="7431" width="8.140625" customWidth="1"/>
    <col min="7432" max="7432" width="8.7109375" customWidth="1"/>
    <col min="7433" max="7433" width="9.85546875" customWidth="1"/>
    <col min="7434" max="7434" width="8.7109375" customWidth="1"/>
    <col min="7435" max="7435" width="7.7109375" customWidth="1"/>
    <col min="7436" max="7436" width="8.28515625" customWidth="1"/>
    <col min="7437" max="7437" width="8" customWidth="1"/>
    <col min="7681" max="7681" width="32.42578125" customWidth="1"/>
    <col min="7682" max="7682" width="11" customWidth="1"/>
    <col min="7683" max="7683" width="10" customWidth="1"/>
    <col min="7684" max="7684" width="7.28515625" customWidth="1"/>
    <col min="7685" max="7685" width="7.85546875" customWidth="1"/>
    <col min="7686" max="7686" width="7.28515625" customWidth="1"/>
    <col min="7687" max="7687" width="8.140625" customWidth="1"/>
    <col min="7688" max="7688" width="8.7109375" customWidth="1"/>
    <col min="7689" max="7689" width="9.85546875" customWidth="1"/>
    <col min="7690" max="7690" width="8.7109375" customWidth="1"/>
    <col min="7691" max="7691" width="7.7109375" customWidth="1"/>
    <col min="7692" max="7692" width="8.28515625" customWidth="1"/>
    <col min="7693" max="7693" width="8" customWidth="1"/>
    <col min="7937" max="7937" width="32.42578125" customWidth="1"/>
    <col min="7938" max="7938" width="11" customWidth="1"/>
    <col min="7939" max="7939" width="10" customWidth="1"/>
    <col min="7940" max="7940" width="7.28515625" customWidth="1"/>
    <col min="7941" max="7941" width="7.85546875" customWidth="1"/>
    <col min="7942" max="7942" width="7.28515625" customWidth="1"/>
    <col min="7943" max="7943" width="8.140625" customWidth="1"/>
    <col min="7944" max="7944" width="8.7109375" customWidth="1"/>
    <col min="7945" max="7945" width="9.85546875" customWidth="1"/>
    <col min="7946" max="7946" width="8.7109375" customWidth="1"/>
    <col min="7947" max="7947" width="7.7109375" customWidth="1"/>
    <col min="7948" max="7948" width="8.28515625" customWidth="1"/>
    <col min="7949" max="7949" width="8" customWidth="1"/>
    <col min="8193" max="8193" width="32.42578125" customWidth="1"/>
    <col min="8194" max="8194" width="11" customWidth="1"/>
    <col min="8195" max="8195" width="10" customWidth="1"/>
    <col min="8196" max="8196" width="7.28515625" customWidth="1"/>
    <col min="8197" max="8197" width="7.85546875" customWidth="1"/>
    <col min="8198" max="8198" width="7.28515625" customWidth="1"/>
    <col min="8199" max="8199" width="8.140625" customWidth="1"/>
    <col min="8200" max="8200" width="8.7109375" customWidth="1"/>
    <col min="8201" max="8201" width="9.85546875" customWidth="1"/>
    <col min="8202" max="8202" width="8.7109375" customWidth="1"/>
    <col min="8203" max="8203" width="7.7109375" customWidth="1"/>
    <col min="8204" max="8204" width="8.28515625" customWidth="1"/>
    <col min="8205" max="8205" width="8" customWidth="1"/>
    <col min="8449" max="8449" width="32.42578125" customWidth="1"/>
    <col min="8450" max="8450" width="11" customWidth="1"/>
    <col min="8451" max="8451" width="10" customWidth="1"/>
    <col min="8452" max="8452" width="7.28515625" customWidth="1"/>
    <col min="8453" max="8453" width="7.85546875" customWidth="1"/>
    <col min="8454" max="8454" width="7.28515625" customWidth="1"/>
    <col min="8455" max="8455" width="8.140625" customWidth="1"/>
    <col min="8456" max="8456" width="8.7109375" customWidth="1"/>
    <col min="8457" max="8457" width="9.85546875" customWidth="1"/>
    <col min="8458" max="8458" width="8.7109375" customWidth="1"/>
    <col min="8459" max="8459" width="7.7109375" customWidth="1"/>
    <col min="8460" max="8460" width="8.28515625" customWidth="1"/>
    <col min="8461" max="8461" width="8" customWidth="1"/>
    <col min="8705" max="8705" width="32.42578125" customWidth="1"/>
    <col min="8706" max="8706" width="11" customWidth="1"/>
    <col min="8707" max="8707" width="10" customWidth="1"/>
    <col min="8708" max="8708" width="7.28515625" customWidth="1"/>
    <col min="8709" max="8709" width="7.85546875" customWidth="1"/>
    <col min="8710" max="8710" width="7.28515625" customWidth="1"/>
    <col min="8711" max="8711" width="8.140625" customWidth="1"/>
    <col min="8712" max="8712" width="8.7109375" customWidth="1"/>
    <col min="8713" max="8713" width="9.85546875" customWidth="1"/>
    <col min="8714" max="8714" width="8.7109375" customWidth="1"/>
    <col min="8715" max="8715" width="7.7109375" customWidth="1"/>
    <col min="8716" max="8716" width="8.28515625" customWidth="1"/>
    <col min="8717" max="8717" width="8" customWidth="1"/>
    <col min="8961" max="8961" width="32.42578125" customWidth="1"/>
    <col min="8962" max="8962" width="11" customWidth="1"/>
    <col min="8963" max="8963" width="10" customWidth="1"/>
    <col min="8964" max="8964" width="7.28515625" customWidth="1"/>
    <col min="8965" max="8965" width="7.85546875" customWidth="1"/>
    <col min="8966" max="8966" width="7.28515625" customWidth="1"/>
    <col min="8967" max="8967" width="8.140625" customWidth="1"/>
    <col min="8968" max="8968" width="8.7109375" customWidth="1"/>
    <col min="8969" max="8969" width="9.85546875" customWidth="1"/>
    <col min="8970" max="8970" width="8.7109375" customWidth="1"/>
    <col min="8971" max="8971" width="7.7109375" customWidth="1"/>
    <col min="8972" max="8972" width="8.28515625" customWidth="1"/>
    <col min="8973" max="8973" width="8" customWidth="1"/>
    <col min="9217" max="9217" width="32.42578125" customWidth="1"/>
    <col min="9218" max="9218" width="11" customWidth="1"/>
    <col min="9219" max="9219" width="10" customWidth="1"/>
    <col min="9220" max="9220" width="7.28515625" customWidth="1"/>
    <col min="9221" max="9221" width="7.85546875" customWidth="1"/>
    <col min="9222" max="9222" width="7.28515625" customWidth="1"/>
    <col min="9223" max="9223" width="8.140625" customWidth="1"/>
    <col min="9224" max="9224" width="8.7109375" customWidth="1"/>
    <col min="9225" max="9225" width="9.85546875" customWidth="1"/>
    <col min="9226" max="9226" width="8.7109375" customWidth="1"/>
    <col min="9227" max="9227" width="7.7109375" customWidth="1"/>
    <col min="9228" max="9228" width="8.28515625" customWidth="1"/>
    <col min="9229" max="9229" width="8" customWidth="1"/>
    <col min="9473" max="9473" width="32.42578125" customWidth="1"/>
    <col min="9474" max="9474" width="11" customWidth="1"/>
    <col min="9475" max="9475" width="10" customWidth="1"/>
    <col min="9476" max="9476" width="7.28515625" customWidth="1"/>
    <col min="9477" max="9477" width="7.85546875" customWidth="1"/>
    <col min="9478" max="9478" width="7.28515625" customWidth="1"/>
    <col min="9479" max="9479" width="8.140625" customWidth="1"/>
    <col min="9480" max="9480" width="8.7109375" customWidth="1"/>
    <col min="9481" max="9481" width="9.85546875" customWidth="1"/>
    <col min="9482" max="9482" width="8.7109375" customWidth="1"/>
    <col min="9483" max="9483" width="7.7109375" customWidth="1"/>
    <col min="9484" max="9484" width="8.28515625" customWidth="1"/>
    <col min="9485" max="9485" width="8" customWidth="1"/>
    <col min="9729" max="9729" width="32.42578125" customWidth="1"/>
    <col min="9730" max="9730" width="11" customWidth="1"/>
    <col min="9731" max="9731" width="10" customWidth="1"/>
    <col min="9732" max="9732" width="7.28515625" customWidth="1"/>
    <col min="9733" max="9733" width="7.85546875" customWidth="1"/>
    <col min="9734" max="9734" width="7.28515625" customWidth="1"/>
    <col min="9735" max="9735" width="8.140625" customWidth="1"/>
    <col min="9736" max="9736" width="8.7109375" customWidth="1"/>
    <col min="9737" max="9737" width="9.85546875" customWidth="1"/>
    <col min="9738" max="9738" width="8.7109375" customWidth="1"/>
    <col min="9739" max="9739" width="7.7109375" customWidth="1"/>
    <col min="9740" max="9740" width="8.28515625" customWidth="1"/>
    <col min="9741" max="9741" width="8" customWidth="1"/>
    <col min="9985" max="9985" width="32.42578125" customWidth="1"/>
    <col min="9986" max="9986" width="11" customWidth="1"/>
    <col min="9987" max="9987" width="10" customWidth="1"/>
    <col min="9988" max="9988" width="7.28515625" customWidth="1"/>
    <col min="9989" max="9989" width="7.85546875" customWidth="1"/>
    <col min="9990" max="9990" width="7.28515625" customWidth="1"/>
    <col min="9991" max="9991" width="8.140625" customWidth="1"/>
    <col min="9992" max="9992" width="8.7109375" customWidth="1"/>
    <col min="9993" max="9993" width="9.85546875" customWidth="1"/>
    <col min="9994" max="9994" width="8.7109375" customWidth="1"/>
    <col min="9995" max="9995" width="7.7109375" customWidth="1"/>
    <col min="9996" max="9996" width="8.28515625" customWidth="1"/>
    <col min="9997" max="9997" width="8" customWidth="1"/>
    <col min="10241" max="10241" width="32.42578125" customWidth="1"/>
    <col min="10242" max="10242" width="11" customWidth="1"/>
    <col min="10243" max="10243" width="10" customWidth="1"/>
    <col min="10244" max="10244" width="7.28515625" customWidth="1"/>
    <col min="10245" max="10245" width="7.85546875" customWidth="1"/>
    <col min="10246" max="10246" width="7.28515625" customWidth="1"/>
    <col min="10247" max="10247" width="8.140625" customWidth="1"/>
    <col min="10248" max="10248" width="8.7109375" customWidth="1"/>
    <col min="10249" max="10249" width="9.85546875" customWidth="1"/>
    <col min="10250" max="10250" width="8.7109375" customWidth="1"/>
    <col min="10251" max="10251" width="7.7109375" customWidth="1"/>
    <col min="10252" max="10252" width="8.28515625" customWidth="1"/>
    <col min="10253" max="10253" width="8" customWidth="1"/>
    <col min="10497" max="10497" width="32.42578125" customWidth="1"/>
    <col min="10498" max="10498" width="11" customWidth="1"/>
    <col min="10499" max="10499" width="10" customWidth="1"/>
    <col min="10500" max="10500" width="7.28515625" customWidth="1"/>
    <col min="10501" max="10501" width="7.85546875" customWidth="1"/>
    <col min="10502" max="10502" width="7.28515625" customWidth="1"/>
    <col min="10503" max="10503" width="8.140625" customWidth="1"/>
    <col min="10504" max="10504" width="8.7109375" customWidth="1"/>
    <col min="10505" max="10505" width="9.85546875" customWidth="1"/>
    <col min="10506" max="10506" width="8.7109375" customWidth="1"/>
    <col min="10507" max="10507" width="7.7109375" customWidth="1"/>
    <col min="10508" max="10508" width="8.28515625" customWidth="1"/>
    <col min="10509" max="10509" width="8" customWidth="1"/>
    <col min="10753" max="10753" width="32.42578125" customWidth="1"/>
    <col min="10754" max="10754" width="11" customWidth="1"/>
    <col min="10755" max="10755" width="10" customWidth="1"/>
    <col min="10756" max="10756" width="7.28515625" customWidth="1"/>
    <col min="10757" max="10757" width="7.85546875" customWidth="1"/>
    <col min="10758" max="10758" width="7.28515625" customWidth="1"/>
    <col min="10759" max="10759" width="8.140625" customWidth="1"/>
    <col min="10760" max="10760" width="8.7109375" customWidth="1"/>
    <col min="10761" max="10761" width="9.85546875" customWidth="1"/>
    <col min="10762" max="10762" width="8.7109375" customWidth="1"/>
    <col min="10763" max="10763" width="7.7109375" customWidth="1"/>
    <col min="10764" max="10764" width="8.28515625" customWidth="1"/>
    <col min="10765" max="10765" width="8" customWidth="1"/>
    <col min="11009" max="11009" width="32.42578125" customWidth="1"/>
    <col min="11010" max="11010" width="11" customWidth="1"/>
    <col min="11011" max="11011" width="10" customWidth="1"/>
    <col min="11012" max="11012" width="7.28515625" customWidth="1"/>
    <col min="11013" max="11013" width="7.85546875" customWidth="1"/>
    <col min="11014" max="11014" width="7.28515625" customWidth="1"/>
    <col min="11015" max="11015" width="8.140625" customWidth="1"/>
    <col min="11016" max="11016" width="8.7109375" customWidth="1"/>
    <col min="11017" max="11017" width="9.85546875" customWidth="1"/>
    <col min="11018" max="11018" width="8.7109375" customWidth="1"/>
    <col min="11019" max="11019" width="7.7109375" customWidth="1"/>
    <col min="11020" max="11020" width="8.28515625" customWidth="1"/>
    <col min="11021" max="11021" width="8" customWidth="1"/>
    <col min="11265" max="11265" width="32.42578125" customWidth="1"/>
    <col min="11266" max="11266" width="11" customWidth="1"/>
    <col min="11267" max="11267" width="10" customWidth="1"/>
    <col min="11268" max="11268" width="7.28515625" customWidth="1"/>
    <col min="11269" max="11269" width="7.85546875" customWidth="1"/>
    <col min="11270" max="11270" width="7.28515625" customWidth="1"/>
    <col min="11271" max="11271" width="8.140625" customWidth="1"/>
    <col min="11272" max="11272" width="8.7109375" customWidth="1"/>
    <col min="11273" max="11273" width="9.85546875" customWidth="1"/>
    <col min="11274" max="11274" width="8.7109375" customWidth="1"/>
    <col min="11275" max="11275" width="7.7109375" customWidth="1"/>
    <col min="11276" max="11276" width="8.28515625" customWidth="1"/>
    <col min="11277" max="11277" width="8" customWidth="1"/>
    <col min="11521" max="11521" width="32.42578125" customWidth="1"/>
    <col min="11522" max="11522" width="11" customWidth="1"/>
    <col min="11523" max="11523" width="10" customWidth="1"/>
    <col min="11524" max="11524" width="7.28515625" customWidth="1"/>
    <col min="11525" max="11525" width="7.85546875" customWidth="1"/>
    <col min="11526" max="11526" width="7.28515625" customWidth="1"/>
    <col min="11527" max="11527" width="8.140625" customWidth="1"/>
    <col min="11528" max="11528" width="8.7109375" customWidth="1"/>
    <col min="11529" max="11529" width="9.85546875" customWidth="1"/>
    <col min="11530" max="11530" width="8.7109375" customWidth="1"/>
    <col min="11531" max="11531" width="7.7109375" customWidth="1"/>
    <col min="11532" max="11532" width="8.28515625" customWidth="1"/>
    <col min="11533" max="11533" width="8" customWidth="1"/>
    <col min="11777" max="11777" width="32.42578125" customWidth="1"/>
    <col min="11778" max="11778" width="11" customWidth="1"/>
    <col min="11779" max="11779" width="10" customWidth="1"/>
    <col min="11780" max="11780" width="7.28515625" customWidth="1"/>
    <col min="11781" max="11781" width="7.85546875" customWidth="1"/>
    <col min="11782" max="11782" width="7.28515625" customWidth="1"/>
    <col min="11783" max="11783" width="8.140625" customWidth="1"/>
    <col min="11784" max="11784" width="8.7109375" customWidth="1"/>
    <col min="11785" max="11785" width="9.85546875" customWidth="1"/>
    <col min="11786" max="11786" width="8.7109375" customWidth="1"/>
    <col min="11787" max="11787" width="7.7109375" customWidth="1"/>
    <col min="11788" max="11788" width="8.28515625" customWidth="1"/>
    <col min="11789" max="11789" width="8" customWidth="1"/>
    <col min="12033" max="12033" width="32.42578125" customWidth="1"/>
    <col min="12034" max="12034" width="11" customWidth="1"/>
    <col min="12035" max="12035" width="10" customWidth="1"/>
    <col min="12036" max="12036" width="7.28515625" customWidth="1"/>
    <col min="12037" max="12037" width="7.85546875" customWidth="1"/>
    <col min="12038" max="12038" width="7.28515625" customWidth="1"/>
    <col min="12039" max="12039" width="8.140625" customWidth="1"/>
    <col min="12040" max="12040" width="8.7109375" customWidth="1"/>
    <col min="12041" max="12041" width="9.85546875" customWidth="1"/>
    <col min="12042" max="12042" width="8.7109375" customWidth="1"/>
    <col min="12043" max="12043" width="7.7109375" customWidth="1"/>
    <col min="12044" max="12044" width="8.28515625" customWidth="1"/>
    <col min="12045" max="12045" width="8" customWidth="1"/>
    <col min="12289" max="12289" width="32.42578125" customWidth="1"/>
    <col min="12290" max="12290" width="11" customWidth="1"/>
    <col min="12291" max="12291" width="10" customWidth="1"/>
    <col min="12292" max="12292" width="7.28515625" customWidth="1"/>
    <col min="12293" max="12293" width="7.85546875" customWidth="1"/>
    <col min="12294" max="12294" width="7.28515625" customWidth="1"/>
    <col min="12295" max="12295" width="8.140625" customWidth="1"/>
    <col min="12296" max="12296" width="8.7109375" customWidth="1"/>
    <col min="12297" max="12297" width="9.85546875" customWidth="1"/>
    <col min="12298" max="12298" width="8.7109375" customWidth="1"/>
    <col min="12299" max="12299" width="7.7109375" customWidth="1"/>
    <col min="12300" max="12300" width="8.28515625" customWidth="1"/>
    <col min="12301" max="12301" width="8" customWidth="1"/>
    <col min="12545" max="12545" width="32.42578125" customWidth="1"/>
    <col min="12546" max="12546" width="11" customWidth="1"/>
    <col min="12547" max="12547" width="10" customWidth="1"/>
    <col min="12548" max="12548" width="7.28515625" customWidth="1"/>
    <col min="12549" max="12549" width="7.85546875" customWidth="1"/>
    <col min="12550" max="12550" width="7.28515625" customWidth="1"/>
    <col min="12551" max="12551" width="8.140625" customWidth="1"/>
    <col min="12552" max="12552" width="8.7109375" customWidth="1"/>
    <col min="12553" max="12553" width="9.85546875" customWidth="1"/>
    <col min="12554" max="12554" width="8.7109375" customWidth="1"/>
    <col min="12555" max="12555" width="7.7109375" customWidth="1"/>
    <col min="12556" max="12556" width="8.28515625" customWidth="1"/>
    <col min="12557" max="12557" width="8" customWidth="1"/>
    <col min="12801" max="12801" width="32.42578125" customWidth="1"/>
    <col min="12802" max="12802" width="11" customWidth="1"/>
    <col min="12803" max="12803" width="10" customWidth="1"/>
    <col min="12804" max="12804" width="7.28515625" customWidth="1"/>
    <col min="12805" max="12805" width="7.85546875" customWidth="1"/>
    <col min="12806" max="12806" width="7.28515625" customWidth="1"/>
    <col min="12807" max="12807" width="8.140625" customWidth="1"/>
    <col min="12808" max="12808" width="8.7109375" customWidth="1"/>
    <col min="12809" max="12809" width="9.85546875" customWidth="1"/>
    <col min="12810" max="12810" width="8.7109375" customWidth="1"/>
    <col min="12811" max="12811" width="7.7109375" customWidth="1"/>
    <col min="12812" max="12812" width="8.28515625" customWidth="1"/>
    <col min="12813" max="12813" width="8" customWidth="1"/>
    <col min="13057" max="13057" width="32.42578125" customWidth="1"/>
    <col min="13058" max="13058" width="11" customWidth="1"/>
    <col min="13059" max="13059" width="10" customWidth="1"/>
    <col min="13060" max="13060" width="7.28515625" customWidth="1"/>
    <col min="13061" max="13061" width="7.85546875" customWidth="1"/>
    <col min="13062" max="13062" width="7.28515625" customWidth="1"/>
    <col min="13063" max="13063" width="8.140625" customWidth="1"/>
    <col min="13064" max="13064" width="8.7109375" customWidth="1"/>
    <col min="13065" max="13065" width="9.85546875" customWidth="1"/>
    <col min="13066" max="13066" width="8.7109375" customWidth="1"/>
    <col min="13067" max="13067" width="7.7109375" customWidth="1"/>
    <col min="13068" max="13068" width="8.28515625" customWidth="1"/>
    <col min="13069" max="13069" width="8" customWidth="1"/>
    <col min="13313" max="13313" width="32.42578125" customWidth="1"/>
    <col min="13314" max="13314" width="11" customWidth="1"/>
    <col min="13315" max="13315" width="10" customWidth="1"/>
    <col min="13316" max="13316" width="7.28515625" customWidth="1"/>
    <col min="13317" max="13317" width="7.85546875" customWidth="1"/>
    <col min="13318" max="13318" width="7.28515625" customWidth="1"/>
    <col min="13319" max="13319" width="8.140625" customWidth="1"/>
    <col min="13320" max="13320" width="8.7109375" customWidth="1"/>
    <col min="13321" max="13321" width="9.85546875" customWidth="1"/>
    <col min="13322" max="13322" width="8.7109375" customWidth="1"/>
    <col min="13323" max="13323" width="7.7109375" customWidth="1"/>
    <col min="13324" max="13324" width="8.28515625" customWidth="1"/>
    <col min="13325" max="13325" width="8" customWidth="1"/>
    <col min="13569" max="13569" width="32.42578125" customWidth="1"/>
    <col min="13570" max="13570" width="11" customWidth="1"/>
    <col min="13571" max="13571" width="10" customWidth="1"/>
    <col min="13572" max="13572" width="7.28515625" customWidth="1"/>
    <col min="13573" max="13573" width="7.85546875" customWidth="1"/>
    <col min="13574" max="13574" width="7.28515625" customWidth="1"/>
    <col min="13575" max="13575" width="8.140625" customWidth="1"/>
    <col min="13576" max="13576" width="8.7109375" customWidth="1"/>
    <col min="13577" max="13577" width="9.85546875" customWidth="1"/>
    <col min="13578" max="13578" width="8.7109375" customWidth="1"/>
    <col min="13579" max="13579" width="7.7109375" customWidth="1"/>
    <col min="13580" max="13580" width="8.28515625" customWidth="1"/>
    <col min="13581" max="13581" width="8" customWidth="1"/>
    <col min="13825" max="13825" width="32.42578125" customWidth="1"/>
    <col min="13826" max="13826" width="11" customWidth="1"/>
    <col min="13827" max="13827" width="10" customWidth="1"/>
    <col min="13828" max="13828" width="7.28515625" customWidth="1"/>
    <col min="13829" max="13829" width="7.85546875" customWidth="1"/>
    <col min="13830" max="13830" width="7.28515625" customWidth="1"/>
    <col min="13831" max="13831" width="8.140625" customWidth="1"/>
    <col min="13832" max="13832" width="8.7109375" customWidth="1"/>
    <col min="13833" max="13833" width="9.85546875" customWidth="1"/>
    <col min="13834" max="13834" width="8.7109375" customWidth="1"/>
    <col min="13835" max="13835" width="7.7109375" customWidth="1"/>
    <col min="13836" max="13836" width="8.28515625" customWidth="1"/>
    <col min="13837" max="13837" width="8" customWidth="1"/>
    <col min="14081" max="14081" width="32.42578125" customWidth="1"/>
    <col min="14082" max="14082" width="11" customWidth="1"/>
    <col min="14083" max="14083" width="10" customWidth="1"/>
    <col min="14084" max="14084" width="7.28515625" customWidth="1"/>
    <col min="14085" max="14085" width="7.85546875" customWidth="1"/>
    <col min="14086" max="14086" width="7.28515625" customWidth="1"/>
    <col min="14087" max="14087" width="8.140625" customWidth="1"/>
    <col min="14088" max="14088" width="8.7109375" customWidth="1"/>
    <col min="14089" max="14089" width="9.85546875" customWidth="1"/>
    <col min="14090" max="14090" width="8.7109375" customWidth="1"/>
    <col min="14091" max="14091" width="7.7109375" customWidth="1"/>
    <col min="14092" max="14092" width="8.28515625" customWidth="1"/>
    <col min="14093" max="14093" width="8" customWidth="1"/>
    <col min="14337" max="14337" width="32.42578125" customWidth="1"/>
    <col min="14338" max="14338" width="11" customWidth="1"/>
    <col min="14339" max="14339" width="10" customWidth="1"/>
    <col min="14340" max="14340" width="7.28515625" customWidth="1"/>
    <col min="14341" max="14341" width="7.85546875" customWidth="1"/>
    <col min="14342" max="14342" width="7.28515625" customWidth="1"/>
    <col min="14343" max="14343" width="8.140625" customWidth="1"/>
    <col min="14344" max="14344" width="8.7109375" customWidth="1"/>
    <col min="14345" max="14345" width="9.85546875" customWidth="1"/>
    <col min="14346" max="14346" width="8.7109375" customWidth="1"/>
    <col min="14347" max="14347" width="7.7109375" customWidth="1"/>
    <col min="14348" max="14348" width="8.28515625" customWidth="1"/>
    <col min="14349" max="14349" width="8" customWidth="1"/>
    <col min="14593" max="14593" width="32.42578125" customWidth="1"/>
    <col min="14594" max="14594" width="11" customWidth="1"/>
    <col min="14595" max="14595" width="10" customWidth="1"/>
    <col min="14596" max="14596" width="7.28515625" customWidth="1"/>
    <col min="14597" max="14597" width="7.85546875" customWidth="1"/>
    <col min="14598" max="14598" width="7.28515625" customWidth="1"/>
    <col min="14599" max="14599" width="8.140625" customWidth="1"/>
    <col min="14600" max="14600" width="8.7109375" customWidth="1"/>
    <col min="14601" max="14601" width="9.85546875" customWidth="1"/>
    <col min="14602" max="14602" width="8.7109375" customWidth="1"/>
    <col min="14603" max="14603" width="7.7109375" customWidth="1"/>
    <col min="14604" max="14604" width="8.28515625" customWidth="1"/>
    <col min="14605" max="14605" width="8" customWidth="1"/>
    <col min="14849" max="14849" width="32.42578125" customWidth="1"/>
    <col min="14850" max="14850" width="11" customWidth="1"/>
    <col min="14851" max="14851" width="10" customWidth="1"/>
    <col min="14852" max="14852" width="7.28515625" customWidth="1"/>
    <col min="14853" max="14853" width="7.85546875" customWidth="1"/>
    <col min="14854" max="14854" width="7.28515625" customWidth="1"/>
    <col min="14855" max="14855" width="8.140625" customWidth="1"/>
    <col min="14856" max="14856" width="8.7109375" customWidth="1"/>
    <col min="14857" max="14857" width="9.85546875" customWidth="1"/>
    <col min="14858" max="14858" width="8.7109375" customWidth="1"/>
    <col min="14859" max="14859" width="7.7109375" customWidth="1"/>
    <col min="14860" max="14860" width="8.28515625" customWidth="1"/>
    <col min="14861" max="14861" width="8" customWidth="1"/>
    <col min="15105" max="15105" width="32.42578125" customWidth="1"/>
    <col min="15106" max="15106" width="11" customWidth="1"/>
    <col min="15107" max="15107" width="10" customWidth="1"/>
    <col min="15108" max="15108" width="7.28515625" customWidth="1"/>
    <col min="15109" max="15109" width="7.85546875" customWidth="1"/>
    <col min="15110" max="15110" width="7.28515625" customWidth="1"/>
    <col min="15111" max="15111" width="8.140625" customWidth="1"/>
    <col min="15112" max="15112" width="8.7109375" customWidth="1"/>
    <col min="15113" max="15113" width="9.85546875" customWidth="1"/>
    <col min="15114" max="15114" width="8.7109375" customWidth="1"/>
    <col min="15115" max="15115" width="7.7109375" customWidth="1"/>
    <col min="15116" max="15116" width="8.28515625" customWidth="1"/>
    <col min="15117" max="15117" width="8" customWidth="1"/>
    <col min="15361" max="15361" width="32.42578125" customWidth="1"/>
    <col min="15362" max="15362" width="11" customWidth="1"/>
    <col min="15363" max="15363" width="10" customWidth="1"/>
    <col min="15364" max="15364" width="7.28515625" customWidth="1"/>
    <col min="15365" max="15365" width="7.85546875" customWidth="1"/>
    <col min="15366" max="15366" width="7.28515625" customWidth="1"/>
    <col min="15367" max="15367" width="8.140625" customWidth="1"/>
    <col min="15368" max="15368" width="8.7109375" customWidth="1"/>
    <col min="15369" max="15369" width="9.85546875" customWidth="1"/>
    <col min="15370" max="15370" width="8.7109375" customWidth="1"/>
    <col min="15371" max="15371" width="7.7109375" customWidth="1"/>
    <col min="15372" max="15372" width="8.28515625" customWidth="1"/>
    <col min="15373" max="15373" width="8" customWidth="1"/>
    <col min="15617" max="15617" width="32.42578125" customWidth="1"/>
    <col min="15618" max="15618" width="11" customWidth="1"/>
    <col min="15619" max="15619" width="10" customWidth="1"/>
    <col min="15620" max="15620" width="7.28515625" customWidth="1"/>
    <col min="15621" max="15621" width="7.85546875" customWidth="1"/>
    <col min="15622" max="15622" width="7.28515625" customWidth="1"/>
    <col min="15623" max="15623" width="8.140625" customWidth="1"/>
    <col min="15624" max="15624" width="8.7109375" customWidth="1"/>
    <col min="15625" max="15625" width="9.85546875" customWidth="1"/>
    <col min="15626" max="15626" width="8.7109375" customWidth="1"/>
    <col min="15627" max="15627" width="7.7109375" customWidth="1"/>
    <col min="15628" max="15628" width="8.28515625" customWidth="1"/>
    <col min="15629" max="15629" width="8" customWidth="1"/>
    <col min="15873" max="15873" width="32.42578125" customWidth="1"/>
    <col min="15874" max="15874" width="11" customWidth="1"/>
    <col min="15875" max="15875" width="10" customWidth="1"/>
    <col min="15876" max="15876" width="7.28515625" customWidth="1"/>
    <col min="15877" max="15877" width="7.85546875" customWidth="1"/>
    <col min="15878" max="15878" width="7.28515625" customWidth="1"/>
    <col min="15879" max="15879" width="8.140625" customWidth="1"/>
    <col min="15880" max="15880" width="8.7109375" customWidth="1"/>
    <col min="15881" max="15881" width="9.85546875" customWidth="1"/>
    <col min="15882" max="15882" width="8.7109375" customWidth="1"/>
    <col min="15883" max="15883" width="7.7109375" customWidth="1"/>
    <col min="15884" max="15884" width="8.28515625" customWidth="1"/>
    <col min="15885" max="15885" width="8" customWidth="1"/>
    <col min="16129" max="16129" width="32.42578125" customWidth="1"/>
    <col min="16130" max="16130" width="11" customWidth="1"/>
    <col min="16131" max="16131" width="10" customWidth="1"/>
    <col min="16132" max="16132" width="7.28515625" customWidth="1"/>
    <col min="16133" max="16133" width="7.85546875" customWidth="1"/>
    <col min="16134" max="16134" width="7.28515625" customWidth="1"/>
    <col min="16135" max="16135" width="8.140625" customWidth="1"/>
    <col min="16136" max="16136" width="8.7109375" customWidth="1"/>
    <col min="16137" max="16137" width="9.85546875" customWidth="1"/>
    <col min="16138" max="16138" width="8.7109375" customWidth="1"/>
    <col min="16139" max="16139" width="7.7109375" customWidth="1"/>
    <col min="16140" max="16140" width="8.28515625" customWidth="1"/>
    <col min="16141" max="16141" width="8" customWidth="1"/>
  </cols>
  <sheetData>
    <row r="1" spans="1:14" ht="12.75" customHeight="1" x14ac:dyDescent="0.25"/>
    <row r="2" spans="1:14" ht="13.5" customHeight="1" x14ac:dyDescent="0.25">
      <c r="J2" s="877" t="s">
        <v>233</v>
      </c>
      <c r="K2" s="877"/>
      <c r="L2" s="877"/>
      <c r="M2" s="877"/>
    </row>
    <row r="3" spans="1:14" ht="10.5" customHeight="1" x14ac:dyDescent="0.25">
      <c r="J3" s="389"/>
      <c r="K3" s="389"/>
      <c r="L3" s="389"/>
      <c r="M3" s="389"/>
    </row>
    <row r="4" spans="1:14" ht="18" x14ac:dyDescent="0.25">
      <c r="B4" s="145" t="s">
        <v>396</v>
      </c>
      <c r="H4" s="33"/>
    </row>
    <row r="5" spans="1:14" ht="15.75" customHeight="1" thickBot="1" x14ac:dyDescent="0.3">
      <c r="D5" s="145"/>
      <c r="E5" s="145"/>
      <c r="F5" s="145"/>
      <c r="G5" s="145"/>
      <c r="L5" s="906" t="s">
        <v>104</v>
      </c>
      <c r="M5" s="906"/>
    </row>
    <row r="6" spans="1:14" ht="15.75" thickBot="1" x14ac:dyDescent="0.3">
      <c r="A6" s="146"/>
      <c r="B6" s="147" t="s">
        <v>105</v>
      </c>
      <c r="C6" s="148"/>
      <c r="D6" s="148"/>
      <c r="E6" s="148"/>
      <c r="F6" s="149"/>
      <c r="G6" s="150"/>
      <c r="H6" s="151"/>
      <c r="I6" s="148" t="s">
        <v>106</v>
      </c>
      <c r="J6" s="148"/>
      <c r="K6" s="148"/>
      <c r="L6" s="148"/>
      <c r="M6" s="149"/>
    </row>
    <row r="7" spans="1:14" ht="15.75" x14ac:dyDescent="0.25">
      <c r="A7" s="152"/>
      <c r="B7" s="153" t="s">
        <v>107</v>
      </c>
      <c r="C7" s="154" t="s">
        <v>108</v>
      </c>
      <c r="D7" s="155" t="s">
        <v>109</v>
      </c>
      <c r="E7" s="155" t="s">
        <v>110</v>
      </c>
      <c r="F7" s="156" t="s">
        <v>111</v>
      </c>
      <c r="G7" s="157" t="s">
        <v>112</v>
      </c>
      <c r="H7" s="158" t="s">
        <v>113</v>
      </c>
      <c r="I7" s="159" t="s">
        <v>108</v>
      </c>
      <c r="J7" s="160" t="s">
        <v>109</v>
      </c>
      <c r="K7" s="161" t="s">
        <v>110</v>
      </c>
      <c r="L7" s="161" t="s">
        <v>109</v>
      </c>
      <c r="M7" s="162" t="s">
        <v>112</v>
      </c>
    </row>
    <row r="8" spans="1:14" x14ac:dyDescent="0.25">
      <c r="A8" s="163" t="s">
        <v>114</v>
      </c>
      <c r="B8" s="158" t="s">
        <v>115</v>
      </c>
      <c r="C8" s="161" t="s">
        <v>115</v>
      </c>
      <c r="D8" s="161">
        <v>2017</v>
      </c>
      <c r="E8" s="164" t="s">
        <v>116</v>
      </c>
      <c r="F8" s="161">
        <v>2016</v>
      </c>
      <c r="G8" s="165" t="s">
        <v>387</v>
      </c>
      <c r="H8" s="166" t="s">
        <v>117</v>
      </c>
      <c r="I8" s="159" t="s">
        <v>113</v>
      </c>
      <c r="J8" s="161">
        <v>2017</v>
      </c>
      <c r="K8" s="164" t="s">
        <v>116</v>
      </c>
      <c r="L8" s="161">
        <v>2016</v>
      </c>
      <c r="M8" s="165" t="s">
        <v>387</v>
      </c>
    </row>
    <row r="9" spans="1:14" ht="15.75" thickBot="1" x14ac:dyDescent="0.3">
      <c r="A9" s="167"/>
      <c r="B9" s="168" t="s">
        <v>385</v>
      </c>
      <c r="C9" s="169" t="s">
        <v>386</v>
      </c>
      <c r="D9" s="169"/>
      <c r="E9" s="169" t="s">
        <v>118</v>
      </c>
      <c r="F9" s="169"/>
      <c r="G9" s="170" t="s">
        <v>119</v>
      </c>
      <c r="H9" s="168">
        <v>2017</v>
      </c>
      <c r="I9" s="169" t="s">
        <v>388</v>
      </c>
      <c r="J9" s="388"/>
      <c r="K9" s="169" t="s">
        <v>118</v>
      </c>
      <c r="L9" s="169"/>
      <c r="M9" s="170" t="s">
        <v>119</v>
      </c>
    </row>
    <row r="10" spans="1:14" ht="15.75" thickBot="1" x14ac:dyDescent="0.3">
      <c r="A10" s="171"/>
      <c r="B10" s="172">
        <v>1</v>
      </c>
      <c r="C10" s="161">
        <v>2</v>
      </c>
      <c r="D10" s="161">
        <v>3</v>
      </c>
      <c r="E10" s="161">
        <v>4</v>
      </c>
      <c r="F10" s="161">
        <v>5</v>
      </c>
      <c r="G10" s="162">
        <v>6</v>
      </c>
      <c r="H10" s="173">
        <v>7</v>
      </c>
      <c r="I10" s="155">
        <v>8</v>
      </c>
      <c r="J10" s="155">
        <v>9</v>
      </c>
      <c r="K10" s="155">
        <v>10</v>
      </c>
      <c r="L10" s="155">
        <v>11</v>
      </c>
      <c r="M10" s="157">
        <v>12</v>
      </c>
    </row>
    <row r="11" spans="1:14" x14ac:dyDescent="0.25">
      <c r="A11" s="174"/>
      <c r="B11" s="392"/>
      <c r="C11" s="393"/>
      <c r="D11" s="394"/>
      <c r="E11" s="393"/>
      <c r="F11" s="393"/>
      <c r="G11" s="394"/>
      <c r="H11" s="395"/>
      <c r="I11" s="393"/>
      <c r="J11" s="393"/>
      <c r="K11" s="393"/>
      <c r="L11" s="393"/>
      <c r="M11" s="396"/>
    </row>
    <row r="12" spans="1:14" x14ac:dyDescent="0.25">
      <c r="A12" s="397" t="s">
        <v>120</v>
      </c>
      <c r="B12" s="398">
        <f>B13+B14</f>
        <v>338</v>
      </c>
      <c r="C12" s="399">
        <f>C13+C14</f>
        <v>341</v>
      </c>
      <c r="D12" s="400">
        <f>SUM(D13:D14)</f>
        <v>321</v>
      </c>
      <c r="E12" s="399">
        <f>(D12/C12)*100</f>
        <v>94.134897360703818</v>
      </c>
      <c r="F12" s="400">
        <f>SUM(F13:F14)</f>
        <v>313</v>
      </c>
      <c r="G12" s="401">
        <f>D12/F12*100</f>
        <v>102.55591054313101</v>
      </c>
      <c r="H12" s="398">
        <f>H13+H14</f>
        <v>132470</v>
      </c>
      <c r="I12" s="402">
        <f>I13+I14</f>
        <v>143000</v>
      </c>
      <c r="J12" s="400">
        <f>SUM(J13:J14)</f>
        <v>65136</v>
      </c>
      <c r="K12" s="399">
        <f>J12/I12*100</f>
        <v>45.549650349650349</v>
      </c>
      <c r="L12" s="403">
        <f>SUM(L13:L14)</f>
        <v>59603</v>
      </c>
      <c r="M12" s="404">
        <f>J12/L12*100</f>
        <v>109.2830897773602</v>
      </c>
      <c r="N12" s="188"/>
    </row>
    <row r="13" spans="1:14" x14ac:dyDescent="0.25">
      <c r="A13" s="181" t="s">
        <v>121</v>
      </c>
      <c r="B13" s="405">
        <v>332</v>
      </c>
      <c r="C13" s="406">
        <v>335</v>
      </c>
      <c r="D13" s="407">
        <v>315</v>
      </c>
      <c r="E13" s="406">
        <f>(D13/C13)*100</f>
        <v>94.029850746268664</v>
      </c>
      <c r="F13" s="408">
        <v>296</v>
      </c>
      <c r="G13" s="409">
        <f>D13/F13*100</f>
        <v>106.41891891891892</v>
      </c>
      <c r="H13" s="410">
        <v>130000</v>
      </c>
      <c r="I13" s="406">
        <v>140530</v>
      </c>
      <c r="J13" s="408">
        <v>63795</v>
      </c>
      <c r="K13" s="406">
        <f>J13/I13*100</f>
        <v>45.396000853910195</v>
      </c>
      <c r="L13" s="408">
        <v>56287</v>
      </c>
      <c r="M13" s="411">
        <f>J13/L13*100</f>
        <v>113.33878160143549</v>
      </c>
      <c r="N13" s="188"/>
    </row>
    <row r="14" spans="1:14" x14ac:dyDescent="0.25">
      <c r="A14" s="181" t="s">
        <v>122</v>
      </c>
      <c r="B14" s="405">
        <v>6</v>
      </c>
      <c r="C14" s="406">
        <v>6</v>
      </c>
      <c r="D14" s="407">
        <v>6</v>
      </c>
      <c r="E14" s="406">
        <f>(D14/C14)*100</f>
        <v>100</v>
      </c>
      <c r="F14" s="408">
        <v>17</v>
      </c>
      <c r="G14" s="409">
        <f>D14/F14*100</f>
        <v>35.294117647058826</v>
      </c>
      <c r="H14" s="410">
        <v>2470</v>
      </c>
      <c r="I14" s="406">
        <v>2470</v>
      </c>
      <c r="J14" s="408">
        <v>1341</v>
      </c>
      <c r="K14" s="406">
        <f>J14/I14*100</f>
        <v>54.291497975708502</v>
      </c>
      <c r="L14" s="408">
        <v>3316</v>
      </c>
      <c r="M14" s="411">
        <f>J14/L14*100</f>
        <v>40.440289505428225</v>
      </c>
      <c r="N14" s="188"/>
    </row>
    <row r="15" spans="1:14" ht="15.75" x14ac:dyDescent="0.25">
      <c r="A15" s="412"/>
      <c r="B15" s="413"/>
      <c r="C15" s="414"/>
      <c r="D15" s="415"/>
      <c r="E15" s="406"/>
      <c r="F15" s="416"/>
      <c r="G15" s="409"/>
      <c r="H15" s="398"/>
      <c r="I15" s="399"/>
      <c r="J15" s="417"/>
      <c r="K15" s="418"/>
      <c r="L15" s="417"/>
      <c r="M15" s="411"/>
      <c r="N15" s="175"/>
    </row>
    <row r="16" spans="1:14" x14ac:dyDescent="0.25">
      <c r="A16" s="397" t="s">
        <v>123</v>
      </c>
      <c r="B16" s="419"/>
      <c r="C16" s="420"/>
      <c r="D16" s="417"/>
      <c r="E16" s="406"/>
      <c r="F16" s="417"/>
      <c r="G16" s="409"/>
      <c r="H16" s="419"/>
      <c r="I16" s="420"/>
      <c r="J16" s="421"/>
      <c r="K16" s="418"/>
      <c r="L16" s="417"/>
      <c r="M16" s="411"/>
      <c r="N16" s="175"/>
    </row>
    <row r="17" spans="1:18" x14ac:dyDescent="0.25">
      <c r="A17" s="397"/>
      <c r="B17" s="405"/>
      <c r="C17" s="418"/>
      <c r="D17" s="408"/>
      <c r="E17" s="406"/>
      <c r="F17" s="408"/>
      <c r="G17" s="409"/>
      <c r="H17" s="410"/>
      <c r="I17" s="422"/>
      <c r="J17" s="408"/>
      <c r="K17" s="418"/>
      <c r="L17" s="408"/>
      <c r="M17" s="411"/>
      <c r="N17" s="175"/>
    </row>
    <row r="18" spans="1:18" x14ac:dyDescent="0.25">
      <c r="A18" s="423" t="s">
        <v>124</v>
      </c>
      <c r="B18" s="398">
        <f>B20+B23</f>
        <v>231</v>
      </c>
      <c r="C18" s="402">
        <f>C20+C23</f>
        <v>211</v>
      </c>
      <c r="D18" s="403">
        <f>D20+D23</f>
        <v>205</v>
      </c>
      <c r="E18" s="399">
        <f>(D18/C18)*100</f>
        <v>97.156398104265406</v>
      </c>
      <c r="F18" s="417">
        <f>F20+F23</f>
        <v>207</v>
      </c>
      <c r="G18" s="401">
        <f>D18/F18*100</f>
        <v>99.033816425120762</v>
      </c>
      <c r="H18" s="398">
        <f>H20+H23</f>
        <v>70988</v>
      </c>
      <c r="I18" s="399">
        <f>SUM(I20:I25)</f>
        <v>68374</v>
      </c>
      <c r="J18" s="400">
        <f>SUM(J20:J25)</f>
        <v>31807</v>
      </c>
      <c r="K18" s="399">
        <f>J18/I18*100</f>
        <v>46.519144704127299</v>
      </c>
      <c r="L18" s="400">
        <f>SUM(L20:L23)</f>
        <v>29575</v>
      </c>
      <c r="M18" s="404">
        <f>J18/L18*100</f>
        <v>107.54691462383769</v>
      </c>
      <c r="N18" s="175"/>
    </row>
    <row r="19" spans="1:18" x14ac:dyDescent="0.25">
      <c r="A19" s="423"/>
      <c r="B19" s="424"/>
      <c r="C19" s="425"/>
      <c r="D19" s="426"/>
      <c r="E19" s="427"/>
      <c r="F19" s="426"/>
      <c r="G19" s="428"/>
      <c r="H19" s="424"/>
      <c r="I19" s="425"/>
      <c r="J19" s="429"/>
      <c r="K19" s="430"/>
      <c r="L19" s="426"/>
      <c r="M19" s="431"/>
      <c r="N19" s="175"/>
    </row>
    <row r="20" spans="1:18" x14ac:dyDescent="0.25">
      <c r="A20" s="181" t="s">
        <v>125</v>
      </c>
      <c r="B20" s="432">
        <v>158</v>
      </c>
      <c r="C20" s="433">
        <v>138</v>
      </c>
      <c r="D20" s="434">
        <v>136</v>
      </c>
      <c r="E20" s="406">
        <f>(D20/C20)*100</f>
        <v>98.550724637681171</v>
      </c>
      <c r="F20" s="435">
        <v>136</v>
      </c>
      <c r="G20" s="436">
        <f>D20/F20*100</f>
        <v>100</v>
      </c>
      <c r="H20" s="437">
        <v>45546</v>
      </c>
      <c r="I20" s="406">
        <v>39807</v>
      </c>
      <c r="J20" s="435">
        <v>17069</v>
      </c>
      <c r="K20" s="433">
        <f>J20/I20*100</f>
        <v>42.879393071570327</v>
      </c>
      <c r="L20" s="435">
        <v>18467</v>
      </c>
      <c r="M20" s="438">
        <f>J20/L20*100</f>
        <v>92.429739535387441</v>
      </c>
      <c r="N20" s="175"/>
    </row>
    <row r="21" spans="1:18" x14ac:dyDescent="0.25">
      <c r="A21" s="439" t="s">
        <v>397</v>
      </c>
      <c r="B21" s="432"/>
      <c r="C21" s="433"/>
      <c r="D21" s="434"/>
      <c r="E21" s="433"/>
      <c r="F21" s="435"/>
      <c r="G21" s="436"/>
      <c r="H21" s="410">
        <v>0</v>
      </c>
      <c r="I21" s="406">
        <v>2605</v>
      </c>
      <c r="J21" s="408">
        <v>2605</v>
      </c>
      <c r="K21" s="406">
        <f t="shared" ref="K21:K22" si="0">J21/I21*100</f>
        <v>100</v>
      </c>
      <c r="L21" s="408">
        <v>0</v>
      </c>
      <c r="M21" s="411">
        <v>0</v>
      </c>
      <c r="N21" s="175"/>
    </row>
    <row r="22" spans="1:18" x14ac:dyDescent="0.25">
      <c r="A22" s="181" t="s">
        <v>398</v>
      </c>
      <c r="B22" s="440"/>
      <c r="C22" s="430"/>
      <c r="D22" s="441"/>
      <c r="E22" s="430"/>
      <c r="F22" s="442"/>
      <c r="G22" s="428"/>
      <c r="H22" s="410">
        <v>0</v>
      </c>
      <c r="I22" s="406">
        <v>520</v>
      </c>
      <c r="J22" s="408">
        <v>338</v>
      </c>
      <c r="K22" s="406">
        <f t="shared" si="0"/>
        <v>65</v>
      </c>
      <c r="L22" s="408">
        <v>0</v>
      </c>
      <c r="M22" s="411">
        <v>0</v>
      </c>
      <c r="N22" s="175"/>
    </row>
    <row r="23" spans="1:18" x14ac:dyDescent="0.25">
      <c r="A23" s="181" t="s">
        <v>126</v>
      </c>
      <c r="B23" s="182">
        <v>73</v>
      </c>
      <c r="C23" s="183">
        <v>73</v>
      </c>
      <c r="D23" s="184">
        <v>69</v>
      </c>
      <c r="E23" s="183">
        <f>(D23/C23)*100</f>
        <v>94.520547945205479</v>
      </c>
      <c r="F23" s="185">
        <v>71</v>
      </c>
      <c r="G23" s="186">
        <f>D23/F23*100</f>
        <v>97.183098591549296</v>
      </c>
      <c r="H23" s="187">
        <v>25442</v>
      </c>
      <c r="I23" s="443">
        <v>25442</v>
      </c>
      <c r="J23" s="444">
        <v>11795</v>
      </c>
      <c r="K23" s="183">
        <f>SUM(J23:J25)/SUM(I23:I25)*100</f>
        <v>46.360349029164368</v>
      </c>
      <c r="L23" s="444">
        <v>11108</v>
      </c>
      <c r="M23" s="438">
        <f t="shared" ref="M23" si="1">J23/L23*100</f>
        <v>106.18473172488297</v>
      </c>
      <c r="N23" s="180"/>
    </row>
    <row r="24" spans="1:18" x14ac:dyDescent="0.25">
      <c r="A24" s="439" t="s">
        <v>397</v>
      </c>
      <c r="B24" s="182"/>
      <c r="C24" s="183"/>
      <c r="D24" s="184"/>
      <c r="E24" s="183"/>
      <c r="F24" s="185"/>
      <c r="G24" s="186"/>
      <c r="H24" s="410">
        <v>0</v>
      </c>
      <c r="I24" s="443">
        <v>0</v>
      </c>
      <c r="J24" s="444">
        <v>0</v>
      </c>
      <c r="K24" s="183">
        <v>0</v>
      </c>
      <c r="L24" s="444">
        <v>0</v>
      </c>
      <c r="M24" s="438">
        <v>0</v>
      </c>
      <c r="N24" s="180"/>
    </row>
    <row r="25" spans="1:18" x14ac:dyDescent="0.25">
      <c r="A25" s="181" t="s">
        <v>398</v>
      </c>
      <c r="B25" s="182"/>
      <c r="C25" s="183"/>
      <c r="D25" s="184"/>
      <c r="E25" s="183"/>
      <c r="F25" s="185"/>
      <c r="G25" s="186"/>
      <c r="H25" s="187">
        <v>0</v>
      </c>
      <c r="I25" s="443">
        <v>0</v>
      </c>
      <c r="J25" s="444">
        <v>0</v>
      </c>
      <c r="K25" s="183">
        <v>0</v>
      </c>
      <c r="L25" s="444">
        <v>0</v>
      </c>
      <c r="M25" s="438">
        <v>0</v>
      </c>
      <c r="N25" s="180"/>
    </row>
    <row r="26" spans="1:18" x14ac:dyDescent="0.25">
      <c r="A26" s="445"/>
      <c r="B26" s="440"/>
      <c r="C26" s="430"/>
      <c r="D26" s="441"/>
      <c r="E26" s="430"/>
      <c r="F26" s="442"/>
      <c r="G26" s="428"/>
      <c r="H26" s="446"/>
      <c r="I26" s="430"/>
      <c r="J26" s="442"/>
      <c r="K26" s="430"/>
      <c r="L26" s="442"/>
      <c r="M26" s="431"/>
      <c r="N26" s="175"/>
    </row>
    <row r="27" spans="1:18" x14ac:dyDescent="0.25">
      <c r="A27" s="423" t="s">
        <v>165</v>
      </c>
      <c r="B27" s="398">
        <f>SUM(B28:B29)</f>
        <v>48</v>
      </c>
      <c r="C27" s="399">
        <f>C28+C29</f>
        <v>48</v>
      </c>
      <c r="D27" s="417">
        <f>D28+D29</f>
        <v>46</v>
      </c>
      <c r="E27" s="399">
        <f t="shared" ref="E27:E36" si="2">(D27/C27)*100</f>
        <v>95.833333333333343</v>
      </c>
      <c r="F27" s="400">
        <f>F28+F29</f>
        <v>47</v>
      </c>
      <c r="G27" s="401">
        <f t="shared" ref="G27:G36" si="3">D27/F27*100</f>
        <v>97.872340425531917</v>
      </c>
      <c r="H27" s="398">
        <f>H28+H29</f>
        <v>15827</v>
      </c>
      <c r="I27" s="399">
        <f>I28+I29</f>
        <v>16127</v>
      </c>
      <c r="J27" s="417">
        <f>J28+J29</f>
        <v>8074</v>
      </c>
      <c r="K27" s="399">
        <f>J27/I27*100</f>
        <v>50.065108203633656</v>
      </c>
      <c r="L27" s="417">
        <f>L28+L29</f>
        <v>7508</v>
      </c>
      <c r="M27" s="404">
        <f>J27/L27*100</f>
        <v>107.53862546616941</v>
      </c>
      <c r="N27" s="188"/>
      <c r="R27" s="189"/>
    </row>
    <row r="28" spans="1:18" s="189" customFormat="1" x14ac:dyDescent="0.25">
      <c r="A28" s="447" t="s">
        <v>399</v>
      </c>
      <c r="B28" s="432">
        <v>24</v>
      </c>
      <c r="C28" s="433">
        <v>24</v>
      </c>
      <c r="D28" s="434">
        <v>22</v>
      </c>
      <c r="E28" s="406">
        <f t="shared" si="2"/>
        <v>91.666666666666657</v>
      </c>
      <c r="F28" s="435">
        <v>23</v>
      </c>
      <c r="G28" s="436">
        <f t="shared" si="3"/>
        <v>95.652173913043484</v>
      </c>
      <c r="H28" s="437">
        <v>8670</v>
      </c>
      <c r="I28" s="433">
        <v>8970</v>
      </c>
      <c r="J28" s="408">
        <v>4273</v>
      </c>
      <c r="K28" s="406">
        <f>J28/I28*100</f>
        <v>47.636566332218507</v>
      </c>
      <c r="L28" s="435">
        <v>3774</v>
      </c>
      <c r="M28" s="411">
        <f>J28/L28*100</f>
        <v>113.22204557498674</v>
      </c>
      <c r="N28" s="188"/>
    </row>
    <row r="29" spans="1:18" s="189" customFormat="1" x14ac:dyDescent="0.25">
      <c r="A29" s="447" t="s">
        <v>127</v>
      </c>
      <c r="B29" s="432">
        <v>24</v>
      </c>
      <c r="C29" s="433">
        <v>24</v>
      </c>
      <c r="D29" s="434">
        <v>24</v>
      </c>
      <c r="E29" s="406">
        <f t="shared" si="2"/>
        <v>100</v>
      </c>
      <c r="F29" s="435">
        <v>24</v>
      </c>
      <c r="G29" s="436">
        <f t="shared" si="3"/>
        <v>100</v>
      </c>
      <c r="H29" s="437">
        <v>7157</v>
      </c>
      <c r="I29" s="433">
        <v>7157</v>
      </c>
      <c r="J29" s="435">
        <v>3801</v>
      </c>
      <c r="K29" s="433">
        <f>J29/I29*100</f>
        <v>53.108844487913927</v>
      </c>
      <c r="L29" s="435">
        <v>3734</v>
      </c>
      <c r="M29" s="438">
        <f>J29/L29*100</f>
        <v>101.79432244242099</v>
      </c>
      <c r="N29" s="188"/>
    </row>
    <row r="30" spans="1:18" x14ac:dyDescent="0.25">
      <c r="A30" s="448"/>
      <c r="B30" s="432"/>
      <c r="C30" s="433"/>
      <c r="D30" s="434"/>
      <c r="E30" s="406"/>
      <c r="F30" s="435"/>
      <c r="G30" s="436"/>
      <c r="H30" s="432"/>
      <c r="I30" s="433"/>
      <c r="J30" s="434"/>
      <c r="K30" s="433"/>
      <c r="L30" s="435"/>
      <c r="M30" s="438"/>
      <c r="N30" s="188"/>
    </row>
    <row r="31" spans="1:18" x14ac:dyDescent="0.25">
      <c r="A31" s="449" t="s">
        <v>231</v>
      </c>
      <c r="B31" s="450">
        <f>B32</f>
        <v>5</v>
      </c>
      <c r="C31" s="451">
        <f>C32</f>
        <v>6</v>
      </c>
      <c r="D31" s="452">
        <f>D32</f>
        <v>5</v>
      </c>
      <c r="E31" s="399">
        <f t="shared" si="2"/>
        <v>83.333333333333343</v>
      </c>
      <c r="F31" s="453">
        <f>F32</f>
        <v>5</v>
      </c>
      <c r="G31" s="454">
        <f t="shared" si="3"/>
        <v>100</v>
      </c>
      <c r="H31" s="455">
        <f>H32</f>
        <v>1715</v>
      </c>
      <c r="I31" s="451">
        <f t="shared" ref="I31:J31" si="4">I32</f>
        <v>1715</v>
      </c>
      <c r="J31" s="452">
        <f t="shared" si="4"/>
        <v>934</v>
      </c>
      <c r="K31" s="451">
        <f t="shared" ref="K31:K32" si="5">J31/I31*100</f>
        <v>54.460641399416907</v>
      </c>
      <c r="L31" s="453">
        <f>L32</f>
        <v>1419</v>
      </c>
      <c r="M31" s="456">
        <f t="shared" ref="M31:M32" si="6">J31/L31*100</f>
        <v>65.821000704721627</v>
      </c>
      <c r="N31" s="188"/>
    </row>
    <row r="32" spans="1:18" x14ac:dyDescent="0.25">
      <c r="A32" s="457" t="s">
        <v>232</v>
      </c>
      <c r="B32" s="182">
        <v>5</v>
      </c>
      <c r="C32" s="433">
        <v>6</v>
      </c>
      <c r="D32" s="434">
        <v>5</v>
      </c>
      <c r="E32" s="433">
        <f t="shared" si="2"/>
        <v>83.333333333333343</v>
      </c>
      <c r="F32" s="435">
        <v>5</v>
      </c>
      <c r="G32" s="454">
        <f t="shared" si="3"/>
        <v>100</v>
      </c>
      <c r="H32" s="432">
        <v>1715</v>
      </c>
      <c r="I32" s="433">
        <v>1715</v>
      </c>
      <c r="J32" s="434">
        <v>934</v>
      </c>
      <c r="K32" s="433">
        <f t="shared" si="5"/>
        <v>54.460641399416907</v>
      </c>
      <c r="L32" s="435">
        <v>1419</v>
      </c>
      <c r="M32" s="438">
        <f t="shared" si="6"/>
        <v>65.821000704721627</v>
      </c>
      <c r="N32" s="188"/>
    </row>
    <row r="33" spans="1:14" x14ac:dyDescent="0.25">
      <c r="A33" s="458"/>
      <c r="B33" s="440"/>
      <c r="C33" s="430"/>
      <c r="D33" s="441"/>
      <c r="E33" s="430"/>
      <c r="F33" s="442"/>
      <c r="G33" s="428"/>
      <c r="H33" s="440"/>
      <c r="I33" s="430"/>
      <c r="J33" s="441"/>
      <c r="K33" s="430"/>
      <c r="L33" s="442"/>
      <c r="M33" s="431"/>
      <c r="N33" s="188"/>
    </row>
    <row r="34" spans="1:14" x14ac:dyDescent="0.25">
      <c r="A34" s="397" t="s">
        <v>128</v>
      </c>
      <c r="B34" s="398">
        <f>B18+B27+B31</f>
        <v>284</v>
      </c>
      <c r="C34" s="399">
        <f>C18+C27+C31</f>
        <v>265</v>
      </c>
      <c r="D34" s="417">
        <f>D18+D27+D31</f>
        <v>256</v>
      </c>
      <c r="E34" s="399">
        <f t="shared" si="2"/>
        <v>96.603773584905667</v>
      </c>
      <c r="F34" s="417">
        <f>F18+F27+F31</f>
        <v>259</v>
      </c>
      <c r="G34" s="401">
        <f t="shared" si="3"/>
        <v>98.841698841698843</v>
      </c>
      <c r="H34" s="419">
        <f>H18+H27+H31</f>
        <v>88530</v>
      </c>
      <c r="I34" s="399">
        <f>I18+I27+I31</f>
        <v>86216</v>
      </c>
      <c r="J34" s="400">
        <f>J18+J27+J31</f>
        <v>40815</v>
      </c>
      <c r="K34" s="399">
        <f>J34/I34*100</f>
        <v>47.340400853669848</v>
      </c>
      <c r="L34" s="403">
        <f>L18+L27+L31</f>
        <v>38502</v>
      </c>
      <c r="M34" s="404">
        <f>J34/L34*100</f>
        <v>106.00748013090228</v>
      </c>
      <c r="N34" s="188"/>
    </row>
    <row r="35" spans="1:14" ht="15.75" x14ac:dyDescent="0.25">
      <c r="A35" s="412"/>
      <c r="B35" s="459"/>
      <c r="C35" s="430"/>
      <c r="D35" s="460"/>
      <c r="E35" s="427"/>
      <c r="F35" s="442"/>
      <c r="G35" s="461"/>
      <c r="H35" s="440"/>
      <c r="I35" s="430"/>
      <c r="J35" s="462"/>
      <c r="K35" s="427"/>
      <c r="L35" s="442"/>
      <c r="M35" s="463"/>
      <c r="N35" s="175"/>
    </row>
    <row r="36" spans="1:14" x14ac:dyDescent="0.25">
      <c r="A36" s="464" t="s">
        <v>129</v>
      </c>
      <c r="B36" s="398">
        <f>B12+B34</f>
        <v>622</v>
      </c>
      <c r="C36" s="399">
        <f>C12+C34</f>
        <v>606</v>
      </c>
      <c r="D36" s="417">
        <f>D12+D34</f>
        <v>577</v>
      </c>
      <c r="E36" s="399">
        <f t="shared" si="2"/>
        <v>95.21452145214522</v>
      </c>
      <c r="F36" s="417">
        <f>F12+F34</f>
        <v>572</v>
      </c>
      <c r="G36" s="401">
        <f t="shared" si="3"/>
        <v>100.87412587412588</v>
      </c>
      <c r="H36" s="398">
        <f>H12+H34</f>
        <v>221000</v>
      </c>
      <c r="I36" s="399">
        <f>I12+I34</f>
        <v>229216</v>
      </c>
      <c r="J36" s="417">
        <f>J12+J34</f>
        <v>105951</v>
      </c>
      <c r="K36" s="399">
        <f>J36/I36*100</f>
        <v>46.223213039229371</v>
      </c>
      <c r="L36" s="403">
        <f>L12+L34</f>
        <v>98105</v>
      </c>
      <c r="M36" s="404">
        <f>J36/L36*100</f>
        <v>107.99755364150654</v>
      </c>
      <c r="N36" s="175"/>
    </row>
    <row r="37" spans="1:14" ht="11.25" customHeight="1" thickBot="1" x14ac:dyDescent="0.3">
      <c r="A37" s="465"/>
      <c r="B37" s="466"/>
      <c r="C37" s="467"/>
      <c r="D37" s="468"/>
      <c r="E37" s="467"/>
      <c r="F37" s="469"/>
      <c r="G37" s="470"/>
      <c r="H37" s="471"/>
      <c r="I37" s="467"/>
      <c r="J37" s="469"/>
      <c r="K37" s="467"/>
      <c r="L37" s="469"/>
      <c r="M37" s="470"/>
      <c r="N37" s="175"/>
    </row>
    <row r="38" spans="1:14" x14ac:dyDescent="0.25">
      <c r="B38" s="193"/>
      <c r="C38" s="193"/>
      <c r="D38" s="193"/>
      <c r="E38" s="193"/>
      <c r="F38" s="193"/>
      <c r="G38" s="193"/>
      <c r="H38" s="175"/>
      <c r="I38" s="175"/>
      <c r="J38" s="175"/>
      <c r="K38" s="175"/>
      <c r="L38" s="175"/>
      <c r="M38" s="175"/>
      <c r="N38" s="175"/>
    </row>
    <row r="39" spans="1:14" x14ac:dyDescent="0.25">
      <c r="B39" s="193"/>
      <c r="C39" s="193"/>
      <c r="D39" s="193"/>
      <c r="E39" s="193"/>
      <c r="F39" s="193"/>
      <c r="G39" s="193"/>
    </row>
  </sheetData>
  <mergeCells count="2">
    <mergeCell ref="J2:M2"/>
    <mergeCell ref="L5:M5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3"/>
  <sheetViews>
    <sheetView zoomScaleNormal="100" workbookViewId="0">
      <selection activeCell="O17" sqref="O17"/>
    </sheetView>
  </sheetViews>
  <sheetFormatPr defaultRowHeight="15" x14ac:dyDescent="0.25"/>
  <cols>
    <col min="1" max="1" width="31.7109375" customWidth="1"/>
    <col min="3" max="3" width="11.85546875" customWidth="1"/>
    <col min="4" max="4" width="8.7109375" customWidth="1"/>
    <col min="257" max="257" width="31.7109375" customWidth="1"/>
    <col min="259" max="259" width="11.85546875" customWidth="1"/>
    <col min="260" max="260" width="8.7109375" customWidth="1"/>
    <col min="513" max="513" width="31.7109375" customWidth="1"/>
    <col min="515" max="515" width="11.85546875" customWidth="1"/>
    <col min="516" max="516" width="8.7109375" customWidth="1"/>
    <col min="769" max="769" width="31.7109375" customWidth="1"/>
    <col min="771" max="771" width="11.85546875" customWidth="1"/>
    <col min="772" max="772" width="8.7109375" customWidth="1"/>
    <col min="1025" max="1025" width="31.7109375" customWidth="1"/>
    <col min="1027" max="1027" width="11.85546875" customWidth="1"/>
    <col min="1028" max="1028" width="8.7109375" customWidth="1"/>
    <col min="1281" max="1281" width="31.7109375" customWidth="1"/>
    <col min="1283" max="1283" width="11.85546875" customWidth="1"/>
    <col min="1284" max="1284" width="8.7109375" customWidth="1"/>
    <col min="1537" max="1537" width="31.7109375" customWidth="1"/>
    <col min="1539" max="1539" width="11.85546875" customWidth="1"/>
    <col min="1540" max="1540" width="8.7109375" customWidth="1"/>
    <col min="1793" max="1793" width="31.7109375" customWidth="1"/>
    <col min="1795" max="1795" width="11.85546875" customWidth="1"/>
    <col min="1796" max="1796" width="8.7109375" customWidth="1"/>
    <col min="2049" max="2049" width="31.7109375" customWidth="1"/>
    <col min="2051" max="2051" width="11.85546875" customWidth="1"/>
    <col min="2052" max="2052" width="8.7109375" customWidth="1"/>
    <col min="2305" max="2305" width="31.7109375" customWidth="1"/>
    <col min="2307" max="2307" width="11.85546875" customWidth="1"/>
    <col min="2308" max="2308" width="8.7109375" customWidth="1"/>
    <col min="2561" max="2561" width="31.7109375" customWidth="1"/>
    <col min="2563" max="2563" width="11.85546875" customWidth="1"/>
    <col min="2564" max="2564" width="8.7109375" customWidth="1"/>
    <col min="2817" max="2817" width="31.7109375" customWidth="1"/>
    <col min="2819" max="2819" width="11.85546875" customWidth="1"/>
    <col min="2820" max="2820" width="8.7109375" customWidth="1"/>
    <col min="3073" max="3073" width="31.7109375" customWidth="1"/>
    <col min="3075" max="3075" width="11.85546875" customWidth="1"/>
    <col min="3076" max="3076" width="8.7109375" customWidth="1"/>
    <col min="3329" max="3329" width="31.7109375" customWidth="1"/>
    <col min="3331" max="3331" width="11.85546875" customWidth="1"/>
    <col min="3332" max="3332" width="8.7109375" customWidth="1"/>
    <col min="3585" max="3585" width="31.7109375" customWidth="1"/>
    <col min="3587" max="3587" width="11.85546875" customWidth="1"/>
    <col min="3588" max="3588" width="8.7109375" customWidth="1"/>
    <col min="3841" max="3841" width="31.7109375" customWidth="1"/>
    <col min="3843" max="3843" width="11.85546875" customWidth="1"/>
    <col min="3844" max="3844" width="8.7109375" customWidth="1"/>
    <col min="4097" max="4097" width="31.7109375" customWidth="1"/>
    <col min="4099" max="4099" width="11.85546875" customWidth="1"/>
    <col min="4100" max="4100" width="8.7109375" customWidth="1"/>
    <col min="4353" max="4353" width="31.7109375" customWidth="1"/>
    <col min="4355" max="4355" width="11.85546875" customWidth="1"/>
    <col min="4356" max="4356" width="8.7109375" customWidth="1"/>
    <col min="4609" max="4609" width="31.7109375" customWidth="1"/>
    <col min="4611" max="4611" width="11.85546875" customWidth="1"/>
    <col min="4612" max="4612" width="8.7109375" customWidth="1"/>
    <col min="4865" max="4865" width="31.7109375" customWidth="1"/>
    <col min="4867" max="4867" width="11.85546875" customWidth="1"/>
    <col min="4868" max="4868" width="8.7109375" customWidth="1"/>
    <col min="5121" max="5121" width="31.7109375" customWidth="1"/>
    <col min="5123" max="5123" width="11.85546875" customWidth="1"/>
    <col min="5124" max="5124" width="8.7109375" customWidth="1"/>
    <col min="5377" max="5377" width="31.7109375" customWidth="1"/>
    <col min="5379" max="5379" width="11.85546875" customWidth="1"/>
    <col min="5380" max="5380" width="8.7109375" customWidth="1"/>
    <col min="5633" max="5633" width="31.7109375" customWidth="1"/>
    <col min="5635" max="5635" width="11.85546875" customWidth="1"/>
    <col min="5636" max="5636" width="8.7109375" customWidth="1"/>
    <col min="5889" max="5889" width="31.7109375" customWidth="1"/>
    <col min="5891" max="5891" width="11.85546875" customWidth="1"/>
    <col min="5892" max="5892" width="8.7109375" customWidth="1"/>
    <col min="6145" max="6145" width="31.7109375" customWidth="1"/>
    <col min="6147" max="6147" width="11.85546875" customWidth="1"/>
    <col min="6148" max="6148" width="8.7109375" customWidth="1"/>
    <col min="6401" max="6401" width="31.7109375" customWidth="1"/>
    <col min="6403" max="6403" width="11.85546875" customWidth="1"/>
    <col min="6404" max="6404" width="8.7109375" customWidth="1"/>
    <col min="6657" max="6657" width="31.7109375" customWidth="1"/>
    <col min="6659" max="6659" width="11.85546875" customWidth="1"/>
    <col min="6660" max="6660" width="8.7109375" customWidth="1"/>
    <col min="6913" max="6913" width="31.7109375" customWidth="1"/>
    <col min="6915" max="6915" width="11.85546875" customWidth="1"/>
    <col min="6916" max="6916" width="8.7109375" customWidth="1"/>
    <col min="7169" max="7169" width="31.7109375" customWidth="1"/>
    <col min="7171" max="7171" width="11.85546875" customWidth="1"/>
    <col min="7172" max="7172" width="8.7109375" customWidth="1"/>
    <col min="7425" max="7425" width="31.7109375" customWidth="1"/>
    <col min="7427" max="7427" width="11.85546875" customWidth="1"/>
    <col min="7428" max="7428" width="8.7109375" customWidth="1"/>
    <col min="7681" max="7681" width="31.7109375" customWidth="1"/>
    <col min="7683" max="7683" width="11.85546875" customWidth="1"/>
    <col min="7684" max="7684" width="8.7109375" customWidth="1"/>
    <col min="7937" max="7937" width="31.7109375" customWidth="1"/>
    <col min="7939" max="7939" width="11.85546875" customWidth="1"/>
    <col min="7940" max="7940" width="8.7109375" customWidth="1"/>
    <col min="8193" max="8193" width="31.7109375" customWidth="1"/>
    <col min="8195" max="8195" width="11.85546875" customWidth="1"/>
    <col min="8196" max="8196" width="8.7109375" customWidth="1"/>
    <col min="8449" max="8449" width="31.7109375" customWidth="1"/>
    <col min="8451" max="8451" width="11.85546875" customWidth="1"/>
    <col min="8452" max="8452" width="8.7109375" customWidth="1"/>
    <col min="8705" max="8705" width="31.7109375" customWidth="1"/>
    <col min="8707" max="8707" width="11.85546875" customWidth="1"/>
    <col min="8708" max="8708" width="8.7109375" customWidth="1"/>
    <col min="8961" max="8961" width="31.7109375" customWidth="1"/>
    <col min="8963" max="8963" width="11.85546875" customWidth="1"/>
    <col min="8964" max="8964" width="8.7109375" customWidth="1"/>
    <col min="9217" max="9217" width="31.7109375" customWidth="1"/>
    <col min="9219" max="9219" width="11.85546875" customWidth="1"/>
    <col min="9220" max="9220" width="8.7109375" customWidth="1"/>
    <col min="9473" max="9473" width="31.7109375" customWidth="1"/>
    <col min="9475" max="9475" width="11.85546875" customWidth="1"/>
    <col min="9476" max="9476" width="8.7109375" customWidth="1"/>
    <col min="9729" max="9729" width="31.7109375" customWidth="1"/>
    <col min="9731" max="9731" width="11.85546875" customWidth="1"/>
    <col min="9732" max="9732" width="8.7109375" customWidth="1"/>
    <col min="9985" max="9985" width="31.7109375" customWidth="1"/>
    <col min="9987" max="9987" width="11.85546875" customWidth="1"/>
    <col min="9988" max="9988" width="8.7109375" customWidth="1"/>
    <col min="10241" max="10241" width="31.7109375" customWidth="1"/>
    <col min="10243" max="10243" width="11.85546875" customWidth="1"/>
    <col min="10244" max="10244" width="8.7109375" customWidth="1"/>
    <col min="10497" max="10497" width="31.7109375" customWidth="1"/>
    <col min="10499" max="10499" width="11.85546875" customWidth="1"/>
    <col min="10500" max="10500" width="8.7109375" customWidth="1"/>
    <col min="10753" max="10753" width="31.7109375" customWidth="1"/>
    <col min="10755" max="10755" width="11.85546875" customWidth="1"/>
    <col min="10756" max="10756" width="8.7109375" customWidth="1"/>
    <col min="11009" max="11009" width="31.7109375" customWidth="1"/>
    <col min="11011" max="11011" width="11.85546875" customWidth="1"/>
    <col min="11012" max="11012" width="8.7109375" customWidth="1"/>
    <col min="11265" max="11265" width="31.7109375" customWidth="1"/>
    <col min="11267" max="11267" width="11.85546875" customWidth="1"/>
    <col min="11268" max="11268" width="8.7109375" customWidth="1"/>
    <col min="11521" max="11521" width="31.7109375" customWidth="1"/>
    <col min="11523" max="11523" width="11.85546875" customWidth="1"/>
    <col min="11524" max="11524" width="8.7109375" customWidth="1"/>
    <col min="11777" max="11777" width="31.7109375" customWidth="1"/>
    <col min="11779" max="11779" width="11.85546875" customWidth="1"/>
    <col min="11780" max="11780" width="8.7109375" customWidth="1"/>
    <col min="12033" max="12033" width="31.7109375" customWidth="1"/>
    <col min="12035" max="12035" width="11.85546875" customWidth="1"/>
    <col min="12036" max="12036" width="8.7109375" customWidth="1"/>
    <col min="12289" max="12289" width="31.7109375" customWidth="1"/>
    <col min="12291" max="12291" width="11.85546875" customWidth="1"/>
    <col min="12292" max="12292" width="8.7109375" customWidth="1"/>
    <col min="12545" max="12545" width="31.7109375" customWidth="1"/>
    <col min="12547" max="12547" width="11.85546875" customWidth="1"/>
    <col min="12548" max="12548" width="8.7109375" customWidth="1"/>
    <col min="12801" max="12801" width="31.7109375" customWidth="1"/>
    <col min="12803" max="12803" width="11.85546875" customWidth="1"/>
    <col min="12804" max="12804" width="8.7109375" customWidth="1"/>
    <col min="13057" max="13057" width="31.7109375" customWidth="1"/>
    <col min="13059" max="13059" width="11.85546875" customWidth="1"/>
    <col min="13060" max="13060" width="8.7109375" customWidth="1"/>
    <col min="13313" max="13313" width="31.7109375" customWidth="1"/>
    <col min="13315" max="13315" width="11.85546875" customWidth="1"/>
    <col min="13316" max="13316" width="8.7109375" customWidth="1"/>
    <col min="13569" max="13569" width="31.7109375" customWidth="1"/>
    <col min="13571" max="13571" width="11.85546875" customWidth="1"/>
    <col min="13572" max="13572" width="8.7109375" customWidth="1"/>
    <col min="13825" max="13825" width="31.7109375" customWidth="1"/>
    <col min="13827" max="13827" width="11.85546875" customWidth="1"/>
    <col min="13828" max="13828" width="8.7109375" customWidth="1"/>
    <col min="14081" max="14081" width="31.7109375" customWidth="1"/>
    <col min="14083" max="14083" width="11.85546875" customWidth="1"/>
    <col min="14084" max="14084" width="8.7109375" customWidth="1"/>
    <col min="14337" max="14337" width="31.7109375" customWidth="1"/>
    <col min="14339" max="14339" width="11.85546875" customWidth="1"/>
    <col min="14340" max="14340" width="8.7109375" customWidth="1"/>
    <col min="14593" max="14593" width="31.7109375" customWidth="1"/>
    <col min="14595" max="14595" width="11.85546875" customWidth="1"/>
    <col min="14596" max="14596" width="8.7109375" customWidth="1"/>
    <col min="14849" max="14849" width="31.7109375" customWidth="1"/>
    <col min="14851" max="14851" width="11.85546875" customWidth="1"/>
    <col min="14852" max="14852" width="8.7109375" customWidth="1"/>
    <col min="15105" max="15105" width="31.7109375" customWidth="1"/>
    <col min="15107" max="15107" width="11.85546875" customWidth="1"/>
    <col min="15108" max="15108" width="8.7109375" customWidth="1"/>
    <col min="15361" max="15361" width="31.7109375" customWidth="1"/>
    <col min="15363" max="15363" width="11.85546875" customWidth="1"/>
    <col min="15364" max="15364" width="8.7109375" customWidth="1"/>
    <col min="15617" max="15617" width="31.7109375" customWidth="1"/>
    <col min="15619" max="15619" width="11.85546875" customWidth="1"/>
    <col min="15620" max="15620" width="8.7109375" customWidth="1"/>
    <col min="15873" max="15873" width="31.7109375" customWidth="1"/>
    <col min="15875" max="15875" width="11.85546875" customWidth="1"/>
    <col min="15876" max="15876" width="8.7109375" customWidth="1"/>
    <col min="16129" max="16129" width="31.7109375" customWidth="1"/>
    <col min="16131" max="16131" width="11.85546875" customWidth="1"/>
    <col min="16132" max="16132" width="8.7109375" customWidth="1"/>
  </cols>
  <sheetData>
    <row r="5" spans="1:8" ht="18" x14ac:dyDescent="0.25">
      <c r="A5" s="907" t="s">
        <v>400</v>
      </c>
      <c r="B5" s="876"/>
      <c r="C5" s="876"/>
      <c r="D5" s="876"/>
      <c r="E5" s="876"/>
      <c r="F5" s="876"/>
      <c r="G5" s="876"/>
    </row>
    <row r="6" spans="1:8" ht="18" x14ac:dyDescent="0.25">
      <c r="A6" s="194"/>
      <c r="B6" s="195"/>
      <c r="C6" s="194"/>
      <c r="D6" s="194"/>
      <c r="E6" s="194"/>
      <c r="F6" s="194"/>
      <c r="G6" s="194"/>
    </row>
    <row r="8" spans="1:8" ht="15.75" thickBot="1" x14ac:dyDescent="0.3">
      <c r="F8" s="906" t="s">
        <v>130</v>
      </c>
      <c r="G8" s="906"/>
    </row>
    <row r="9" spans="1:8" ht="15.75" thickBot="1" x14ac:dyDescent="0.3">
      <c r="A9" s="34"/>
      <c r="B9" s="151"/>
      <c r="C9" s="196" t="s">
        <v>131</v>
      </c>
      <c r="D9" s="196"/>
      <c r="E9" s="196"/>
      <c r="F9" s="196"/>
      <c r="G9" s="197"/>
    </row>
    <row r="10" spans="1:8" x14ac:dyDescent="0.25">
      <c r="A10" s="39"/>
      <c r="B10" s="198" t="s">
        <v>41</v>
      </c>
      <c r="C10" s="199" t="s">
        <v>41</v>
      </c>
      <c r="D10" s="154" t="s">
        <v>132</v>
      </c>
      <c r="E10" s="154" t="s">
        <v>110</v>
      </c>
      <c r="F10" s="154" t="s">
        <v>132</v>
      </c>
      <c r="G10" s="157" t="s">
        <v>112</v>
      </c>
    </row>
    <row r="11" spans="1:8" ht="15.75" x14ac:dyDescent="0.25">
      <c r="A11" s="200" t="s">
        <v>114</v>
      </c>
      <c r="B11" s="166" t="s">
        <v>117</v>
      </c>
      <c r="C11" s="201" t="s">
        <v>44</v>
      </c>
      <c r="D11" s="199" t="s">
        <v>133</v>
      </c>
      <c r="E11" s="199" t="s">
        <v>116</v>
      </c>
      <c r="F11" s="199" t="s">
        <v>133</v>
      </c>
      <c r="G11" s="202" t="s">
        <v>387</v>
      </c>
    </row>
    <row r="12" spans="1:8" ht="15.75" thickBot="1" x14ac:dyDescent="0.3">
      <c r="A12" s="203"/>
      <c r="B12" s="204">
        <v>2017</v>
      </c>
      <c r="C12" s="199" t="s">
        <v>389</v>
      </c>
      <c r="D12" s="199">
        <v>2017</v>
      </c>
      <c r="E12" s="199" t="s">
        <v>118</v>
      </c>
      <c r="F12" s="199">
        <v>2016</v>
      </c>
      <c r="G12" s="205" t="s">
        <v>134</v>
      </c>
    </row>
    <row r="13" spans="1:8" x14ac:dyDescent="0.25">
      <c r="A13" s="520"/>
      <c r="B13" s="519"/>
      <c r="C13" s="518"/>
      <c r="D13" s="516"/>
      <c r="E13" s="517"/>
      <c r="F13" s="516"/>
      <c r="G13" s="515"/>
    </row>
    <row r="14" spans="1:8" x14ac:dyDescent="0.25">
      <c r="A14" s="502" t="s">
        <v>135</v>
      </c>
      <c r="B14" s="507">
        <f t="shared" ref="B14:G14" si="0">B16</f>
        <v>19075</v>
      </c>
      <c r="C14" s="505">
        <f t="shared" si="0"/>
        <v>22200</v>
      </c>
      <c r="D14" s="506">
        <f t="shared" si="0"/>
        <v>10397</v>
      </c>
      <c r="E14" s="505">
        <f t="shared" si="0"/>
        <v>46.833333333333336</v>
      </c>
      <c r="F14" s="506">
        <f t="shared" si="0"/>
        <v>8528</v>
      </c>
      <c r="G14" s="514">
        <f t="shared" si="0"/>
        <v>121.91604127579738</v>
      </c>
      <c r="H14" s="92"/>
    </row>
    <row r="15" spans="1:8" x14ac:dyDescent="0.25">
      <c r="A15" s="502"/>
      <c r="B15" s="507"/>
      <c r="C15" s="505"/>
      <c r="D15" s="513"/>
      <c r="E15" s="506"/>
      <c r="F15" s="506"/>
      <c r="G15" s="503"/>
      <c r="H15" s="92"/>
    </row>
    <row r="16" spans="1:8" x14ac:dyDescent="0.25">
      <c r="A16" s="494" t="s">
        <v>136</v>
      </c>
      <c r="B16" s="512">
        <v>19075</v>
      </c>
      <c r="C16" s="213">
        <v>22200</v>
      </c>
      <c r="D16" s="214">
        <v>10397</v>
      </c>
      <c r="E16" s="213">
        <f>D16/C16*100</f>
        <v>46.833333333333336</v>
      </c>
      <c r="F16" s="216">
        <v>8528</v>
      </c>
      <c r="G16" s="495">
        <f>D16/F16*100</f>
        <v>121.91604127579738</v>
      </c>
      <c r="H16" s="92"/>
    </row>
    <row r="17" spans="1:13" x14ac:dyDescent="0.25">
      <c r="A17" s="494"/>
      <c r="B17" s="486"/>
      <c r="C17" s="485"/>
      <c r="D17" s="484"/>
      <c r="E17" s="210"/>
      <c r="F17" s="482"/>
      <c r="G17" s="481"/>
    </row>
    <row r="18" spans="1:13" ht="15.75" x14ac:dyDescent="0.25">
      <c r="A18" s="511"/>
      <c r="B18" s="510"/>
      <c r="C18" s="485"/>
      <c r="D18" s="484"/>
      <c r="E18" s="210"/>
      <c r="F18" s="482"/>
      <c r="G18" s="481"/>
    </row>
    <row r="19" spans="1:13" x14ac:dyDescent="0.25">
      <c r="A19" s="502" t="s">
        <v>123</v>
      </c>
      <c r="B19" s="489"/>
      <c r="C19" s="483"/>
      <c r="D19" s="488"/>
      <c r="E19" s="210"/>
      <c r="F19" s="210"/>
      <c r="G19" s="481"/>
    </row>
    <row r="20" spans="1:13" x14ac:dyDescent="0.25">
      <c r="A20" s="509"/>
      <c r="B20" s="486"/>
      <c r="C20" s="485"/>
      <c r="D20" s="484"/>
      <c r="E20" s="210"/>
      <c r="F20" s="482"/>
      <c r="G20" s="481"/>
    </row>
    <row r="21" spans="1:13" x14ac:dyDescent="0.25">
      <c r="A21" s="502" t="s">
        <v>137</v>
      </c>
      <c r="B21" s="507">
        <f>B23+B25</f>
        <v>2577</v>
      </c>
      <c r="C21" s="505">
        <f>C23+C25</f>
        <v>2577</v>
      </c>
      <c r="D21" s="504">
        <f>D23+D25</f>
        <v>1264</v>
      </c>
      <c r="E21" s="505">
        <f>D21/C21*100</f>
        <v>49.049282110981764</v>
      </c>
      <c r="F21" s="506">
        <f>F23+F25</f>
        <v>1039</v>
      </c>
      <c r="G21" s="503">
        <f>D21/F21*100</f>
        <v>121.65543792107796</v>
      </c>
    </row>
    <row r="22" spans="1:13" x14ac:dyDescent="0.25">
      <c r="A22" s="502"/>
      <c r="B22" s="489"/>
      <c r="C22" s="483"/>
      <c r="D22" s="488"/>
      <c r="E22" s="210"/>
      <c r="F22" s="210"/>
      <c r="G22" s="481"/>
    </row>
    <row r="23" spans="1:13" x14ac:dyDescent="0.25">
      <c r="A23" s="508" t="s">
        <v>138</v>
      </c>
      <c r="B23" s="500">
        <v>677</v>
      </c>
      <c r="C23" s="213">
        <v>677</v>
      </c>
      <c r="D23" s="214">
        <v>415</v>
      </c>
      <c r="E23" s="213">
        <f>D23/C23*100</f>
        <v>61.299852289512557</v>
      </c>
      <c r="F23" s="216">
        <v>282</v>
      </c>
      <c r="G23" s="495">
        <f>D23/F23*100</f>
        <v>147.16312056737587</v>
      </c>
    </row>
    <row r="24" spans="1:13" x14ac:dyDescent="0.25">
      <c r="A24" s="508"/>
      <c r="B24" s="486"/>
      <c r="C24" s="485"/>
      <c r="D24" s="484"/>
      <c r="E24" s="485"/>
      <c r="F24" s="482"/>
      <c r="G24" s="493"/>
    </row>
    <row r="25" spans="1:13" x14ac:dyDescent="0.25">
      <c r="A25" s="494" t="s">
        <v>139</v>
      </c>
      <c r="B25" s="176">
        <v>1900</v>
      </c>
      <c r="C25" s="177">
        <v>1900</v>
      </c>
      <c r="D25" s="206">
        <v>849</v>
      </c>
      <c r="E25" s="177">
        <f>D25/C25*100</f>
        <v>44.684210526315788</v>
      </c>
      <c r="F25" s="178">
        <v>757</v>
      </c>
      <c r="G25" s="179">
        <f>D25/F25*100</f>
        <v>112.15323645970938</v>
      </c>
      <c r="H25" s="175"/>
    </row>
    <row r="26" spans="1:13" x14ac:dyDescent="0.25">
      <c r="A26" s="508"/>
      <c r="B26" s="500"/>
      <c r="C26" s="213"/>
      <c r="D26" s="214"/>
      <c r="E26" s="213"/>
      <c r="F26" s="216"/>
      <c r="G26" s="495"/>
      <c r="H26" s="175"/>
    </row>
    <row r="27" spans="1:13" x14ac:dyDescent="0.25">
      <c r="A27" s="487"/>
      <c r="B27" s="486"/>
      <c r="C27" s="485"/>
      <c r="D27" s="484"/>
      <c r="E27" s="485"/>
      <c r="F27" s="482"/>
      <c r="G27" s="493"/>
    </row>
    <row r="28" spans="1:13" x14ac:dyDescent="0.25">
      <c r="A28" s="502" t="s">
        <v>165</v>
      </c>
      <c r="B28" s="507">
        <f>B30+B31</f>
        <v>1550</v>
      </c>
      <c r="C28" s="505">
        <f>C30+C31</f>
        <v>1550</v>
      </c>
      <c r="D28" s="506">
        <f>D30+D31</f>
        <v>659</v>
      </c>
      <c r="E28" s="505">
        <f>D28/C28*100</f>
        <v>42.516129032258064</v>
      </c>
      <c r="F28" s="504">
        <f>F30+F31</f>
        <v>468</v>
      </c>
      <c r="G28" s="503">
        <f>D28/F28*100</f>
        <v>140.81196581196582</v>
      </c>
      <c r="H28" s="189"/>
    </row>
    <row r="29" spans="1:13" x14ac:dyDescent="0.25">
      <c r="A29" s="502"/>
      <c r="B29" s="489"/>
      <c r="C29" s="501"/>
      <c r="D29" s="210"/>
      <c r="E29" s="485"/>
      <c r="F29" s="210"/>
      <c r="G29" s="493"/>
      <c r="H29" s="189"/>
    </row>
    <row r="30" spans="1:13" x14ac:dyDescent="0.25">
      <c r="A30" s="494" t="s">
        <v>140</v>
      </c>
      <c r="B30" s="500">
        <v>750</v>
      </c>
      <c r="C30" s="213">
        <v>750</v>
      </c>
      <c r="D30" s="214">
        <v>289</v>
      </c>
      <c r="E30" s="213">
        <f>D30/C30*100</f>
        <v>38.533333333333339</v>
      </c>
      <c r="F30" s="216">
        <v>134</v>
      </c>
      <c r="G30" s="495">
        <f>D30/F30*100</f>
        <v>215.67164179104478</v>
      </c>
      <c r="H30" s="189"/>
      <c r="M30" t="s">
        <v>223</v>
      </c>
    </row>
    <row r="31" spans="1:13" x14ac:dyDescent="0.25">
      <c r="A31" s="494" t="s">
        <v>141</v>
      </c>
      <c r="B31" s="500">
        <v>800</v>
      </c>
      <c r="C31" s="213">
        <v>800</v>
      </c>
      <c r="D31" s="214">
        <v>370</v>
      </c>
      <c r="E31" s="213">
        <f>D31/C31*100</f>
        <v>46.25</v>
      </c>
      <c r="F31" s="216">
        <v>334</v>
      </c>
      <c r="G31" s="495">
        <f>D31/F31*100</f>
        <v>110.77844311377245</v>
      </c>
      <c r="H31" s="189"/>
    </row>
    <row r="32" spans="1:13" x14ac:dyDescent="0.25">
      <c r="A32" s="494"/>
      <c r="B32" s="500"/>
      <c r="C32" s="213"/>
      <c r="D32" s="214"/>
      <c r="E32" s="213"/>
      <c r="F32" s="216"/>
      <c r="G32" s="495"/>
      <c r="H32" s="189"/>
    </row>
    <row r="33" spans="1:8" x14ac:dyDescent="0.25">
      <c r="A33" s="449" t="s">
        <v>231</v>
      </c>
      <c r="B33" s="499">
        <f>B34</f>
        <v>1350</v>
      </c>
      <c r="C33" s="190">
        <f>C34</f>
        <v>1350</v>
      </c>
      <c r="D33" s="498">
        <f>D34</f>
        <v>795</v>
      </c>
      <c r="E33" s="190">
        <f>D33/C33*100</f>
        <v>58.888888888888893</v>
      </c>
      <c r="F33" s="497">
        <f>F34</f>
        <v>1299</v>
      </c>
      <c r="G33" s="496">
        <f>D33/F33*100</f>
        <v>61.200923787528872</v>
      </c>
      <c r="H33" s="189"/>
    </row>
    <row r="34" spans="1:8" x14ac:dyDescent="0.25">
      <c r="A34" s="457" t="s">
        <v>232</v>
      </c>
      <c r="B34" s="176">
        <v>1350</v>
      </c>
      <c r="C34" s="177">
        <v>1350</v>
      </c>
      <c r="D34" s="206">
        <v>795</v>
      </c>
      <c r="E34" s="177">
        <f>D34/C34*100</f>
        <v>58.888888888888893</v>
      </c>
      <c r="F34" s="178">
        <v>1299</v>
      </c>
      <c r="G34" s="495">
        <f>D34/F34*100</f>
        <v>61.200923787528872</v>
      </c>
      <c r="H34" s="189"/>
    </row>
    <row r="35" spans="1:8" x14ac:dyDescent="0.25">
      <c r="A35" s="494"/>
      <c r="B35" s="486"/>
      <c r="C35" s="485"/>
      <c r="D35" s="484"/>
      <c r="E35" s="485"/>
      <c r="F35" s="482"/>
      <c r="G35" s="493"/>
      <c r="H35" s="189"/>
    </row>
    <row r="36" spans="1:8" x14ac:dyDescent="0.25">
      <c r="A36" s="490" t="s">
        <v>142</v>
      </c>
      <c r="B36" s="492">
        <f>B21+B28+B33</f>
        <v>5477</v>
      </c>
      <c r="C36" s="479">
        <f>C21+C28+C33</f>
        <v>5477</v>
      </c>
      <c r="D36" s="491">
        <f>D21+D28+D33</f>
        <v>2718</v>
      </c>
      <c r="E36" s="478">
        <f>D36/C36*100</f>
        <v>49.625707504108092</v>
      </c>
      <c r="F36" s="477">
        <f>F21+F28+F33</f>
        <v>2806</v>
      </c>
      <c r="G36" s="476">
        <f>D36/F36*100</f>
        <v>96.863863150392021</v>
      </c>
    </row>
    <row r="37" spans="1:8" x14ac:dyDescent="0.25">
      <c r="A37" s="490"/>
      <c r="B37" s="489"/>
      <c r="C37" s="483"/>
      <c r="D37" s="488"/>
      <c r="E37" s="483"/>
      <c r="F37" s="210"/>
      <c r="G37" s="481"/>
    </row>
    <row r="38" spans="1:8" x14ac:dyDescent="0.25">
      <c r="A38" s="490"/>
      <c r="B38" s="489"/>
      <c r="C38" s="483"/>
      <c r="D38" s="488"/>
      <c r="E38" s="483"/>
      <c r="F38" s="210"/>
      <c r="G38" s="481"/>
    </row>
    <row r="39" spans="1:8" x14ac:dyDescent="0.25">
      <c r="A39" s="487"/>
      <c r="B39" s="486"/>
      <c r="C39" s="485"/>
      <c r="D39" s="484"/>
      <c r="E39" s="483"/>
      <c r="F39" s="482"/>
      <c r="G39" s="481"/>
    </row>
    <row r="40" spans="1:8" x14ac:dyDescent="0.25">
      <c r="A40" s="475" t="s">
        <v>129</v>
      </c>
      <c r="B40" s="480">
        <f>B14+B36</f>
        <v>24552</v>
      </c>
      <c r="C40" s="478">
        <f>C14+C36</f>
        <v>27677</v>
      </c>
      <c r="D40" s="479">
        <f>D14+D36</f>
        <v>13115</v>
      </c>
      <c r="E40" s="478">
        <f>D40/C40*100</f>
        <v>47.385916103623948</v>
      </c>
      <c r="F40" s="477">
        <f>F14+F36</f>
        <v>11334</v>
      </c>
      <c r="G40" s="476">
        <f>D40/F40*100</f>
        <v>115.71378154226221</v>
      </c>
    </row>
    <row r="41" spans="1:8" x14ac:dyDescent="0.25">
      <c r="A41" s="475"/>
      <c r="B41" s="207"/>
      <c r="C41" s="208"/>
      <c r="D41" s="209"/>
      <c r="E41" s="210"/>
      <c r="F41" s="211"/>
      <c r="G41" s="212"/>
    </row>
    <row r="42" spans="1:8" x14ac:dyDescent="0.25">
      <c r="A42" s="474"/>
      <c r="B42" s="474"/>
      <c r="C42" s="213"/>
      <c r="D42" s="214"/>
      <c r="E42" s="215"/>
      <c r="F42" s="216"/>
      <c r="G42" s="191"/>
    </row>
    <row r="43" spans="1:8" ht="15.75" thickBot="1" x14ac:dyDescent="0.3">
      <c r="A43" s="473"/>
      <c r="B43" s="217"/>
      <c r="C43" s="218"/>
      <c r="D43" s="219"/>
      <c r="E43" s="472"/>
      <c r="F43" s="220"/>
      <c r="G43" s="192"/>
    </row>
  </sheetData>
  <mergeCells count="2">
    <mergeCell ref="F8:G8"/>
    <mergeCell ref="A5:G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68"/>
  <sheetViews>
    <sheetView tabSelected="1" zoomScale="85" zoomScaleNormal="85" workbookViewId="0">
      <selection activeCell="I2" sqref="I2:J2"/>
    </sheetView>
  </sheetViews>
  <sheetFormatPr defaultRowHeight="14.25" x14ac:dyDescent="0.2"/>
  <cols>
    <col min="1" max="1" width="2.140625" style="383" customWidth="1"/>
    <col min="2" max="2" width="8.5703125" style="599" customWidth="1"/>
    <col min="3" max="3" width="14" style="599" customWidth="1"/>
    <col min="4" max="4" width="83" style="600" customWidth="1"/>
    <col min="5" max="5" width="58.85546875" style="600" customWidth="1"/>
    <col min="6" max="7" width="13.7109375" style="599" customWidth="1"/>
    <col min="8" max="8" width="13.7109375" style="600" customWidth="1"/>
    <col min="9" max="9" width="13.7109375" style="601" customWidth="1"/>
    <col min="10" max="10" width="13.7109375" style="602" customWidth="1"/>
    <col min="11" max="11" width="13.7109375" style="603" customWidth="1"/>
    <col min="12" max="12" width="13.7109375" style="609" customWidth="1"/>
    <col min="13" max="13" width="14.85546875" style="604" customWidth="1"/>
    <col min="14" max="16384" width="9.140625" style="383"/>
  </cols>
  <sheetData>
    <row r="1" spans="2:13" ht="18.75" customHeight="1" thickBot="1" x14ac:dyDescent="0.25">
      <c r="J1" s="926" t="s">
        <v>981</v>
      </c>
      <c r="K1" s="926"/>
      <c r="L1" s="391" t="s">
        <v>412</v>
      </c>
    </row>
    <row r="2" spans="2:13" s="605" customFormat="1" ht="39.950000000000003" customHeight="1" thickBot="1" x14ac:dyDescent="0.25">
      <c r="B2" s="922" t="s">
        <v>413</v>
      </c>
      <c r="C2" s="923"/>
      <c r="D2" s="923"/>
      <c r="E2" s="924"/>
      <c r="F2" s="918" t="s">
        <v>414</v>
      </c>
      <c r="G2" s="918" t="s">
        <v>234</v>
      </c>
      <c r="H2" s="918" t="s">
        <v>415</v>
      </c>
      <c r="I2" s="908" t="s">
        <v>390</v>
      </c>
      <c r="J2" s="909"/>
      <c r="K2" s="910" t="s">
        <v>391</v>
      </c>
      <c r="L2" s="912" t="s">
        <v>235</v>
      </c>
      <c r="M2" s="604"/>
    </row>
    <row r="3" spans="2:13" s="605" customFormat="1" ht="20.100000000000001" customHeight="1" thickBot="1" x14ac:dyDescent="0.25">
      <c r="B3" s="606" t="s">
        <v>167</v>
      </c>
      <c r="C3" s="606" t="s">
        <v>168</v>
      </c>
      <c r="D3" s="914" t="s">
        <v>143</v>
      </c>
      <c r="E3" s="915"/>
      <c r="F3" s="925"/>
      <c r="G3" s="919"/>
      <c r="H3" s="919"/>
      <c r="I3" s="607" t="s">
        <v>40</v>
      </c>
      <c r="J3" s="606" t="s">
        <v>44</v>
      </c>
      <c r="K3" s="911"/>
      <c r="L3" s="913"/>
      <c r="M3" s="604"/>
    </row>
    <row r="4" spans="2:13" s="605" customFormat="1" ht="20.100000000000001" customHeight="1" thickBot="1" x14ac:dyDescent="0.3">
      <c r="B4" s="599"/>
      <c r="C4" s="599"/>
      <c r="D4" s="600"/>
      <c r="E4" s="600"/>
      <c r="F4" s="599"/>
      <c r="G4" s="599"/>
      <c r="H4" s="600"/>
      <c r="I4" s="608"/>
      <c r="J4" s="608"/>
      <c r="K4" s="608"/>
      <c r="L4" s="609"/>
      <c r="M4" s="604"/>
    </row>
    <row r="5" spans="2:13" s="615" customFormat="1" ht="20.100000000000001" customHeight="1" thickBot="1" x14ac:dyDescent="0.25">
      <c r="B5" s="916" t="s">
        <v>236</v>
      </c>
      <c r="C5" s="917"/>
      <c r="D5" s="917"/>
      <c r="E5" s="917"/>
      <c r="F5" s="610"/>
      <c r="G5" s="610"/>
      <c r="H5" s="611"/>
      <c r="I5" s="612">
        <f>I6+I40+I42</f>
        <v>82198</v>
      </c>
      <c r="J5" s="611">
        <f t="shared" ref="J5:K5" si="0">J6+J40+J42</f>
        <v>204998</v>
      </c>
      <c r="K5" s="612">
        <f t="shared" si="0"/>
        <v>3719</v>
      </c>
      <c r="L5" s="613">
        <f>K5/J5*100</f>
        <v>1.8141640406247865</v>
      </c>
      <c r="M5" s="614"/>
    </row>
    <row r="6" spans="2:13" s="605" customFormat="1" ht="20.100000000000001" customHeight="1" thickBot="1" x14ac:dyDescent="0.25">
      <c r="B6" s="920" t="s">
        <v>237</v>
      </c>
      <c r="C6" s="921"/>
      <c r="D6" s="921"/>
      <c r="E6" s="921"/>
      <c r="F6" s="616"/>
      <c r="G6" s="616"/>
      <c r="H6" s="617"/>
      <c r="I6" s="618">
        <f>SUM(I7:I39)</f>
        <v>82198</v>
      </c>
      <c r="J6" s="617">
        <f>SUM(J7:J39)</f>
        <v>155498</v>
      </c>
      <c r="K6" s="618">
        <f>SUM(K7:K39)</f>
        <v>3719</v>
      </c>
      <c r="L6" s="619">
        <f t="shared" ref="L6:L73" si="1">K6/J6*100</f>
        <v>2.3916706324197095</v>
      </c>
      <c r="M6" s="604"/>
    </row>
    <row r="7" spans="2:13" s="605" customFormat="1" ht="20.100000000000001" customHeight="1" x14ac:dyDescent="0.2">
      <c r="B7" s="620" t="s">
        <v>171</v>
      </c>
      <c r="C7" s="621" t="s">
        <v>172</v>
      </c>
      <c r="D7" s="622" t="s">
        <v>173</v>
      </c>
      <c r="E7" s="623" t="s">
        <v>416</v>
      </c>
      <c r="F7" s="624"/>
      <c r="G7" s="625" t="s">
        <v>417</v>
      </c>
      <c r="H7" s="626">
        <v>1628.6</v>
      </c>
      <c r="I7" s="627">
        <v>25</v>
      </c>
      <c r="J7" s="626">
        <v>25</v>
      </c>
      <c r="K7" s="627">
        <v>19</v>
      </c>
      <c r="L7" s="628">
        <f t="shared" si="1"/>
        <v>76</v>
      </c>
      <c r="M7" s="385"/>
    </row>
    <row r="8" spans="2:13" s="605" customFormat="1" ht="20.100000000000001" customHeight="1" x14ac:dyDescent="0.2">
      <c r="B8" s="620" t="s">
        <v>171</v>
      </c>
      <c r="C8" s="621" t="s">
        <v>238</v>
      </c>
      <c r="D8" s="622" t="s">
        <v>239</v>
      </c>
      <c r="E8" s="623" t="s">
        <v>418</v>
      </c>
      <c r="F8" s="624"/>
      <c r="G8" s="624" t="s">
        <v>262</v>
      </c>
      <c r="H8" s="629">
        <v>1057.5999999999999</v>
      </c>
      <c r="I8" s="627">
        <v>1300</v>
      </c>
      <c r="J8" s="629">
        <v>1300</v>
      </c>
      <c r="K8" s="627">
        <v>0</v>
      </c>
      <c r="L8" s="628">
        <f t="shared" si="1"/>
        <v>0</v>
      </c>
      <c r="M8" s="385"/>
    </row>
    <row r="9" spans="2:13" s="605" customFormat="1" ht="20.100000000000001" customHeight="1" x14ac:dyDescent="0.2">
      <c r="B9" s="620" t="s">
        <v>171</v>
      </c>
      <c r="C9" s="621" t="s">
        <v>241</v>
      </c>
      <c r="D9" s="622" t="s">
        <v>419</v>
      </c>
      <c r="E9" s="623" t="s">
        <v>242</v>
      </c>
      <c r="F9" s="624"/>
      <c r="G9" s="624" t="s">
        <v>262</v>
      </c>
      <c r="H9" s="629">
        <v>202.4</v>
      </c>
      <c r="I9" s="627">
        <v>423</v>
      </c>
      <c r="J9" s="629">
        <v>423</v>
      </c>
      <c r="K9" s="627">
        <v>0</v>
      </c>
      <c r="L9" s="628">
        <f t="shared" si="1"/>
        <v>0</v>
      </c>
      <c r="M9" s="385"/>
    </row>
    <row r="10" spans="2:13" s="605" customFormat="1" ht="20.100000000000001" customHeight="1" x14ac:dyDescent="0.2">
      <c r="B10" s="620" t="s">
        <v>171</v>
      </c>
      <c r="C10" s="621" t="s">
        <v>243</v>
      </c>
      <c r="D10" s="622" t="s">
        <v>244</v>
      </c>
      <c r="E10" s="630" t="s">
        <v>245</v>
      </c>
      <c r="F10" s="631"/>
      <c r="G10" s="631" t="s">
        <v>262</v>
      </c>
      <c r="H10" s="629">
        <v>798.6</v>
      </c>
      <c r="I10" s="627">
        <v>73</v>
      </c>
      <c r="J10" s="629">
        <v>73</v>
      </c>
      <c r="K10" s="627">
        <v>73</v>
      </c>
      <c r="L10" s="628">
        <f t="shared" si="1"/>
        <v>100</v>
      </c>
      <c r="M10" s="385"/>
    </row>
    <row r="11" spans="2:13" s="605" customFormat="1" ht="20.100000000000001" customHeight="1" x14ac:dyDescent="0.2">
      <c r="B11" s="620" t="s">
        <v>171</v>
      </c>
      <c r="C11" s="621" t="s">
        <v>246</v>
      </c>
      <c r="D11" s="622" t="s">
        <v>247</v>
      </c>
      <c r="E11" s="623" t="s">
        <v>420</v>
      </c>
      <c r="F11" s="624"/>
      <c r="G11" s="624" t="s">
        <v>262</v>
      </c>
      <c r="H11" s="629">
        <v>943.8</v>
      </c>
      <c r="I11" s="627">
        <v>190</v>
      </c>
      <c r="J11" s="629">
        <v>190</v>
      </c>
      <c r="K11" s="627">
        <v>0</v>
      </c>
      <c r="L11" s="628">
        <f t="shared" si="1"/>
        <v>0</v>
      </c>
      <c r="M11" s="385"/>
    </row>
    <row r="12" spans="2:13" s="605" customFormat="1" ht="20.100000000000001" customHeight="1" x14ac:dyDescent="0.2">
      <c r="B12" s="620" t="s">
        <v>171</v>
      </c>
      <c r="C12" s="621" t="s">
        <v>248</v>
      </c>
      <c r="D12" s="622" t="s">
        <v>249</v>
      </c>
      <c r="E12" s="630" t="s">
        <v>421</v>
      </c>
      <c r="F12" s="631"/>
      <c r="G12" s="631" t="s">
        <v>422</v>
      </c>
      <c r="H12" s="629">
        <v>434.1</v>
      </c>
      <c r="I12" s="627">
        <v>1000</v>
      </c>
      <c r="J12" s="629">
        <v>638</v>
      </c>
      <c r="K12" s="627">
        <v>0</v>
      </c>
      <c r="L12" s="628">
        <f t="shared" si="1"/>
        <v>0</v>
      </c>
      <c r="M12" s="385"/>
    </row>
    <row r="13" spans="2:13" s="605" customFormat="1" ht="20.100000000000001" customHeight="1" x14ac:dyDescent="0.2">
      <c r="B13" s="620" t="s">
        <v>171</v>
      </c>
      <c r="C13" s="621" t="s">
        <v>250</v>
      </c>
      <c r="D13" s="622" t="s">
        <v>251</v>
      </c>
      <c r="E13" s="630" t="s">
        <v>252</v>
      </c>
      <c r="F13" s="631"/>
      <c r="G13" s="631" t="s">
        <v>262</v>
      </c>
      <c r="H13" s="629">
        <v>1770.2</v>
      </c>
      <c r="I13" s="627">
        <v>155</v>
      </c>
      <c r="J13" s="629">
        <v>155</v>
      </c>
      <c r="K13" s="627">
        <v>151</v>
      </c>
      <c r="L13" s="628">
        <f t="shared" si="1"/>
        <v>97.41935483870968</v>
      </c>
      <c r="M13" s="385"/>
    </row>
    <row r="14" spans="2:13" s="605" customFormat="1" ht="20.100000000000001" customHeight="1" x14ac:dyDescent="0.2">
      <c r="B14" s="620" t="s">
        <v>171</v>
      </c>
      <c r="C14" s="621" t="s">
        <v>423</v>
      </c>
      <c r="D14" s="622" t="s">
        <v>424</v>
      </c>
      <c r="E14" s="630" t="s">
        <v>425</v>
      </c>
      <c r="F14" s="631"/>
      <c r="G14" s="631">
        <v>2017</v>
      </c>
      <c r="H14" s="629">
        <v>131.80000000000001</v>
      </c>
      <c r="I14" s="627">
        <v>132</v>
      </c>
      <c r="J14" s="629">
        <v>132</v>
      </c>
      <c r="K14" s="627">
        <v>132</v>
      </c>
      <c r="L14" s="628">
        <f t="shared" si="1"/>
        <v>100</v>
      </c>
      <c r="M14" s="385"/>
    </row>
    <row r="15" spans="2:13" s="605" customFormat="1" ht="20.100000000000001" customHeight="1" x14ac:dyDescent="0.2">
      <c r="B15" s="620" t="s">
        <v>171</v>
      </c>
      <c r="C15" s="621" t="s">
        <v>253</v>
      </c>
      <c r="D15" s="622" t="s">
        <v>426</v>
      </c>
      <c r="E15" s="630" t="s">
        <v>170</v>
      </c>
      <c r="F15" s="631"/>
      <c r="G15" s="631" t="s">
        <v>262</v>
      </c>
      <c r="H15" s="629">
        <v>1985.6</v>
      </c>
      <c r="I15" s="627">
        <v>300</v>
      </c>
      <c r="J15" s="629">
        <v>300</v>
      </c>
      <c r="K15" s="627">
        <v>0</v>
      </c>
      <c r="L15" s="628">
        <f t="shared" si="1"/>
        <v>0</v>
      </c>
      <c r="M15" s="385"/>
    </row>
    <row r="16" spans="2:13" s="605" customFormat="1" ht="20.100000000000001" customHeight="1" x14ac:dyDescent="0.2">
      <c r="B16" s="620" t="s">
        <v>171</v>
      </c>
      <c r="C16" s="621" t="s">
        <v>254</v>
      </c>
      <c r="D16" s="622" t="s">
        <v>427</v>
      </c>
      <c r="E16" s="630" t="s">
        <v>245</v>
      </c>
      <c r="F16" s="631"/>
      <c r="G16" s="631">
        <v>2017</v>
      </c>
      <c r="H16" s="629">
        <v>0</v>
      </c>
      <c r="I16" s="627">
        <v>6000</v>
      </c>
      <c r="J16" s="629">
        <v>100</v>
      </c>
      <c r="K16" s="627">
        <v>0</v>
      </c>
      <c r="L16" s="628">
        <f t="shared" si="1"/>
        <v>0</v>
      </c>
      <c r="M16" s="385"/>
    </row>
    <row r="17" spans="2:13" s="605" customFormat="1" ht="20.100000000000001" customHeight="1" x14ac:dyDescent="0.2">
      <c r="B17" s="620" t="s">
        <v>171</v>
      </c>
      <c r="C17" s="621" t="s">
        <v>428</v>
      </c>
      <c r="D17" s="622" t="s">
        <v>427</v>
      </c>
      <c r="E17" s="630" t="s">
        <v>245</v>
      </c>
      <c r="F17" s="631" t="s">
        <v>429</v>
      </c>
      <c r="G17" s="631">
        <v>2017</v>
      </c>
      <c r="H17" s="629">
        <v>0</v>
      </c>
      <c r="I17" s="627">
        <v>0</v>
      </c>
      <c r="J17" s="629">
        <v>7200</v>
      </c>
      <c r="K17" s="627">
        <v>0</v>
      </c>
      <c r="L17" s="628">
        <f t="shared" si="1"/>
        <v>0</v>
      </c>
      <c r="M17" s="385"/>
    </row>
    <row r="18" spans="2:13" s="605" customFormat="1" ht="20.100000000000001" customHeight="1" x14ac:dyDescent="0.2">
      <c r="B18" s="620" t="s">
        <v>171</v>
      </c>
      <c r="C18" s="621" t="s">
        <v>255</v>
      </c>
      <c r="D18" s="622" t="s">
        <v>256</v>
      </c>
      <c r="E18" s="630" t="s">
        <v>257</v>
      </c>
      <c r="F18" s="631"/>
      <c r="G18" s="631">
        <v>2017</v>
      </c>
      <c r="H18" s="629">
        <v>0</v>
      </c>
      <c r="I18" s="627">
        <v>22000</v>
      </c>
      <c r="J18" s="629">
        <v>0</v>
      </c>
      <c r="K18" s="627">
        <v>0</v>
      </c>
      <c r="L18" s="628">
        <v>0</v>
      </c>
      <c r="M18" s="385"/>
    </row>
    <row r="19" spans="2:13" s="605" customFormat="1" ht="20.100000000000001" customHeight="1" x14ac:dyDescent="0.2">
      <c r="B19" s="620" t="s">
        <v>171</v>
      </c>
      <c r="C19" s="632" t="s">
        <v>430</v>
      </c>
      <c r="D19" s="622" t="s">
        <v>256</v>
      </c>
      <c r="E19" s="630" t="s">
        <v>257</v>
      </c>
      <c r="F19" s="631" t="s">
        <v>429</v>
      </c>
      <c r="G19" s="631">
        <v>2017</v>
      </c>
      <c r="H19" s="629">
        <v>91.8</v>
      </c>
      <c r="I19" s="627">
        <v>0</v>
      </c>
      <c r="J19" s="629">
        <v>22000</v>
      </c>
      <c r="K19" s="627">
        <v>92</v>
      </c>
      <c r="L19" s="628">
        <f t="shared" si="1"/>
        <v>0.41818181818181815</v>
      </c>
      <c r="M19" s="385"/>
    </row>
    <row r="20" spans="2:13" s="605" customFormat="1" ht="20.100000000000001" customHeight="1" x14ac:dyDescent="0.2">
      <c r="B20" s="620" t="s">
        <v>171</v>
      </c>
      <c r="C20" s="621" t="s">
        <v>258</v>
      </c>
      <c r="D20" s="622" t="s">
        <v>431</v>
      </c>
      <c r="E20" s="623" t="s">
        <v>432</v>
      </c>
      <c r="F20" s="624"/>
      <c r="G20" s="624" t="s">
        <v>433</v>
      </c>
      <c r="H20" s="629">
        <v>0</v>
      </c>
      <c r="I20" s="627">
        <v>3000</v>
      </c>
      <c r="J20" s="629">
        <v>3000</v>
      </c>
      <c r="K20" s="627">
        <v>0</v>
      </c>
      <c r="L20" s="628">
        <f t="shared" si="1"/>
        <v>0</v>
      </c>
      <c r="M20" s="385"/>
    </row>
    <row r="21" spans="2:13" s="605" customFormat="1" ht="20.100000000000001" customHeight="1" x14ac:dyDescent="0.2">
      <c r="B21" s="620" t="s">
        <v>171</v>
      </c>
      <c r="C21" s="621" t="s">
        <v>259</v>
      </c>
      <c r="D21" s="622" t="s">
        <v>260</v>
      </c>
      <c r="E21" s="630" t="s">
        <v>261</v>
      </c>
      <c r="F21" s="631"/>
      <c r="G21" s="631" t="s">
        <v>262</v>
      </c>
      <c r="H21" s="629">
        <v>2715.9</v>
      </c>
      <c r="I21" s="627">
        <v>7000</v>
      </c>
      <c r="J21" s="629">
        <v>4900</v>
      </c>
      <c r="K21" s="627">
        <v>2716</v>
      </c>
      <c r="L21" s="628">
        <f t="shared" si="1"/>
        <v>55.428571428571431</v>
      </c>
      <c r="M21" s="385"/>
    </row>
    <row r="22" spans="2:13" s="605" customFormat="1" ht="20.100000000000001" customHeight="1" x14ac:dyDescent="0.2">
      <c r="B22" s="620" t="s">
        <v>171</v>
      </c>
      <c r="C22" s="621" t="s">
        <v>434</v>
      </c>
      <c r="D22" s="622" t="s">
        <v>260</v>
      </c>
      <c r="E22" s="630" t="s">
        <v>261</v>
      </c>
      <c r="F22" s="631" t="s">
        <v>429</v>
      </c>
      <c r="G22" s="631" t="s">
        <v>262</v>
      </c>
      <c r="H22" s="629">
        <v>0</v>
      </c>
      <c r="I22" s="627">
        <v>0</v>
      </c>
      <c r="J22" s="629">
        <v>6000</v>
      </c>
      <c r="K22" s="627">
        <v>0</v>
      </c>
      <c r="L22" s="628">
        <f t="shared" si="1"/>
        <v>0</v>
      </c>
      <c r="M22" s="385"/>
    </row>
    <row r="23" spans="2:13" s="605" customFormat="1" ht="20.100000000000001" customHeight="1" x14ac:dyDescent="0.2">
      <c r="B23" s="633" t="s">
        <v>171</v>
      </c>
      <c r="C23" s="621" t="s">
        <v>263</v>
      </c>
      <c r="D23" s="622" t="s">
        <v>264</v>
      </c>
      <c r="E23" s="630" t="s">
        <v>265</v>
      </c>
      <c r="F23" s="631"/>
      <c r="G23" s="631" t="s">
        <v>262</v>
      </c>
      <c r="H23" s="629">
        <v>350.9</v>
      </c>
      <c r="I23" s="627">
        <v>1500</v>
      </c>
      <c r="J23" s="629">
        <v>1500</v>
      </c>
      <c r="K23" s="627">
        <v>0</v>
      </c>
      <c r="L23" s="628">
        <f t="shared" si="1"/>
        <v>0</v>
      </c>
      <c r="M23" s="385"/>
    </row>
    <row r="24" spans="2:13" s="605" customFormat="1" ht="20.100000000000001" customHeight="1" x14ac:dyDescent="0.2">
      <c r="B24" s="633" t="s">
        <v>171</v>
      </c>
      <c r="C24" s="621" t="s">
        <v>266</v>
      </c>
      <c r="D24" s="622" t="s">
        <v>267</v>
      </c>
      <c r="E24" s="623" t="s">
        <v>170</v>
      </c>
      <c r="F24" s="624"/>
      <c r="G24" s="624" t="s">
        <v>433</v>
      </c>
      <c r="H24" s="629">
        <v>0</v>
      </c>
      <c r="I24" s="627">
        <v>2000</v>
      </c>
      <c r="J24" s="629">
        <v>2000</v>
      </c>
      <c r="K24" s="627">
        <v>0</v>
      </c>
      <c r="L24" s="628">
        <f t="shared" si="1"/>
        <v>0</v>
      </c>
      <c r="M24" s="385"/>
    </row>
    <row r="25" spans="2:13" s="605" customFormat="1" ht="20.100000000000001" customHeight="1" x14ac:dyDescent="0.2">
      <c r="B25" s="620" t="s">
        <v>171</v>
      </c>
      <c r="C25" s="621" t="s">
        <v>268</v>
      </c>
      <c r="D25" s="622" t="s">
        <v>269</v>
      </c>
      <c r="E25" s="623" t="s">
        <v>170</v>
      </c>
      <c r="F25" s="624"/>
      <c r="G25" s="624" t="s">
        <v>435</v>
      </c>
      <c r="H25" s="629">
        <v>0</v>
      </c>
      <c r="I25" s="627">
        <v>300</v>
      </c>
      <c r="J25" s="629">
        <v>19661</v>
      </c>
      <c r="K25" s="627">
        <v>0</v>
      </c>
      <c r="L25" s="628">
        <f t="shared" si="1"/>
        <v>0</v>
      </c>
      <c r="M25" s="385"/>
    </row>
    <row r="26" spans="2:13" s="605" customFormat="1" ht="20.100000000000001" customHeight="1" x14ac:dyDescent="0.2">
      <c r="B26" s="620" t="s">
        <v>171</v>
      </c>
      <c r="C26" s="621" t="s">
        <v>270</v>
      </c>
      <c r="D26" s="622" t="s">
        <v>271</v>
      </c>
      <c r="E26" s="623" t="s">
        <v>170</v>
      </c>
      <c r="F26" s="624"/>
      <c r="G26" s="624" t="s">
        <v>435</v>
      </c>
      <c r="H26" s="629">
        <v>0</v>
      </c>
      <c r="I26" s="627">
        <v>300</v>
      </c>
      <c r="J26" s="629">
        <v>300</v>
      </c>
      <c r="K26" s="627">
        <v>0</v>
      </c>
      <c r="L26" s="628">
        <f t="shared" si="1"/>
        <v>0</v>
      </c>
      <c r="M26" s="385"/>
    </row>
    <row r="27" spans="2:13" s="605" customFormat="1" ht="20.100000000000001" customHeight="1" x14ac:dyDescent="0.2">
      <c r="B27" s="620" t="s">
        <v>171</v>
      </c>
      <c r="C27" s="621" t="s">
        <v>272</v>
      </c>
      <c r="D27" s="622" t="s">
        <v>436</v>
      </c>
      <c r="E27" s="623" t="s">
        <v>170</v>
      </c>
      <c r="F27" s="624"/>
      <c r="G27" s="624" t="s">
        <v>433</v>
      </c>
      <c r="H27" s="629">
        <v>0</v>
      </c>
      <c r="I27" s="627">
        <v>32000</v>
      </c>
      <c r="J27" s="629">
        <v>13439</v>
      </c>
      <c r="K27" s="627">
        <v>0</v>
      </c>
      <c r="L27" s="628">
        <f t="shared" si="1"/>
        <v>0</v>
      </c>
      <c r="M27" s="385"/>
    </row>
    <row r="28" spans="2:13" s="605" customFormat="1" ht="20.100000000000001" customHeight="1" x14ac:dyDescent="0.2">
      <c r="B28" s="633" t="s">
        <v>171</v>
      </c>
      <c r="C28" s="632" t="s">
        <v>437</v>
      </c>
      <c r="D28" s="622" t="s">
        <v>438</v>
      </c>
      <c r="E28" s="630" t="s">
        <v>439</v>
      </c>
      <c r="F28" s="631"/>
      <c r="G28" s="631" t="s">
        <v>440</v>
      </c>
      <c r="H28" s="629">
        <v>134.5</v>
      </c>
      <c r="I28" s="627">
        <v>1500</v>
      </c>
      <c r="J28" s="629">
        <v>1500</v>
      </c>
      <c r="K28" s="627">
        <v>135</v>
      </c>
      <c r="L28" s="628">
        <f t="shared" si="1"/>
        <v>9</v>
      </c>
      <c r="M28" s="385"/>
    </row>
    <row r="29" spans="2:13" s="605" customFormat="1" ht="20.100000000000001" customHeight="1" x14ac:dyDescent="0.2">
      <c r="B29" s="620" t="s">
        <v>171</v>
      </c>
      <c r="C29" s="632" t="s">
        <v>441</v>
      </c>
      <c r="D29" s="622" t="s">
        <v>442</v>
      </c>
      <c r="E29" s="630" t="s">
        <v>170</v>
      </c>
      <c r="F29" s="631"/>
      <c r="G29" s="631" t="s">
        <v>435</v>
      </c>
      <c r="H29" s="629">
        <v>39.5</v>
      </c>
      <c r="I29" s="627">
        <v>3000</v>
      </c>
      <c r="J29" s="629">
        <v>1700</v>
      </c>
      <c r="K29" s="627">
        <v>39</v>
      </c>
      <c r="L29" s="628">
        <f t="shared" si="1"/>
        <v>2.2941176470588234</v>
      </c>
      <c r="M29" s="385"/>
    </row>
    <row r="30" spans="2:13" s="605" customFormat="1" ht="20.100000000000001" customHeight="1" x14ac:dyDescent="0.2">
      <c r="B30" s="620" t="s">
        <v>171</v>
      </c>
      <c r="C30" s="632" t="s">
        <v>443</v>
      </c>
      <c r="D30" s="622" t="s">
        <v>444</v>
      </c>
      <c r="E30" s="630" t="s">
        <v>170</v>
      </c>
      <c r="F30" s="631"/>
      <c r="G30" s="631" t="s">
        <v>440</v>
      </c>
      <c r="H30" s="634">
        <v>361.8</v>
      </c>
      <c r="I30" s="627">
        <v>0</v>
      </c>
      <c r="J30" s="634">
        <v>362</v>
      </c>
      <c r="K30" s="627">
        <v>362</v>
      </c>
      <c r="L30" s="628">
        <f t="shared" si="1"/>
        <v>100</v>
      </c>
      <c r="M30" s="385"/>
    </row>
    <row r="31" spans="2:13" s="605" customFormat="1" ht="20.100000000000001" customHeight="1" x14ac:dyDescent="0.2">
      <c r="B31" s="620" t="s">
        <v>171</v>
      </c>
      <c r="C31" s="632" t="s">
        <v>445</v>
      </c>
      <c r="D31" s="622" t="s">
        <v>446</v>
      </c>
      <c r="E31" s="630" t="s">
        <v>170</v>
      </c>
      <c r="F31" s="631"/>
      <c r="G31" s="631" t="s">
        <v>433</v>
      </c>
      <c r="H31" s="629">
        <v>0</v>
      </c>
      <c r="I31" s="627">
        <v>0</v>
      </c>
      <c r="J31" s="634">
        <v>1200</v>
      </c>
      <c r="K31" s="627">
        <v>0</v>
      </c>
      <c r="L31" s="628">
        <f t="shared" si="1"/>
        <v>0</v>
      </c>
      <c r="M31" s="385"/>
    </row>
    <row r="32" spans="2:13" s="605" customFormat="1" ht="20.100000000000001" customHeight="1" x14ac:dyDescent="0.2">
      <c r="B32" s="620" t="s">
        <v>171</v>
      </c>
      <c r="C32" s="632" t="s">
        <v>447</v>
      </c>
      <c r="D32" s="622" t="s">
        <v>448</v>
      </c>
      <c r="E32" s="630" t="s">
        <v>170</v>
      </c>
      <c r="F32" s="631"/>
      <c r="G32" s="631" t="s">
        <v>433</v>
      </c>
      <c r="H32" s="629">
        <v>0</v>
      </c>
      <c r="I32" s="627">
        <v>0</v>
      </c>
      <c r="J32" s="634">
        <v>800</v>
      </c>
      <c r="K32" s="627">
        <v>0</v>
      </c>
      <c r="L32" s="628">
        <f t="shared" si="1"/>
        <v>0</v>
      </c>
      <c r="M32" s="385"/>
    </row>
    <row r="33" spans="2:13" s="605" customFormat="1" ht="20.100000000000001" customHeight="1" x14ac:dyDescent="0.2">
      <c r="B33" s="620" t="s">
        <v>171</v>
      </c>
      <c r="C33" s="632" t="s">
        <v>449</v>
      </c>
      <c r="D33" s="622" t="s">
        <v>450</v>
      </c>
      <c r="E33" s="630" t="s">
        <v>170</v>
      </c>
      <c r="F33" s="631"/>
      <c r="G33" s="631" t="s">
        <v>433</v>
      </c>
      <c r="H33" s="629">
        <v>0</v>
      </c>
      <c r="I33" s="627">
        <v>0</v>
      </c>
      <c r="J33" s="634">
        <v>5000</v>
      </c>
      <c r="K33" s="627">
        <v>0</v>
      </c>
      <c r="L33" s="628">
        <f t="shared" si="1"/>
        <v>0</v>
      </c>
      <c r="M33" s="385"/>
    </row>
    <row r="34" spans="2:13" s="605" customFormat="1" ht="20.100000000000001" customHeight="1" x14ac:dyDescent="0.2">
      <c r="B34" s="620" t="s">
        <v>171</v>
      </c>
      <c r="C34" s="632" t="s">
        <v>451</v>
      </c>
      <c r="D34" s="622" t="s">
        <v>452</v>
      </c>
      <c r="E34" s="630" t="s">
        <v>170</v>
      </c>
      <c r="F34" s="631"/>
      <c r="G34" s="631" t="s">
        <v>433</v>
      </c>
      <c r="H34" s="629">
        <v>0</v>
      </c>
      <c r="I34" s="627">
        <v>0</v>
      </c>
      <c r="J34" s="629">
        <v>2100</v>
      </c>
      <c r="K34" s="627">
        <v>0</v>
      </c>
      <c r="L34" s="628">
        <f t="shared" si="1"/>
        <v>0</v>
      </c>
      <c r="M34" s="385"/>
    </row>
    <row r="35" spans="2:13" s="605" customFormat="1" ht="20.100000000000001" customHeight="1" x14ac:dyDescent="0.2">
      <c r="B35" s="620" t="s">
        <v>171</v>
      </c>
      <c r="C35" s="632" t="s">
        <v>453</v>
      </c>
      <c r="D35" s="622" t="s">
        <v>454</v>
      </c>
      <c r="E35" s="630" t="s">
        <v>170</v>
      </c>
      <c r="F35" s="631"/>
      <c r="G35" s="631" t="s">
        <v>433</v>
      </c>
      <c r="H35" s="629">
        <v>0</v>
      </c>
      <c r="I35" s="627">
        <v>0</v>
      </c>
      <c r="J35" s="629">
        <v>14000</v>
      </c>
      <c r="K35" s="627">
        <v>0</v>
      </c>
      <c r="L35" s="628">
        <f t="shared" si="1"/>
        <v>0</v>
      </c>
      <c r="M35" s="385"/>
    </row>
    <row r="36" spans="2:13" s="605" customFormat="1" ht="20.100000000000001" customHeight="1" x14ac:dyDescent="0.2">
      <c r="B36" s="620" t="s">
        <v>171</v>
      </c>
      <c r="C36" s="632" t="s">
        <v>455</v>
      </c>
      <c r="D36" s="622" t="s">
        <v>456</v>
      </c>
      <c r="E36" s="630" t="s">
        <v>170</v>
      </c>
      <c r="F36" s="631"/>
      <c r="G36" s="631" t="s">
        <v>433</v>
      </c>
      <c r="H36" s="629">
        <v>0</v>
      </c>
      <c r="I36" s="627">
        <v>0</v>
      </c>
      <c r="J36" s="629">
        <v>15000</v>
      </c>
      <c r="K36" s="627">
        <v>0</v>
      </c>
      <c r="L36" s="628">
        <f t="shared" si="1"/>
        <v>0</v>
      </c>
      <c r="M36" s="385"/>
    </row>
    <row r="37" spans="2:13" s="605" customFormat="1" ht="20.100000000000001" customHeight="1" x14ac:dyDescent="0.2">
      <c r="B37" s="620" t="s">
        <v>171</v>
      </c>
      <c r="C37" s="632" t="s">
        <v>457</v>
      </c>
      <c r="D37" s="622" t="s">
        <v>458</v>
      </c>
      <c r="E37" s="630" t="s">
        <v>170</v>
      </c>
      <c r="F37" s="631"/>
      <c r="G37" s="631" t="s">
        <v>433</v>
      </c>
      <c r="H37" s="629">
        <v>0</v>
      </c>
      <c r="I37" s="627">
        <v>0</v>
      </c>
      <c r="J37" s="629">
        <v>13500</v>
      </c>
      <c r="K37" s="627">
        <v>0</v>
      </c>
      <c r="L37" s="628">
        <f t="shared" si="1"/>
        <v>0</v>
      </c>
      <c r="M37" s="385"/>
    </row>
    <row r="38" spans="2:13" s="605" customFormat="1" ht="20.100000000000001" customHeight="1" x14ac:dyDescent="0.2">
      <c r="B38" s="620" t="s">
        <v>171</v>
      </c>
      <c r="C38" s="632" t="s">
        <v>459</v>
      </c>
      <c r="D38" s="622" t="s">
        <v>460</v>
      </c>
      <c r="E38" s="630" t="s">
        <v>170</v>
      </c>
      <c r="F38" s="631"/>
      <c r="G38" s="631" t="s">
        <v>433</v>
      </c>
      <c r="H38" s="629">
        <v>0</v>
      </c>
      <c r="I38" s="627">
        <v>0</v>
      </c>
      <c r="J38" s="629">
        <v>5000</v>
      </c>
      <c r="K38" s="627">
        <v>0</v>
      </c>
      <c r="L38" s="628">
        <f t="shared" si="1"/>
        <v>0</v>
      </c>
      <c r="M38" s="385"/>
    </row>
    <row r="39" spans="2:13" s="605" customFormat="1" ht="20.100000000000001" customHeight="1" thickBot="1" x14ac:dyDescent="0.25">
      <c r="B39" s="620" t="s">
        <v>171</v>
      </c>
      <c r="C39" s="632" t="s">
        <v>461</v>
      </c>
      <c r="D39" s="622" t="s">
        <v>462</v>
      </c>
      <c r="E39" s="630" t="s">
        <v>170</v>
      </c>
      <c r="F39" s="631"/>
      <c r="G39" s="635" t="s">
        <v>433</v>
      </c>
      <c r="H39" s="626">
        <v>0</v>
      </c>
      <c r="I39" s="627">
        <v>0</v>
      </c>
      <c r="J39" s="626">
        <v>12000</v>
      </c>
      <c r="K39" s="627">
        <v>0</v>
      </c>
      <c r="L39" s="628">
        <f t="shared" si="1"/>
        <v>0</v>
      </c>
      <c r="M39" s="385"/>
    </row>
    <row r="40" spans="2:13" s="605" customFormat="1" ht="20.100000000000001" customHeight="1" thickBot="1" x14ac:dyDescent="0.25">
      <c r="B40" s="920" t="s">
        <v>463</v>
      </c>
      <c r="C40" s="921"/>
      <c r="D40" s="921"/>
      <c r="E40" s="921"/>
      <c r="F40" s="616"/>
      <c r="G40" s="616"/>
      <c r="H40" s="617"/>
      <c r="I40" s="618">
        <f>SUM(I41:I41)</f>
        <v>0</v>
      </c>
      <c r="J40" s="617">
        <f>SUM(J41:J41)</f>
        <v>500</v>
      </c>
      <c r="K40" s="618">
        <f>SUM(K41:K41)</f>
        <v>0</v>
      </c>
      <c r="L40" s="619">
        <f t="shared" si="1"/>
        <v>0</v>
      </c>
      <c r="M40" s="385"/>
    </row>
    <row r="41" spans="2:13" s="605" customFormat="1" ht="20.100000000000001" customHeight="1" thickBot="1" x14ac:dyDescent="0.25">
      <c r="B41" s="620" t="s">
        <v>464</v>
      </c>
      <c r="C41" s="636">
        <v>80518030416</v>
      </c>
      <c r="D41" s="637" t="s">
        <v>465</v>
      </c>
      <c r="E41" s="638" t="s">
        <v>144</v>
      </c>
      <c r="F41" s="639" t="s">
        <v>429</v>
      </c>
      <c r="G41" s="639">
        <v>2017</v>
      </c>
      <c r="H41" s="640">
        <v>0</v>
      </c>
      <c r="I41" s="627">
        <v>0</v>
      </c>
      <c r="J41" s="640">
        <v>500</v>
      </c>
      <c r="K41" s="627">
        <v>0</v>
      </c>
      <c r="L41" s="628">
        <f t="shared" si="1"/>
        <v>0</v>
      </c>
      <c r="M41" s="385"/>
    </row>
    <row r="42" spans="2:13" s="605" customFormat="1" ht="20.100000000000001" customHeight="1" thickBot="1" x14ac:dyDescent="0.25">
      <c r="B42" s="920" t="s">
        <v>320</v>
      </c>
      <c r="C42" s="921"/>
      <c r="D42" s="921"/>
      <c r="E42" s="921"/>
      <c r="F42" s="616"/>
      <c r="G42" s="616"/>
      <c r="H42" s="617"/>
      <c r="I42" s="618">
        <f>SUM(I43:I46)</f>
        <v>0</v>
      </c>
      <c r="J42" s="617">
        <f>SUM(J43:J46)</f>
        <v>49000</v>
      </c>
      <c r="K42" s="618">
        <f>SUM(K43:K46)</f>
        <v>0</v>
      </c>
      <c r="L42" s="619">
        <f t="shared" si="1"/>
        <v>0</v>
      </c>
      <c r="M42" s="604"/>
    </row>
    <row r="43" spans="2:13" s="605" customFormat="1" ht="20.100000000000001" customHeight="1" x14ac:dyDescent="0.2">
      <c r="B43" s="620" t="s">
        <v>466</v>
      </c>
      <c r="C43" s="632" t="s">
        <v>467</v>
      </c>
      <c r="D43" s="622" t="s">
        <v>468</v>
      </c>
      <c r="E43" s="630" t="s">
        <v>469</v>
      </c>
      <c r="F43" s="641" t="s">
        <v>429</v>
      </c>
      <c r="G43" s="641">
        <v>2017</v>
      </c>
      <c r="H43" s="640">
        <v>0</v>
      </c>
      <c r="I43" s="627">
        <v>0</v>
      </c>
      <c r="J43" s="640">
        <v>35000</v>
      </c>
      <c r="K43" s="627">
        <v>0</v>
      </c>
      <c r="L43" s="628">
        <f t="shared" si="1"/>
        <v>0</v>
      </c>
      <c r="M43" s="604"/>
    </row>
    <row r="44" spans="2:13" s="605" customFormat="1" ht="20.100000000000001" customHeight="1" x14ac:dyDescent="0.2">
      <c r="B44" s="620" t="s">
        <v>466</v>
      </c>
      <c r="C44" s="636">
        <v>80515090316</v>
      </c>
      <c r="D44" s="637" t="s">
        <v>470</v>
      </c>
      <c r="E44" s="630" t="s">
        <v>471</v>
      </c>
      <c r="F44" s="642" t="s">
        <v>429</v>
      </c>
      <c r="G44" s="642">
        <v>2017</v>
      </c>
      <c r="H44" s="643">
        <v>0</v>
      </c>
      <c r="I44" s="627">
        <v>0</v>
      </c>
      <c r="J44" s="643">
        <v>8000</v>
      </c>
      <c r="K44" s="627">
        <v>0</v>
      </c>
      <c r="L44" s="628">
        <f t="shared" si="1"/>
        <v>0</v>
      </c>
      <c r="M44" s="604"/>
    </row>
    <row r="45" spans="2:13" s="605" customFormat="1" ht="20.100000000000001" customHeight="1" x14ac:dyDescent="0.2">
      <c r="B45" s="620" t="s">
        <v>466</v>
      </c>
      <c r="C45" s="636">
        <v>80516091516</v>
      </c>
      <c r="D45" s="637" t="s">
        <v>472</v>
      </c>
      <c r="E45" s="630" t="s">
        <v>170</v>
      </c>
      <c r="F45" s="642" t="s">
        <v>429</v>
      </c>
      <c r="G45" s="642">
        <v>2017</v>
      </c>
      <c r="H45" s="643">
        <v>0</v>
      </c>
      <c r="I45" s="627">
        <v>0</v>
      </c>
      <c r="J45" s="643">
        <v>3000</v>
      </c>
      <c r="K45" s="627">
        <v>0</v>
      </c>
      <c r="L45" s="628">
        <f t="shared" si="1"/>
        <v>0</v>
      </c>
      <c r="M45" s="604"/>
    </row>
    <row r="46" spans="2:13" s="605" customFormat="1" ht="20.100000000000001" customHeight="1" thickBot="1" x14ac:dyDescent="0.25">
      <c r="B46" s="620" t="s">
        <v>466</v>
      </c>
      <c r="C46" s="636">
        <v>80517091916</v>
      </c>
      <c r="D46" s="637" t="s">
        <v>473</v>
      </c>
      <c r="E46" s="630" t="s">
        <v>170</v>
      </c>
      <c r="F46" s="644" t="s">
        <v>429</v>
      </c>
      <c r="G46" s="644">
        <v>2017</v>
      </c>
      <c r="H46" s="643">
        <v>0</v>
      </c>
      <c r="I46" s="627">
        <v>0</v>
      </c>
      <c r="J46" s="643">
        <v>3000</v>
      </c>
      <c r="K46" s="627">
        <v>0</v>
      </c>
      <c r="L46" s="628">
        <f t="shared" si="1"/>
        <v>0</v>
      </c>
      <c r="M46" s="604"/>
    </row>
    <row r="47" spans="2:13" s="615" customFormat="1" ht="20.100000000000001" customHeight="1" thickBot="1" x14ac:dyDescent="0.25">
      <c r="B47" s="916" t="s">
        <v>274</v>
      </c>
      <c r="C47" s="917"/>
      <c r="D47" s="917"/>
      <c r="E47" s="917"/>
      <c r="F47" s="610"/>
      <c r="G47" s="610"/>
      <c r="H47" s="611"/>
      <c r="I47" s="612">
        <f>I48+I50</f>
        <v>13200</v>
      </c>
      <c r="J47" s="611">
        <f t="shared" ref="J47:K47" si="2">J48+J50</f>
        <v>67510.5</v>
      </c>
      <c r="K47" s="612">
        <f t="shared" si="2"/>
        <v>2482</v>
      </c>
      <c r="L47" s="613">
        <f t="shared" si="1"/>
        <v>3.6764651424593211</v>
      </c>
      <c r="M47" s="614"/>
    </row>
    <row r="48" spans="2:13" s="615" customFormat="1" ht="20.100000000000001" customHeight="1" thickBot="1" x14ac:dyDescent="0.25">
      <c r="B48" s="920" t="s">
        <v>324</v>
      </c>
      <c r="C48" s="921"/>
      <c r="D48" s="921"/>
      <c r="E48" s="921"/>
      <c r="F48" s="616"/>
      <c r="G48" s="616"/>
      <c r="H48" s="617"/>
      <c r="I48" s="618">
        <f>SUM(I49)</f>
        <v>0</v>
      </c>
      <c r="J48" s="617">
        <f>SUM(J49)</f>
        <v>8000</v>
      </c>
      <c r="K48" s="618">
        <f>SUM(K49)</f>
        <v>0</v>
      </c>
      <c r="L48" s="619">
        <f t="shared" si="1"/>
        <v>0</v>
      </c>
      <c r="M48" s="614"/>
    </row>
    <row r="49" spans="2:13" s="615" customFormat="1" ht="20.100000000000001" customHeight="1" thickBot="1" x14ac:dyDescent="0.25">
      <c r="B49" s="645" t="s">
        <v>474</v>
      </c>
      <c r="C49" s="646" t="s">
        <v>475</v>
      </c>
      <c r="D49" s="630" t="s">
        <v>476</v>
      </c>
      <c r="E49" s="638" t="s">
        <v>477</v>
      </c>
      <c r="F49" s="639" t="s">
        <v>429</v>
      </c>
      <c r="G49" s="639">
        <v>2017</v>
      </c>
      <c r="H49" s="647">
        <v>0</v>
      </c>
      <c r="I49" s="627">
        <v>0</v>
      </c>
      <c r="J49" s="647">
        <v>8000</v>
      </c>
      <c r="K49" s="627">
        <v>0</v>
      </c>
      <c r="L49" s="628">
        <f t="shared" si="1"/>
        <v>0</v>
      </c>
      <c r="M49" s="614"/>
    </row>
    <row r="50" spans="2:13" s="605" customFormat="1" ht="20.100000000000001" customHeight="1" thickBot="1" x14ac:dyDescent="0.25">
      <c r="B50" s="920" t="s">
        <v>275</v>
      </c>
      <c r="C50" s="921"/>
      <c r="D50" s="921"/>
      <c r="E50" s="921"/>
      <c r="F50" s="616"/>
      <c r="G50" s="616"/>
      <c r="H50" s="617"/>
      <c r="I50" s="618">
        <f>SUM(I51:I56)</f>
        <v>13200</v>
      </c>
      <c r="J50" s="617">
        <f>SUM(J51:J56)</f>
        <v>59510.5</v>
      </c>
      <c r="K50" s="618">
        <f>SUM(K51:K56)</f>
        <v>2482</v>
      </c>
      <c r="L50" s="619">
        <f t="shared" si="1"/>
        <v>4.1706925668579498</v>
      </c>
      <c r="M50" s="604"/>
    </row>
    <row r="51" spans="2:13" s="605" customFormat="1" ht="20.100000000000001" customHeight="1" x14ac:dyDescent="0.2">
      <c r="B51" s="645" t="s">
        <v>276</v>
      </c>
      <c r="C51" s="646" t="s">
        <v>278</v>
      </c>
      <c r="D51" s="630" t="s">
        <v>478</v>
      </c>
      <c r="E51" s="638" t="s">
        <v>170</v>
      </c>
      <c r="F51" s="648"/>
      <c r="G51" s="648" t="s">
        <v>262</v>
      </c>
      <c r="H51" s="649">
        <v>423</v>
      </c>
      <c r="I51" s="627">
        <v>2700</v>
      </c>
      <c r="J51" s="649">
        <v>40010.5</v>
      </c>
      <c r="K51" s="627">
        <v>423</v>
      </c>
      <c r="L51" s="628">
        <f t="shared" si="1"/>
        <v>1.0572224790992366</v>
      </c>
      <c r="M51" s="604"/>
    </row>
    <row r="52" spans="2:13" s="605" customFormat="1" ht="20.100000000000001" customHeight="1" x14ac:dyDescent="0.2">
      <c r="B52" s="645" t="s">
        <v>276</v>
      </c>
      <c r="C52" s="646" t="s">
        <v>279</v>
      </c>
      <c r="D52" s="630" t="s">
        <v>280</v>
      </c>
      <c r="E52" s="650" t="s">
        <v>170</v>
      </c>
      <c r="F52" s="651"/>
      <c r="G52" s="651" t="s">
        <v>262</v>
      </c>
      <c r="H52" s="629">
        <v>0</v>
      </c>
      <c r="I52" s="627">
        <v>500</v>
      </c>
      <c r="J52" s="629">
        <v>500</v>
      </c>
      <c r="K52" s="627">
        <v>0</v>
      </c>
      <c r="L52" s="628">
        <f t="shared" si="1"/>
        <v>0</v>
      </c>
      <c r="M52" s="604"/>
    </row>
    <row r="53" spans="2:13" s="605" customFormat="1" ht="20.100000000000001" customHeight="1" x14ac:dyDescent="0.2">
      <c r="B53" s="645" t="s">
        <v>276</v>
      </c>
      <c r="C53" s="646" t="s">
        <v>277</v>
      </c>
      <c r="D53" s="630" t="s">
        <v>479</v>
      </c>
      <c r="E53" s="638" t="s">
        <v>170</v>
      </c>
      <c r="F53" s="652"/>
      <c r="G53" s="652" t="s">
        <v>262</v>
      </c>
      <c r="H53" s="629">
        <v>2059</v>
      </c>
      <c r="I53" s="627">
        <v>3000</v>
      </c>
      <c r="J53" s="629">
        <v>4000</v>
      </c>
      <c r="K53" s="627">
        <v>2059</v>
      </c>
      <c r="L53" s="628">
        <f t="shared" si="1"/>
        <v>51.475000000000001</v>
      </c>
      <c r="M53" s="604"/>
    </row>
    <row r="54" spans="2:13" s="605" customFormat="1" ht="20.100000000000001" customHeight="1" x14ac:dyDescent="0.2">
      <c r="B54" s="645" t="s">
        <v>276</v>
      </c>
      <c r="C54" s="646" t="s">
        <v>480</v>
      </c>
      <c r="D54" s="630" t="s">
        <v>481</v>
      </c>
      <c r="E54" s="638" t="s">
        <v>170</v>
      </c>
      <c r="F54" s="652"/>
      <c r="G54" s="652">
        <v>2017</v>
      </c>
      <c r="H54" s="629">
        <v>0</v>
      </c>
      <c r="I54" s="627">
        <v>7000</v>
      </c>
      <c r="J54" s="629">
        <v>7000</v>
      </c>
      <c r="K54" s="627">
        <v>0</v>
      </c>
      <c r="L54" s="628">
        <f t="shared" si="1"/>
        <v>0</v>
      </c>
      <c r="M54" s="604"/>
    </row>
    <row r="55" spans="2:13" s="605" customFormat="1" ht="20.100000000000001" customHeight="1" x14ac:dyDescent="0.2">
      <c r="B55" s="645" t="s">
        <v>276</v>
      </c>
      <c r="C55" s="646" t="s">
        <v>482</v>
      </c>
      <c r="D55" s="630" t="s">
        <v>483</v>
      </c>
      <c r="E55" s="638" t="s">
        <v>484</v>
      </c>
      <c r="F55" s="652" t="s">
        <v>429</v>
      </c>
      <c r="G55" s="652">
        <v>2017</v>
      </c>
      <c r="H55" s="629">
        <v>0</v>
      </c>
      <c r="I55" s="627">
        <v>0</v>
      </c>
      <c r="J55" s="629">
        <v>7000</v>
      </c>
      <c r="K55" s="627">
        <v>0</v>
      </c>
      <c r="L55" s="628">
        <f t="shared" si="1"/>
        <v>0</v>
      </c>
      <c r="M55" s="604"/>
    </row>
    <row r="56" spans="2:13" s="605" customFormat="1" ht="20.100000000000001" customHeight="1" thickBot="1" x14ac:dyDescent="0.25">
      <c r="B56" s="653" t="s">
        <v>276</v>
      </c>
      <c r="C56" s="654" t="s">
        <v>485</v>
      </c>
      <c r="D56" s="655" t="s">
        <v>486</v>
      </c>
      <c r="E56" s="656" t="s">
        <v>170</v>
      </c>
      <c r="F56" s="657" t="s">
        <v>429</v>
      </c>
      <c r="G56" s="657">
        <v>2017</v>
      </c>
      <c r="H56" s="658">
        <v>0</v>
      </c>
      <c r="I56" s="659">
        <v>0</v>
      </c>
      <c r="J56" s="658">
        <v>1000</v>
      </c>
      <c r="K56" s="659">
        <v>0</v>
      </c>
      <c r="L56" s="660">
        <f t="shared" si="1"/>
        <v>0</v>
      </c>
      <c r="M56" s="604"/>
    </row>
    <row r="57" spans="2:13" s="605" customFormat="1" ht="20.100000000000001" customHeight="1" thickBot="1" x14ac:dyDescent="0.25">
      <c r="B57" s="661"/>
      <c r="C57" s="662"/>
      <c r="D57" s="663"/>
      <c r="E57" s="664"/>
      <c r="F57" s="665"/>
      <c r="G57" s="665"/>
      <c r="H57" s="666"/>
      <c r="I57" s="667"/>
      <c r="J57" s="666"/>
      <c r="K57" s="667"/>
      <c r="L57" s="668" t="s">
        <v>487</v>
      </c>
      <c r="M57" s="604"/>
    </row>
    <row r="58" spans="2:13" s="605" customFormat="1" ht="39.950000000000003" customHeight="1" thickBot="1" x14ac:dyDescent="0.25">
      <c r="B58" s="922" t="s">
        <v>413</v>
      </c>
      <c r="C58" s="923"/>
      <c r="D58" s="923"/>
      <c r="E58" s="924"/>
      <c r="F58" s="918" t="s">
        <v>414</v>
      </c>
      <c r="G58" s="918" t="s">
        <v>234</v>
      </c>
      <c r="H58" s="918" t="s">
        <v>415</v>
      </c>
      <c r="I58" s="908" t="s">
        <v>390</v>
      </c>
      <c r="J58" s="909"/>
      <c r="K58" s="910" t="s">
        <v>391</v>
      </c>
      <c r="L58" s="912" t="s">
        <v>235</v>
      </c>
      <c r="M58" s="604"/>
    </row>
    <row r="59" spans="2:13" s="605" customFormat="1" ht="20.100000000000001" customHeight="1" thickBot="1" x14ac:dyDescent="0.25">
      <c r="B59" s="606" t="s">
        <v>167</v>
      </c>
      <c r="C59" s="606" t="s">
        <v>168</v>
      </c>
      <c r="D59" s="914" t="s">
        <v>143</v>
      </c>
      <c r="E59" s="915"/>
      <c r="F59" s="925"/>
      <c r="G59" s="919"/>
      <c r="H59" s="919"/>
      <c r="I59" s="607" t="s">
        <v>40</v>
      </c>
      <c r="J59" s="606" t="s">
        <v>44</v>
      </c>
      <c r="K59" s="911"/>
      <c r="L59" s="913"/>
      <c r="M59" s="604"/>
    </row>
    <row r="60" spans="2:13" s="605" customFormat="1" ht="20.100000000000001" customHeight="1" thickBot="1" x14ac:dyDescent="0.25">
      <c r="B60" s="669"/>
      <c r="C60" s="670"/>
      <c r="D60" s="671"/>
      <c r="E60" s="672"/>
      <c r="F60" s="673"/>
      <c r="G60" s="673"/>
      <c r="H60" s="674"/>
      <c r="I60" s="675"/>
      <c r="J60" s="674"/>
      <c r="K60" s="675"/>
      <c r="L60" s="676"/>
      <c r="M60" s="604"/>
    </row>
    <row r="61" spans="2:13" s="615" customFormat="1" ht="20.100000000000001" customHeight="1" thickBot="1" x14ac:dyDescent="0.25">
      <c r="B61" s="916" t="s">
        <v>281</v>
      </c>
      <c r="C61" s="917"/>
      <c r="D61" s="917"/>
      <c r="E61" s="917"/>
      <c r="F61" s="610"/>
      <c r="G61" s="610"/>
      <c r="H61" s="611"/>
      <c r="I61" s="612">
        <f>I62+I64+I66+I117</f>
        <v>502430</v>
      </c>
      <c r="J61" s="611">
        <f>J62+J64+J66+J117</f>
        <v>736974.09999999986</v>
      </c>
      <c r="K61" s="612">
        <f>K62+K64+K66+K117</f>
        <v>71814</v>
      </c>
      <c r="L61" s="613">
        <f t="shared" si="1"/>
        <v>9.7444401370414528</v>
      </c>
      <c r="M61" s="614"/>
    </row>
    <row r="62" spans="2:13" s="615" customFormat="1" ht="20.100000000000001" customHeight="1" thickBot="1" x14ac:dyDescent="0.25">
      <c r="B62" s="920" t="s">
        <v>488</v>
      </c>
      <c r="C62" s="921"/>
      <c r="D62" s="921"/>
      <c r="E62" s="921"/>
      <c r="F62" s="616"/>
      <c r="G62" s="616"/>
      <c r="H62" s="617"/>
      <c r="I62" s="618">
        <f>SUM(I63)</f>
        <v>5000</v>
      </c>
      <c r="J62" s="617">
        <f>SUM(J63)</f>
        <v>5000</v>
      </c>
      <c r="K62" s="618">
        <f>SUM(K63)</f>
        <v>61</v>
      </c>
      <c r="L62" s="619">
        <f t="shared" si="1"/>
        <v>1.22</v>
      </c>
      <c r="M62" s="614"/>
    </row>
    <row r="63" spans="2:13" s="605" customFormat="1" ht="20.100000000000001" customHeight="1" thickBot="1" x14ac:dyDescent="0.25">
      <c r="B63" s="654" t="s">
        <v>489</v>
      </c>
      <c r="C63" s="654" t="s">
        <v>490</v>
      </c>
      <c r="D63" s="677" t="s">
        <v>491</v>
      </c>
      <c r="E63" s="677" t="s">
        <v>492</v>
      </c>
      <c r="F63" s="678"/>
      <c r="G63" s="678" t="s">
        <v>262</v>
      </c>
      <c r="H63" s="679">
        <v>870.9</v>
      </c>
      <c r="I63" s="627">
        <v>5000</v>
      </c>
      <c r="J63" s="679">
        <v>5000</v>
      </c>
      <c r="K63" s="627">
        <v>61</v>
      </c>
      <c r="L63" s="628">
        <f t="shared" si="1"/>
        <v>1.22</v>
      </c>
      <c r="M63" s="604"/>
    </row>
    <row r="64" spans="2:13" s="605" customFormat="1" ht="20.100000000000001" customHeight="1" thickBot="1" x14ac:dyDescent="0.25">
      <c r="B64" s="920" t="s">
        <v>324</v>
      </c>
      <c r="C64" s="921"/>
      <c r="D64" s="921"/>
      <c r="E64" s="921"/>
      <c r="F64" s="616"/>
      <c r="G64" s="616"/>
      <c r="H64" s="617"/>
      <c r="I64" s="618">
        <f>SUM(I65)</f>
        <v>0</v>
      </c>
      <c r="J64" s="617">
        <f>SUM(J65)</f>
        <v>23000</v>
      </c>
      <c r="K64" s="618">
        <f>SUM(K65)</f>
        <v>0</v>
      </c>
      <c r="L64" s="619">
        <f t="shared" si="1"/>
        <v>0</v>
      </c>
      <c r="M64" s="604"/>
    </row>
    <row r="65" spans="2:13" s="605" customFormat="1" ht="20.100000000000001" customHeight="1" thickBot="1" x14ac:dyDescent="0.25">
      <c r="B65" s="654" t="s">
        <v>493</v>
      </c>
      <c r="C65" s="654" t="s">
        <v>494</v>
      </c>
      <c r="D65" s="677" t="s">
        <v>495</v>
      </c>
      <c r="E65" s="677" t="s">
        <v>170</v>
      </c>
      <c r="F65" s="678" t="s">
        <v>429</v>
      </c>
      <c r="G65" s="678">
        <v>2017</v>
      </c>
      <c r="H65" s="679">
        <v>0</v>
      </c>
      <c r="I65" s="627">
        <v>0</v>
      </c>
      <c r="J65" s="679">
        <v>23000</v>
      </c>
      <c r="K65" s="627">
        <v>0</v>
      </c>
      <c r="L65" s="628">
        <f t="shared" si="1"/>
        <v>0</v>
      </c>
      <c r="M65" s="604"/>
    </row>
    <row r="66" spans="2:13" s="605" customFormat="1" ht="20.100000000000001" customHeight="1" thickBot="1" x14ac:dyDescent="0.25">
      <c r="B66" s="920" t="s">
        <v>283</v>
      </c>
      <c r="C66" s="921"/>
      <c r="D66" s="921"/>
      <c r="E66" s="921"/>
      <c r="F66" s="616"/>
      <c r="G66" s="616"/>
      <c r="H66" s="617"/>
      <c r="I66" s="618">
        <f>SUM(I67:I95)</f>
        <v>11012</v>
      </c>
      <c r="J66" s="617">
        <f>SUM(J67:J95)</f>
        <v>43024.200000000004</v>
      </c>
      <c r="K66" s="618">
        <f>SUM(K67:K95)</f>
        <v>35340</v>
      </c>
      <c r="L66" s="619">
        <f t="shared" si="1"/>
        <v>82.139818985594147</v>
      </c>
      <c r="M66" s="604"/>
    </row>
    <row r="67" spans="2:13" s="605" customFormat="1" ht="20.100000000000001" customHeight="1" x14ac:dyDescent="0.2">
      <c r="B67" s="620" t="s">
        <v>174</v>
      </c>
      <c r="C67" s="680" t="s">
        <v>496</v>
      </c>
      <c r="D67" s="637" t="s">
        <v>497</v>
      </c>
      <c r="E67" s="622" t="s">
        <v>148</v>
      </c>
      <c r="F67" s="641"/>
      <c r="G67" s="641">
        <v>2017</v>
      </c>
      <c r="H67" s="681">
        <f>K67</f>
        <v>424</v>
      </c>
      <c r="I67" s="627">
        <v>424</v>
      </c>
      <c r="J67" s="682">
        <v>424</v>
      </c>
      <c r="K67" s="627">
        <v>424</v>
      </c>
      <c r="L67" s="628">
        <f t="shared" si="1"/>
        <v>100</v>
      </c>
      <c r="M67" s="385"/>
    </row>
    <row r="68" spans="2:13" s="605" customFormat="1" ht="20.100000000000001" customHeight="1" x14ac:dyDescent="0.2">
      <c r="B68" s="620" t="s">
        <v>174</v>
      </c>
      <c r="C68" s="680" t="s">
        <v>498</v>
      </c>
      <c r="D68" s="637" t="s">
        <v>499</v>
      </c>
      <c r="E68" s="622" t="s">
        <v>178</v>
      </c>
      <c r="F68" s="683"/>
      <c r="G68" s="683">
        <v>2017</v>
      </c>
      <c r="H68" s="681">
        <f t="shared" ref="H68:H95" si="3">K68</f>
        <v>0</v>
      </c>
      <c r="I68" s="627">
        <v>200</v>
      </c>
      <c r="J68" s="634">
        <v>0</v>
      </c>
      <c r="K68" s="627">
        <v>0</v>
      </c>
      <c r="L68" s="628">
        <v>0</v>
      </c>
      <c r="M68" s="385"/>
    </row>
    <row r="69" spans="2:13" s="605" customFormat="1" ht="20.100000000000001" customHeight="1" x14ac:dyDescent="0.2">
      <c r="B69" s="620" t="s">
        <v>174</v>
      </c>
      <c r="C69" s="680" t="s">
        <v>500</v>
      </c>
      <c r="D69" s="637" t="s">
        <v>501</v>
      </c>
      <c r="E69" s="622" t="s">
        <v>178</v>
      </c>
      <c r="F69" s="683"/>
      <c r="G69" s="641">
        <v>2017</v>
      </c>
      <c r="H69" s="681">
        <f t="shared" si="3"/>
        <v>0</v>
      </c>
      <c r="I69" s="627">
        <v>200</v>
      </c>
      <c r="J69" s="634">
        <v>0</v>
      </c>
      <c r="K69" s="627">
        <v>0</v>
      </c>
      <c r="L69" s="628">
        <v>0</v>
      </c>
      <c r="M69" s="385"/>
    </row>
    <row r="70" spans="2:13" s="605" customFormat="1" ht="20.100000000000001" customHeight="1" x14ac:dyDescent="0.2">
      <c r="B70" s="620" t="s">
        <v>174</v>
      </c>
      <c r="C70" s="680" t="s">
        <v>502</v>
      </c>
      <c r="D70" s="637" t="s">
        <v>503</v>
      </c>
      <c r="E70" s="622" t="s">
        <v>175</v>
      </c>
      <c r="F70" s="683"/>
      <c r="G70" s="683">
        <v>2017</v>
      </c>
      <c r="H70" s="681">
        <f t="shared" si="3"/>
        <v>200</v>
      </c>
      <c r="I70" s="627">
        <v>200</v>
      </c>
      <c r="J70" s="634">
        <v>200</v>
      </c>
      <c r="K70" s="627">
        <v>200</v>
      </c>
      <c r="L70" s="628">
        <f t="shared" si="1"/>
        <v>100</v>
      </c>
      <c r="M70" s="385"/>
    </row>
    <row r="71" spans="2:13" s="605" customFormat="1" ht="20.100000000000001" customHeight="1" x14ac:dyDescent="0.2">
      <c r="B71" s="620" t="s">
        <v>174</v>
      </c>
      <c r="C71" s="680" t="s">
        <v>504</v>
      </c>
      <c r="D71" s="637" t="s">
        <v>505</v>
      </c>
      <c r="E71" s="622" t="s">
        <v>289</v>
      </c>
      <c r="F71" s="683"/>
      <c r="G71" s="641">
        <v>2017</v>
      </c>
      <c r="H71" s="681">
        <f t="shared" si="3"/>
        <v>0</v>
      </c>
      <c r="I71" s="627">
        <v>400</v>
      </c>
      <c r="J71" s="634">
        <v>0</v>
      </c>
      <c r="K71" s="627">
        <v>0</v>
      </c>
      <c r="L71" s="628">
        <v>0</v>
      </c>
      <c r="M71" s="385"/>
    </row>
    <row r="72" spans="2:13" s="605" customFormat="1" ht="20.100000000000001" customHeight="1" x14ac:dyDescent="0.2">
      <c r="B72" s="620" t="s">
        <v>174</v>
      </c>
      <c r="C72" s="680" t="s">
        <v>506</v>
      </c>
      <c r="D72" s="637" t="s">
        <v>507</v>
      </c>
      <c r="E72" s="622" t="s">
        <v>508</v>
      </c>
      <c r="F72" s="683"/>
      <c r="G72" s="683">
        <v>2017</v>
      </c>
      <c r="H72" s="681">
        <f t="shared" si="3"/>
        <v>0</v>
      </c>
      <c r="I72" s="627">
        <v>160</v>
      </c>
      <c r="J72" s="634">
        <v>0</v>
      </c>
      <c r="K72" s="627">
        <v>0</v>
      </c>
      <c r="L72" s="628">
        <v>0</v>
      </c>
      <c r="M72" s="385"/>
    </row>
    <row r="73" spans="2:13" s="605" customFormat="1" ht="20.100000000000001" customHeight="1" x14ac:dyDescent="0.2">
      <c r="B73" s="620" t="s">
        <v>174</v>
      </c>
      <c r="C73" s="680" t="s">
        <v>509</v>
      </c>
      <c r="D73" s="684" t="s">
        <v>286</v>
      </c>
      <c r="E73" s="684" t="s">
        <v>287</v>
      </c>
      <c r="F73" s="651"/>
      <c r="G73" s="683" t="s">
        <v>433</v>
      </c>
      <c r="H73" s="681">
        <f t="shared" si="3"/>
        <v>0</v>
      </c>
      <c r="I73" s="627">
        <v>2104</v>
      </c>
      <c r="J73" s="634">
        <v>1304</v>
      </c>
      <c r="K73" s="627">
        <v>0</v>
      </c>
      <c r="L73" s="628">
        <f t="shared" si="1"/>
        <v>0</v>
      </c>
      <c r="M73" s="385"/>
    </row>
    <row r="74" spans="2:13" s="605" customFormat="1" ht="20.100000000000001" customHeight="1" x14ac:dyDescent="0.2">
      <c r="B74" s="620" t="s">
        <v>174</v>
      </c>
      <c r="C74" s="680" t="s">
        <v>510</v>
      </c>
      <c r="D74" s="684" t="s">
        <v>511</v>
      </c>
      <c r="E74" s="684" t="s">
        <v>287</v>
      </c>
      <c r="F74" s="651"/>
      <c r="G74" s="685">
        <v>2017</v>
      </c>
      <c r="H74" s="681">
        <f t="shared" si="3"/>
        <v>0</v>
      </c>
      <c r="I74" s="627">
        <v>7324</v>
      </c>
      <c r="J74" s="634">
        <v>0</v>
      </c>
      <c r="K74" s="627">
        <v>0</v>
      </c>
      <c r="L74" s="628">
        <v>0</v>
      </c>
      <c r="M74" s="385"/>
    </row>
    <row r="75" spans="2:13" s="605" customFormat="1" ht="20.100000000000001" customHeight="1" x14ac:dyDescent="0.2">
      <c r="B75" s="620" t="s">
        <v>174</v>
      </c>
      <c r="C75" s="686" t="s">
        <v>512</v>
      </c>
      <c r="D75" s="623" t="s">
        <v>513</v>
      </c>
      <c r="E75" s="687" t="s">
        <v>514</v>
      </c>
      <c r="F75" s="688"/>
      <c r="G75" s="688">
        <v>2017</v>
      </c>
      <c r="H75" s="681">
        <f t="shared" si="3"/>
        <v>2903</v>
      </c>
      <c r="I75" s="627">
        <v>0</v>
      </c>
      <c r="J75" s="634">
        <v>2902.7</v>
      </c>
      <c r="K75" s="627">
        <v>2903</v>
      </c>
      <c r="L75" s="628">
        <f t="shared" ref="L75:L158" si="4">K75/J75*100</f>
        <v>100.01033520515384</v>
      </c>
      <c r="M75" s="385"/>
    </row>
    <row r="76" spans="2:13" s="605" customFormat="1" ht="20.100000000000001" customHeight="1" x14ac:dyDescent="0.2">
      <c r="B76" s="620" t="s">
        <v>174</v>
      </c>
      <c r="C76" s="686" t="s">
        <v>515</v>
      </c>
      <c r="D76" s="623" t="s">
        <v>513</v>
      </c>
      <c r="E76" s="687" t="s">
        <v>179</v>
      </c>
      <c r="F76" s="688"/>
      <c r="G76" s="685">
        <v>2017</v>
      </c>
      <c r="H76" s="681">
        <f t="shared" si="3"/>
        <v>769</v>
      </c>
      <c r="I76" s="627">
        <v>0</v>
      </c>
      <c r="J76" s="634">
        <v>768.9</v>
      </c>
      <c r="K76" s="627">
        <v>769</v>
      </c>
      <c r="L76" s="628">
        <f t="shared" si="4"/>
        <v>100.01300559240474</v>
      </c>
      <c r="M76" s="385"/>
    </row>
    <row r="77" spans="2:13" s="605" customFormat="1" ht="20.100000000000001" customHeight="1" x14ac:dyDescent="0.2">
      <c r="B77" s="620" t="s">
        <v>174</v>
      </c>
      <c r="C77" s="686" t="s">
        <v>516</v>
      </c>
      <c r="D77" s="623" t="s">
        <v>513</v>
      </c>
      <c r="E77" s="687" t="s">
        <v>517</v>
      </c>
      <c r="F77" s="688"/>
      <c r="G77" s="688">
        <v>2017</v>
      </c>
      <c r="H77" s="681">
        <f t="shared" si="3"/>
        <v>1656</v>
      </c>
      <c r="I77" s="627">
        <v>0</v>
      </c>
      <c r="J77" s="634">
        <v>1656.4</v>
      </c>
      <c r="K77" s="627">
        <v>1656</v>
      </c>
      <c r="L77" s="628">
        <f t="shared" si="4"/>
        <v>99.975851243660955</v>
      </c>
      <c r="M77" s="385"/>
    </row>
    <row r="78" spans="2:13" s="605" customFormat="1" ht="20.100000000000001" customHeight="1" x14ac:dyDescent="0.2">
      <c r="B78" s="620" t="s">
        <v>174</v>
      </c>
      <c r="C78" s="686" t="s">
        <v>518</v>
      </c>
      <c r="D78" s="623" t="s">
        <v>513</v>
      </c>
      <c r="E78" s="687" t="s">
        <v>294</v>
      </c>
      <c r="F78" s="688"/>
      <c r="G78" s="685">
        <v>2017</v>
      </c>
      <c r="H78" s="681">
        <f t="shared" si="3"/>
        <v>706</v>
      </c>
      <c r="I78" s="627">
        <v>0</v>
      </c>
      <c r="J78" s="634">
        <v>706.3</v>
      </c>
      <c r="K78" s="627">
        <v>706</v>
      </c>
      <c r="L78" s="628">
        <f t="shared" si="4"/>
        <v>99.957525130964186</v>
      </c>
      <c r="M78" s="385"/>
    </row>
    <row r="79" spans="2:13" s="605" customFormat="1" ht="20.100000000000001" customHeight="1" x14ac:dyDescent="0.2">
      <c r="B79" s="620" t="s">
        <v>174</v>
      </c>
      <c r="C79" s="686" t="s">
        <v>519</v>
      </c>
      <c r="D79" s="623" t="s">
        <v>513</v>
      </c>
      <c r="E79" s="687" t="s">
        <v>520</v>
      </c>
      <c r="F79" s="688"/>
      <c r="G79" s="688">
        <v>2017</v>
      </c>
      <c r="H79" s="681">
        <f t="shared" si="3"/>
        <v>2315</v>
      </c>
      <c r="I79" s="627">
        <v>0</v>
      </c>
      <c r="J79" s="634">
        <v>2314.9</v>
      </c>
      <c r="K79" s="627">
        <v>2315</v>
      </c>
      <c r="L79" s="628">
        <f t="shared" si="4"/>
        <v>100.00431984102984</v>
      </c>
      <c r="M79" s="385"/>
    </row>
    <row r="80" spans="2:13" s="605" customFormat="1" ht="20.100000000000001" customHeight="1" x14ac:dyDescent="0.2">
      <c r="B80" s="620" t="s">
        <v>174</v>
      </c>
      <c r="C80" s="686" t="s">
        <v>521</v>
      </c>
      <c r="D80" s="623" t="s">
        <v>513</v>
      </c>
      <c r="E80" s="687" t="s">
        <v>289</v>
      </c>
      <c r="F80" s="688"/>
      <c r="G80" s="685">
        <v>2017</v>
      </c>
      <c r="H80" s="681">
        <f t="shared" si="3"/>
        <v>3551</v>
      </c>
      <c r="I80" s="627">
        <v>0</v>
      </c>
      <c r="J80" s="634">
        <v>3551.6</v>
      </c>
      <c r="K80" s="627">
        <v>3551</v>
      </c>
      <c r="L80" s="628">
        <f t="shared" si="4"/>
        <v>99.983106205653797</v>
      </c>
      <c r="M80" s="385"/>
    </row>
    <row r="81" spans="2:13" s="605" customFormat="1" ht="20.100000000000001" customHeight="1" x14ac:dyDescent="0.2">
      <c r="B81" s="620" t="s">
        <v>174</v>
      </c>
      <c r="C81" s="686" t="s">
        <v>522</v>
      </c>
      <c r="D81" s="623" t="s">
        <v>513</v>
      </c>
      <c r="E81" s="687" t="s">
        <v>298</v>
      </c>
      <c r="F81" s="688"/>
      <c r="G81" s="688">
        <v>2017</v>
      </c>
      <c r="H81" s="681">
        <f t="shared" si="3"/>
        <v>2621</v>
      </c>
      <c r="I81" s="627">
        <v>0</v>
      </c>
      <c r="J81" s="634">
        <v>2621.1999999999998</v>
      </c>
      <c r="K81" s="627">
        <v>2621</v>
      </c>
      <c r="L81" s="628">
        <f t="shared" si="4"/>
        <v>99.99236990691287</v>
      </c>
      <c r="M81" s="385"/>
    </row>
    <row r="82" spans="2:13" s="605" customFormat="1" ht="20.100000000000001" customHeight="1" x14ac:dyDescent="0.2">
      <c r="B82" s="620" t="s">
        <v>174</v>
      </c>
      <c r="C82" s="686" t="s">
        <v>523</v>
      </c>
      <c r="D82" s="623" t="s">
        <v>513</v>
      </c>
      <c r="E82" s="687" t="s">
        <v>144</v>
      </c>
      <c r="F82" s="688"/>
      <c r="G82" s="685">
        <v>2017</v>
      </c>
      <c r="H82" s="681">
        <f t="shared" si="3"/>
        <v>2214</v>
      </c>
      <c r="I82" s="627">
        <v>0</v>
      </c>
      <c r="J82" s="634">
        <v>2213.8000000000002</v>
      </c>
      <c r="K82" s="627">
        <v>2214</v>
      </c>
      <c r="L82" s="628">
        <f t="shared" si="4"/>
        <v>100.00903423976872</v>
      </c>
      <c r="M82" s="385"/>
    </row>
    <row r="83" spans="2:13" s="605" customFormat="1" ht="20.100000000000001" customHeight="1" x14ac:dyDescent="0.2">
      <c r="B83" s="620" t="s">
        <v>174</v>
      </c>
      <c r="C83" s="686" t="s">
        <v>524</v>
      </c>
      <c r="D83" s="623" t="s">
        <v>513</v>
      </c>
      <c r="E83" s="687" t="s">
        <v>525</v>
      </c>
      <c r="F83" s="688"/>
      <c r="G83" s="688">
        <v>2017</v>
      </c>
      <c r="H83" s="681">
        <f t="shared" si="3"/>
        <v>2524</v>
      </c>
      <c r="I83" s="627">
        <v>0</v>
      </c>
      <c r="J83" s="634">
        <v>2524.4</v>
      </c>
      <c r="K83" s="627">
        <v>2524</v>
      </c>
      <c r="L83" s="628">
        <f t="shared" si="4"/>
        <v>99.984154650610051</v>
      </c>
      <c r="M83" s="385"/>
    </row>
    <row r="84" spans="2:13" s="605" customFormat="1" ht="20.100000000000001" customHeight="1" x14ac:dyDescent="0.2">
      <c r="B84" s="620" t="s">
        <v>174</v>
      </c>
      <c r="C84" s="686" t="s">
        <v>526</v>
      </c>
      <c r="D84" s="623" t="s">
        <v>513</v>
      </c>
      <c r="E84" s="687" t="s">
        <v>178</v>
      </c>
      <c r="F84" s="688"/>
      <c r="G84" s="685">
        <v>2017</v>
      </c>
      <c r="H84" s="681">
        <f t="shared" si="3"/>
        <v>1916</v>
      </c>
      <c r="I84" s="627">
        <v>0</v>
      </c>
      <c r="J84" s="634">
        <v>1915.7</v>
      </c>
      <c r="K84" s="627">
        <v>1916</v>
      </c>
      <c r="L84" s="628">
        <f t="shared" si="4"/>
        <v>100.01566007203633</v>
      </c>
      <c r="M84" s="385"/>
    </row>
    <row r="85" spans="2:13" s="605" customFormat="1" ht="20.100000000000001" customHeight="1" x14ac:dyDescent="0.2">
      <c r="B85" s="620" t="s">
        <v>174</v>
      </c>
      <c r="C85" s="686" t="s">
        <v>527</v>
      </c>
      <c r="D85" s="623" t="s">
        <v>513</v>
      </c>
      <c r="E85" s="687" t="s">
        <v>285</v>
      </c>
      <c r="F85" s="688"/>
      <c r="G85" s="688">
        <v>2017</v>
      </c>
      <c r="H85" s="681">
        <f t="shared" si="3"/>
        <v>1742</v>
      </c>
      <c r="I85" s="627">
        <v>0</v>
      </c>
      <c r="J85" s="634">
        <v>1741.5</v>
      </c>
      <c r="K85" s="627">
        <v>1742</v>
      </c>
      <c r="L85" s="628">
        <f t="shared" si="4"/>
        <v>100.02871088142406</v>
      </c>
      <c r="M85" s="385"/>
    </row>
    <row r="86" spans="2:13" s="605" customFormat="1" ht="20.100000000000001" customHeight="1" x14ac:dyDescent="0.2">
      <c r="B86" s="620" t="s">
        <v>174</v>
      </c>
      <c r="C86" s="686" t="s">
        <v>528</v>
      </c>
      <c r="D86" s="623" t="s">
        <v>513</v>
      </c>
      <c r="E86" s="687" t="s">
        <v>284</v>
      </c>
      <c r="F86" s="688"/>
      <c r="G86" s="685">
        <v>2017</v>
      </c>
      <c r="H86" s="681">
        <f t="shared" si="3"/>
        <v>3637</v>
      </c>
      <c r="I86" s="627">
        <v>0</v>
      </c>
      <c r="J86" s="634">
        <v>3637.4</v>
      </c>
      <c r="K86" s="627">
        <v>3637</v>
      </c>
      <c r="L86" s="628">
        <f t="shared" si="4"/>
        <v>99.989003134106781</v>
      </c>
      <c r="M86" s="385"/>
    </row>
    <row r="87" spans="2:13" s="605" customFormat="1" ht="20.100000000000001" customHeight="1" x14ac:dyDescent="0.2">
      <c r="B87" s="620" t="s">
        <v>174</v>
      </c>
      <c r="C87" s="686" t="s">
        <v>529</v>
      </c>
      <c r="D87" s="623" t="s">
        <v>513</v>
      </c>
      <c r="E87" s="687" t="s">
        <v>175</v>
      </c>
      <c r="F87" s="688"/>
      <c r="G87" s="688">
        <v>2017</v>
      </c>
      <c r="H87" s="681">
        <f t="shared" si="3"/>
        <v>2094</v>
      </c>
      <c r="I87" s="627">
        <v>0</v>
      </c>
      <c r="J87" s="634">
        <v>2094</v>
      </c>
      <c r="K87" s="627">
        <v>2094</v>
      </c>
      <c r="L87" s="628">
        <f t="shared" si="4"/>
        <v>100</v>
      </c>
      <c r="M87" s="385"/>
    </row>
    <row r="88" spans="2:13" s="605" customFormat="1" ht="20.100000000000001" customHeight="1" x14ac:dyDescent="0.2">
      <c r="B88" s="620" t="s">
        <v>174</v>
      </c>
      <c r="C88" s="686" t="s">
        <v>530</v>
      </c>
      <c r="D88" s="623" t="s">
        <v>513</v>
      </c>
      <c r="E88" s="687" t="s">
        <v>508</v>
      </c>
      <c r="F88" s="688"/>
      <c r="G88" s="685">
        <v>2017</v>
      </c>
      <c r="H88" s="681">
        <f t="shared" si="3"/>
        <v>1555</v>
      </c>
      <c r="I88" s="627">
        <v>0</v>
      </c>
      <c r="J88" s="634">
        <v>1554.7</v>
      </c>
      <c r="K88" s="627">
        <v>1555</v>
      </c>
      <c r="L88" s="628">
        <f t="shared" si="4"/>
        <v>100.01929632726572</v>
      </c>
      <c r="M88" s="385"/>
    </row>
    <row r="89" spans="2:13" s="605" customFormat="1" ht="20.100000000000001" customHeight="1" x14ac:dyDescent="0.2">
      <c r="B89" s="620" t="s">
        <v>174</v>
      </c>
      <c r="C89" s="686" t="s">
        <v>531</v>
      </c>
      <c r="D89" s="623" t="s">
        <v>513</v>
      </c>
      <c r="E89" s="687" t="s">
        <v>147</v>
      </c>
      <c r="F89" s="688"/>
      <c r="G89" s="688">
        <v>2017</v>
      </c>
      <c r="H89" s="681">
        <f t="shared" si="3"/>
        <v>2019</v>
      </c>
      <c r="I89" s="627">
        <v>0</v>
      </c>
      <c r="J89" s="634">
        <v>2018.7</v>
      </c>
      <c r="K89" s="627">
        <v>2019</v>
      </c>
      <c r="L89" s="628">
        <f t="shared" si="4"/>
        <v>100.01486104919006</v>
      </c>
      <c r="M89" s="385"/>
    </row>
    <row r="90" spans="2:13" s="605" customFormat="1" ht="20.100000000000001" customHeight="1" x14ac:dyDescent="0.2">
      <c r="B90" s="620" t="s">
        <v>174</v>
      </c>
      <c r="C90" s="689" t="s">
        <v>532</v>
      </c>
      <c r="D90" s="623" t="s">
        <v>533</v>
      </c>
      <c r="E90" s="687" t="s">
        <v>534</v>
      </c>
      <c r="F90" s="688"/>
      <c r="G90" s="688" t="s">
        <v>535</v>
      </c>
      <c r="H90" s="681">
        <f t="shared" si="3"/>
        <v>0</v>
      </c>
      <c r="I90" s="627">
        <v>0</v>
      </c>
      <c r="J90" s="634">
        <v>3000</v>
      </c>
      <c r="K90" s="627">
        <v>0</v>
      </c>
      <c r="L90" s="628">
        <f t="shared" si="4"/>
        <v>0</v>
      </c>
      <c r="M90" s="385"/>
    </row>
    <row r="91" spans="2:13" s="605" customFormat="1" ht="20.100000000000001" customHeight="1" x14ac:dyDescent="0.2">
      <c r="B91" s="620" t="s">
        <v>174</v>
      </c>
      <c r="C91" s="689" t="s">
        <v>536</v>
      </c>
      <c r="D91" s="623" t="s">
        <v>537</v>
      </c>
      <c r="E91" s="687" t="s">
        <v>538</v>
      </c>
      <c r="F91" s="688"/>
      <c r="G91" s="688" t="s">
        <v>535</v>
      </c>
      <c r="H91" s="681">
        <f t="shared" si="3"/>
        <v>0</v>
      </c>
      <c r="I91" s="627">
        <v>0</v>
      </c>
      <c r="J91" s="634">
        <v>380</v>
      </c>
      <c r="K91" s="627">
        <v>0</v>
      </c>
      <c r="L91" s="628">
        <f t="shared" si="4"/>
        <v>0</v>
      </c>
      <c r="M91" s="385"/>
    </row>
    <row r="92" spans="2:13" s="605" customFormat="1" ht="20.100000000000001" customHeight="1" x14ac:dyDescent="0.2">
      <c r="B92" s="620" t="s">
        <v>174</v>
      </c>
      <c r="C92" s="689" t="s">
        <v>539</v>
      </c>
      <c r="D92" s="623" t="s">
        <v>540</v>
      </c>
      <c r="E92" s="687" t="s">
        <v>302</v>
      </c>
      <c r="F92" s="688"/>
      <c r="G92" s="688" t="s">
        <v>262</v>
      </c>
      <c r="H92" s="681">
        <f t="shared" si="3"/>
        <v>1694</v>
      </c>
      <c r="I92" s="627">
        <v>0</v>
      </c>
      <c r="J92" s="634">
        <v>1694</v>
      </c>
      <c r="K92" s="627">
        <v>1694</v>
      </c>
      <c r="L92" s="628">
        <f t="shared" si="4"/>
        <v>100</v>
      </c>
      <c r="M92" s="385"/>
    </row>
    <row r="93" spans="2:13" s="605" customFormat="1" ht="20.100000000000001" customHeight="1" x14ac:dyDescent="0.2">
      <c r="B93" s="620" t="s">
        <v>174</v>
      </c>
      <c r="C93" s="680" t="s">
        <v>541</v>
      </c>
      <c r="D93" s="684" t="s">
        <v>542</v>
      </c>
      <c r="E93" s="684" t="s">
        <v>508</v>
      </c>
      <c r="F93" s="651"/>
      <c r="G93" s="683" t="s">
        <v>440</v>
      </c>
      <c r="H93" s="681">
        <f t="shared" si="3"/>
        <v>800</v>
      </c>
      <c r="I93" s="627">
        <v>0</v>
      </c>
      <c r="J93" s="634">
        <v>800</v>
      </c>
      <c r="K93" s="627">
        <v>800</v>
      </c>
      <c r="L93" s="628">
        <f t="shared" si="4"/>
        <v>100</v>
      </c>
      <c r="M93" s="385"/>
    </row>
    <row r="94" spans="2:13" s="605" customFormat="1" ht="20.100000000000001" customHeight="1" x14ac:dyDescent="0.2">
      <c r="B94" s="620" t="s">
        <v>174</v>
      </c>
      <c r="C94" s="686">
        <v>48817</v>
      </c>
      <c r="D94" s="684" t="s">
        <v>543</v>
      </c>
      <c r="E94" s="684" t="s">
        <v>170</v>
      </c>
      <c r="F94" s="651"/>
      <c r="G94" s="683" t="s">
        <v>433</v>
      </c>
      <c r="H94" s="681">
        <f t="shared" si="3"/>
        <v>0</v>
      </c>
      <c r="I94" s="627">
        <v>0</v>
      </c>
      <c r="J94" s="634">
        <v>1000</v>
      </c>
      <c r="K94" s="627">
        <v>0</v>
      </c>
      <c r="L94" s="628">
        <f t="shared" si="4"/>
        <v>0</v>
      </c>
      <c r="M94" s="385"/>
    </row>
    <row r="95" spans="2:13" s="605" customFormat="1" ht="20.100000000000001" customHeight="1" thickBot="1" x14ac:dyDescent="0.25">
      <c r="B95" s="633" t="s">
        <v>174</v>
      </c>
      <c r="C95" s="686">
        <v>48917</v>
      </c>
      <c r="D95" s="684" t="s">
        <v>544</v>
      </c>
      <c r="E95" s="684" t="s">
        <v>170</v>
      </c>
      <c r="F95" s="690"/>
      <c r="G95" s="691" t="s">
        <v>433</v>
      </c>
      <c r="H95" s="692">
        <f t="shared" si="3"/>
        <v>0</v>
      </c>
      <c r="I95" s="693">
        <v>0</v>
      </c>
      <c r="J95" s="682">
        <v>2000</v>
      </c>
      <c r="K95" s="693">
        <v>0</v>
      </c>
      <c r="L95" s="694">
        <f t="shared" si="4"/>
        <v>0</v>
      </c>
      <c r="M95" s="385"/>
    </row>
    <row r="96" spans="2:13" s="605" customFormat="1" ht="20.100000000000001" customHeight="1" x14ac:dyDescent="0.2">
      <c r="B96" s="695"/>
      <c r="C96" s="696"/>
      <c r="D96" s="697"/>
      <c r="E96" s="697"/>
      <c r="F96" s="698"/>
      <c r="G96" s="698"/>
      <c r="H96" s="699"/>
      <c r="I96" s="700"/>
      <c r="J96" s="699"/>
      <c r="K96" s="700"/>
      <c r="L96" s="701"/>
      <c r="M96" s="385"/>
    </row>
    <row r="97" spans="2:13" s="605" customFormat="1" ht="20.100000000000001" customHeight="1" x14ac:dyDescent="0.2">
      <c r="B97" s="662"/>
      <c r="C97" s="702"/>
      <c r="D97" s="663"/>
      <c r="E97" s="663"/>
      <c r="F97" s="703"/>
      <c r="G97" s="703"/>
      <c r="H97" s="666"/>
      <c r="I97" s="667"/>
      <c r="J97" s="666"/>
      <c r="K97" s="667"/>
      <c r="L97" s="668"/>
      <c r="M97" s="385"/>
    </row>
    <row r="98" spans="2:13" s="605" customFormat="1" ht="20.100000000000001" customHeight="1" x14ac:dyDescent="0.2">
      <c r="B98" s="662"/>
      <c r="C98" s="702"/>
      <c r="D98" s="663"/>
      <c r="E98" s="663"/>
      <c r="F98" s="703"/>
      <c r="G98" s="703"/>
      <c r="H98" s="666"/>
      <c r="I98" s="667"/>
      <c r="J98" s="666"/>
      <c r="K98" s="667"/>
      <c r="L98" s="668"/>
      <c r="M98" s="385"/>
    </row>
    <row r="99" spans="2:13" s="605" customFormat="1" ht="20.100000000000001" customHeight="1" x14ac:dyDescent="0.2">
      <c r="B99" s="662"/>
      <c r="C99" s="702"/>
      <c r="D99" s="663"/>
      <c r="E99" s="663"/>
      <c r="F99" s="703"/>
      <c r="G99" s="703"/>
      <c r="H99" s="666"/>
      <c r="I99" s="667"/>
      <c r="J99" s="666"/>
      <c r="K99" s="667"/>
      <c r="L99" s="668"/>
      <c r="M99" s="385"/>
    </row>
    <row r="100" spans="2:13" s="605" customFormat="1" ht="20.100000000000001" customHeight="1" x14ac:dyDescent="0.2">
      <c r="B100" s="662"/>
      <c r="C100" s="702"/>
      <c r="D100" s="663"/>
      <c r="E100" s="663"/>
      <c r="F100" s="703"/>
      <c r="G100" s="703"/>
      <c r="H100" s="666"/>
      <c r="I100" s="667"/>
      <c r="J100" s="666"/>
      <c r="K100" s="667"/>
      <c r="L100" s="668"/>
      <c r="M100" s="385"/>
    </row>
    <row r="101" spans="2:13" s="605" customFormat="1" ht="20.100000000000001" customHeight="1" x14ac:dyDescent="0.2">
      <c r="B101" s="662"/>
      <c r="C101" s="702"/>
      <c r="D101" s="663"/>
      <c r="E101" s="663"/>
      <c r="F101" s="703"/>
      <c r="G101" s="703"/>
      <c r="H101" s="666"/>
      <c r="I101" s="667"/>
      <c r="J101" s="666"/>
      <c r="K101" s="667"/>
      <c r="L101" s="668"/>
      <c r="M101" s="385"/>
    </row>
    <row r="102" spans="2:13" s="605" customFormat="1" ht="20.100000000000001" customHeight="1" x14ac:dyDescent="0.2">
      <c r="B102" s="662"/>
      <c r="C102" s="702"/>
      <c r="D102" s="663"/>
      <c r="E102" s="663"/>
      <c r="F102" s="703"/>
      <c r="G102" s="703"/>
      <c r="H102" s="666"/>
      <c r="I102" s="667"/>
      <c r="J102" s="666"/>
      <c r="K102" s="667"/>
      <c r="L102" s="668"/>
      <c r="M102" s="385"/>
    </row>
    <row r="103" spans="2:13" s="605" customFormat="1" ht="20.100000000000001" customHeight="1" x14ac:dyDescent="0.2">
      <c r="B103" s="662"/>
      <c r="C103" s="702"/>
      <c r="D103" s="663"/>
      <c r="E103" s="663"/>
      <c r="F103" s="703"/>
      <c r="G103" s="703"/>
      <c r="H103" s="666"/>
      <c r="I103" s="667"/>
      <c r="J103" s="666"/>
      <c r="K103" s="667"/>
      <c r="L103" s="668"/>
      <c r="M103" s="385"/>
    </row>
    <row r="104" spans="2:13" s="605" customFormat="1" ht="20.100000000000001" customHeight="1" x14ac:dyDescent="0.2">
      <c r="B104" s="662"/>
      <c r="C104" s="702"/>
      <c r="D104" s="663"/>
      <c r="E104" s="663"/>
      <c r="F104" s="703"/>
      <c r="G104" s="703"/>
      <c r="H104" s="666"/>
      <c r="I104" s="667"/>
      <c r="J104" s="666"/>
      <c r="K104" s="667"/>
      <c r="L104" s="668"/>
      <c r="M104" s="385"/>
    </row>
    <row r="105" spans="2:13" s="605" customFormat="1" ht="20.100000000000001" customHeight="1" x14ac:dyDescent="0.2">
      <c r="B105" s="662"/>
      <c r="C105" s="702"/>
      <c r="D105" s="663"/>
      <c r="E105" s="663"/>
      <c r="F105" s="703"/>
      <c r="G105" s="703"/>
      <c r="H105" s="666"/>
      <c r="I105" s="667"/>
      <c r="J105" s="666"/>
      <c r="K105" s="667"/>
      <c r="L105" s="668"/>
      <c r="M105" s="385"/>
    </row>
    <row r="106" spans="2:13" s="605" customFormat="1" ht="20.100000000000001" customHeight="1" x14ac:dyDescent="0.2">
      <c r="B106" s="662"/>
      <c r="C106" s="702"/>
      <c r="D106" s="663"/>
      <c r="E106" s="663"/>
      <c r="F106" s="703"/>
      <c r="G106" s="703"/>
      <c r="H106" s="666"/>
      <c r="I106" s="667"/>
      <c r="J106" s="666"/>
      <c r="K106" s="667"/>
      <c r="L106" s="668"/>
      <c r="M106" s="385"/>
    </row>
    <row r="107" spans="2:13" s="605" customFormat="1" ht="20.100000000000001" customHeight="1" x14ac:dyDescent="0.2">
      <c r="B107" s="662"/>
      <c r="C107" s="702"/>
      <c r="D107" s="663"/>
      <c r="E107" s="663"/>
      <c r="F107" s="703"/>
      <c r="G107" s="703"/>
      <c r="H107" s="666"/>
      <c r="I107" s="667"/>
      <c r="J107" s="666"/>
      <c r="K107" s="667"/>
      <c r="L107" s="668"/>
      <c r="M107" s="385"/>
    </row>
    <row r="108" spans="2:13" s="605" customFormat="1" ht="20.100000000000001" customHeight="1" x14ac:dyDescent="0.2">
      <c r="B108" s="662"/>
      <c r="C108" s="702"/>
      <c r="D108" s="663"/>
      <c r="E108" s="663"/>
      <c r="F108" s="703"/>
      <c r="G108" s="703"/>
      <c r="H108" s="666"/>
      <c r="I108" s="667"/>
      <c r="J108" s="666"/>
      <c r="K108" s="667"/>
      <c r="L108" s="668"/>
      <c r="M108" s="385"/>
    </row>
    <row r="109" spans="2:13" s="605" customFormat="1" ht="20.100000000000001" customHeight="1" x14ac:dyDescent="0.2">
      <c r="B109" s="662"/>
      <c r="C109" s="702"/>
      <c r="D109" s="663"/>
      <c r="E109" s="663"/>
      <c r="F109" s="703"/>
      <c r="G109" s="703"/>
      <c r="H109" s="666"/>
      <c r="I109" s="667"/>
      <c r="J109" s="666"/>
      <c r="K109" s="667"/>
      <c r="L109" s="668"/>
      <c r="M109" s="385"/>
    </row>
    <row r="110" spans="2:13" s="605" customFormat="1" ht="20.100000000000001" customHeight="1" x14ac:dyDescent="0.2">
      <c r="B110" s="662"/>
      <c r="C110" s="702"/>
      <c r="D110" s="663"/>
      <c r="E110" s="663"/>
      <c r="F110" s="703"/>
      <c r="G110" s="703"/>
      <c r="H110" s="666"/>
      <c r="I110" s="667"/>
      <c r="J110" s="666"/>
      <c r="K110" s="667"/>
      <c r="L110" s="668"/>
      <c r="M110" s="385"/>
    </row>
    <row r="111" spans="2:13" s="605" customFormat="1" ht="20.100000000000001" customHeight="1" x14ac:dyDescent="0.2">
      <c r="B111" s="662"/>
      <c r="C111" s="702"/>
      <c r="D111" s="663"/>
      <c r="E111" s="663"/>
      <c r="F111" s="703"/>
      <c r="G111" s="703"/>
      <c r="H111" s="666"/>
      <c r="I111" s="667"/>
      <c r="J111" s="666"/>
      <c r="K111" s="667"/>
      <c r="L111" s="668"/>
      <c r="M111" s="385"/>
    </row>
    <row r="112" spans="2:13" s="605" customFormat="1" ht="20.100000000000001" customHeight="1" x14ac:dyDescent="0.2">
      <c r="B112" s="662"/>
      <c r="C112" s="702"/>
      <c r="D112" s="663"/>
      <c r="E112" s="663"/>
      <c r="F112" s="703"/>
      <c r="G112" s="703"/>
      <c r="H112" s="666"/>
      <c r="I112" s="667"/>
      <c r="J112" s="666"/>
      <c r="K112" s="667"/>
      <c r="L112" s="668"/>
      <c r="M112" s="385"/>
    </row>
    <row r="113" spans="2:13" s="605" customFormat="1" ht="20.100000000000001" customHeight="1" thickBot="1" x14ac:dyDescent="0.25">
      <c r="B113" s="662"/>
      <c r="C113" s="702"/>
      <c r="D113" s="663"/>
      <c r="E113" s="663"/>
      <c r="F113" s="703"/>
      <c r="G113" s="703"/>
      <c r="H113" s="666"/>
      <c r="I113" s="667"/>
      <c r="J113" s="666"/>
      <c r="K113" s="667"/>
      <c r="L113" s="668" t="s">
        <v>545</v>
      </c>
      <c r="M113" s="385"/>
    </row>
    <row r="114" spans="2:13" s="605" customFormat="1" ht="39.950000000000003" customHeight="1" thickBot="1" x14ac:dyDescent="0.25">
      <c r="B114" s="922" t="s">
        <v>413</v>
      </c>
      <c r="C114" s="923"/>
      <c r="D114" s="923"/>
      <c r="E114" s="924"/>
      <c r="F114" s="918" t="s">
        <v>414</v>
      </c>
      <c r="G114" s="918" t="s">
        <v>234</v>
      </c>
      <c r="H114" s="918" t="s">
        <v>415</v>
      </c>
      <c r="I114" s="908" t="s">
        <v>390</v>
      </c>
      <c r="J114" s="909"/>
      <c r="K114" s="910" t="s">
        <v>546</v>
      </c>
      <c r="L114" s="912" t="s">
        <v>235</v>
      </c>
      <c r="M114" s="385"/>
    </row>
    <row r="115" spans="2:13" s="605" customFormat="1" ht="20.100000000000001" customHeight="1" thickBot="1" x14ac:dyDescent="0.25">
      <c r="B115" s="606" t="s">
        <v>167</v>
      </c>
      <c r="C115" s="606" t="s">
        <v>168</v>
      </c>
      <c r="D115" s="914" t="s">
        <v>143</v>
      </c>
      <c r="E115" s="915"/>
      <c r="F115" s="925"/>
      <c r="G115" s="919"/>
      <c r="H115" s="919"/>
      <c r="I115" s="607" t="s">
        <v>40</v>
      </c>
      <c r="J115" s="606" t="s">
        <v>44</v>
      </c>
      <c r="K115" s="911"/>
      <c r="L115" s="913"/>
      <c r="M115" s="385"/>
    </row>
    <row r="116" spans="2:13" s="605" customFormat="1" ht="20.100000000000001" customHeight="1" thickBot="1" x14ac:dyDescent="0.25">
      <c r="B116" s="670"/>
      <c r="C116" s="704"/>
      <c r="D116" s="671"/>
      <c r="E116" s="671"/>
      <c r="F116" s="705"/>
      <c r="G116" s="705"/>
      <c r="H116" s="674"/>
      <c r="I116" s="675"/>
      <c r="J116" s="674"/>
      <c r="K116" s="675"/>
      <c r="L116" s="676"/>
      <c r="M116" s="385"/>
    </row>
    <row r="117" spans="2:13" s="605" customFormat="1" ht="20.100000000000001" customHeight="1" thickBot="1" x14ac:dyDescent="0.25">
      <c r="B117" s="920" t="s">
        <v>547</v>
      </c>
      <c r="C117" s="921"/>
      <c r="D117" s="921"/>
      <c r="E117" s="921"/>
      <c r="F117" s="616"/>
      <c r="G117" s="616"/>
      <c r="H117" s="617"/>
      <c r="I117" s="618">
        <f>SUM(I118:I239)</f>
        <v>486418</v>
      </c>
      <c r="J117" s="617">
        <f>SUM(J118:J239)</f>
        <v>665949.89999999991</v>
      </c>
      <c r="K117" s="618">
        <f>SUM(K118:K239)</f>
        <v>36413</v>
      </c>
      <c r="L117" s="619">
        <f t="shared" si="4"/>
        <v>5.4678287360655817</v>
      </c>
      <c r="M117" s="604"/>
    </row>
    <row r="118" spans="2:13" s="605" customFormat="1" ht="20.100000000000001" customHeight="1" x14ac:dyDescent="0.2">
      <c r="B118" s="706" t="s">
        <v>174</v>
      </c>
      <c r="C118" s="707" t="s">
        <v>548</v>
      </c>
      <c r="D118" s="708" t="s">
        <v>549</v>
      </c>
      <c r="E118" s="709" t="s">
        <v>178</v>
      </c>
      <c r="F118" s="641"/>
      <c r="G118" s="641">
        <v>2017</v>
      </c>
      <c r="H118" s="666">
        <v>490.05</v>
      </c>
      <c r="I118" s="627">
        <v>720</v>
      </c>
      <c r="J118" s="666">
        <v>720</v>
      </c>
      <c r="K118" s="627">
        <v>720</v>
      </c>
      <c r="L118" s="628">
        <f t="shared" si="4"/>
        <v>100</v>
      </c>
      <c r="M118" s="385"/>
    </row>
    <row r="119" spans="2:13" s="605" customFormat="1" ht="20.100000000000001" customHeight="1" x14ac:dyDescent="0.2">
      <c r="B119" s="620" t="s">
        <v>174</v>
      </c>
      <c r="C119" s="710" t="s">
        <v>550</v>
      </c>
      <c r="D119" s="711" t="s">
        <v>551</v>
      </c>
      <c r="E119" s="663" t="s">
        <v>175</v>
      </c>
      <c r="F119" s="683"/>
      <c r="G119" s="641">
        <v>2017</v>
      </c>
      <c r="H119" s="643">
        <v>490.05</v>
      </c>
      <c r="I119" s="627">
        <v>720</v>
      </c>
      <c r="J119" s="643">
        <v>720</v>
      </c>
      <c r="K119" s="627">
        <v>720</v>
      </c>
      <c r="L119" s="628">
        <f t="shared" si="4"/>
        <v>100</v>
      </c>
      <c r="M119" s="385"/>
    </row>
    <row r="120" spans="2:13" s="605" customFormat="1" ht="20.100000000000001" customHeight="1" x14ac:dyDescent="0.2">
      <c r="B120" s="712" t="s">
        <v>174</v>
      </c>
      <c r="C120" s="713" t="s">
        <v>552</v>
      </c>
      <c r="D120" s="637" t="s">
        <v>553</v>
      </c>
      <c r="E120" s="622" t="s">
        <v>290</v>
      </c>
      <c r="F120" s="683"/>
      <c r="G120" s="641">
        <v>2017</v>
      </c>
      <c r="H120" s="643">
        <v>0</v>
      </c>
      <c r="I120" s="627">
        <v>3700</v>
      </c>
      <c r="J120" s="643">
        <v>6700</v>
      </c>
      <c r="K120" s="627">
        <v>0</v>
      </c>
      <c r="L120" s="628">
        <f t="shared" si="4"/>
        <v>0</v>
      </c>
      <c r="M120" s="385"/>
    </row>
    <row r="121" spans="2:13" s="605" customFormat="1" ht="20.100000000000001" customHeight="1" x14ac:dyDescent="0.2">
      <c r="B121" s="712" t="s">
        <v>174</v>
      </c>
      <c r="C121" s="714" t="s">
        <v>554</v>
      </c>
      <c r="D121" s="637" t="s">
        <v>555</v>
      </c>
      <c r="E121" s="622" t="s">
        <v>290</v>
      </c>
      <c r="F121" s="683"/>
      <c r="G121" s="641">
        <v>2017</v>
      </c>
      <c r="H121" s="643">
        <v>60.5</v>
      </c>
      <c r="I121" s="627">
        <v>14400</v>
      </c>
      <c r="J121" s="643">
        <v>400</v>
      </c>
      <c r="K121" s="627">
        <v>0</v>
      </c>
      <c r="L121" s="628">
        <f t="shared" si="4"/>
        <v>0</v>
      </c>
      <c r="M121" s="385"/>
    </row>
    <row r="122" spans="2:13" s="605" customFormat="1" ht="20.100000000000001" customHeight="1" x14ac:dyDescent="0.2">
      <c r="B122" s="712" t="s">
        <v>174</v>
      </c>
      <c r="C122" s="715" t="s">
        <v>556</v>
      </c>
      <c r="D122" s="637" t="s">
        <v>557</v>
      </c>
      <c r="E122" s="622" t="s">
        <v>558</v>
      </c>
      <c r="F122" s="683"/>
      <c r="G122" s="641">
        <v>2017</v>
      </c>
      <c r="H122" s="643">
        <v>0</v>
      </c>
      <c r="I122" s="627">
        <v>600</v>
      </c>
      <c r="J122" s="643">
        <v>600</v>
      </c>
      <c r="K122" s="627">
        <v>0</v>
      </c>
      <c r="L122" s="628">
        <f t="shared" si="4"/>
        <v>0</v>
      </c>
      <c r="M122" s="385"/>
    </row>
    <row r="123" spans="2:13" s="605" customFormat="1" ht="20.100000000000001" customHeight="1" x14ac:dyDescent="0.2">
      <c r="B123" s="712" t="s">
        <v>174</v>
      </c>
      <c r="C123" s="620" t="s">
        <v>559</v>
      </c>
      <c r="D123" s="637" t="s">
        <v>560</v>
      </c>
      <c r="E123" s="622" t="s">
        <v>148</v>
      </c>
      <c r="F123" s="683"/>
      <c r="G123" s="641">
        <v>2017</v>
      </c>
      <c r="H123" s="643">
        <v>0</v>
      </c>
      <c r="I123" s="627">
        <v>1350</v>
      </c>
      <c r="J123" s="643">
        <v>300</v>
      </c>
      <c r="K123" s="627">
        <v>0</v>
      </c>
      <c r="L123" s="628">
        <f t="shared" si="4"/>
        <v>0</v>
      </c>
      <c r="M123" s="385"/>
    </row>
    <row r="124" spans="2:13" s="605" customFormat="1" ht="20.100000000000001" customHeight="1" x14ac:dyDescent="0.2">
      <c r="B124" s="712" t="s">
        <v>174</v>
      </c>
      <c r="C124" s="713" t="s">
        <v>561</v>
      </c>
      <c r="D124" s="637" t="s">
        <v>560</v>
      </c>
      <c r="E124" s="622" t="s">
        <v>148</v>
      </c>
      <c r="F124" s="683" t="s">
        <v>429</v>
      </c>
      <c r="G124" s="641">
        <v>2017</v>
      </c>
      <c r="H124" s="643">
        <v>0</v>
      </c>
      <c r="I124" s="627">
        <v>0</v>
      </c>
      <c r="J124" s="643">
        <v>1073.5</v>
      </c>
      <c r="K124" s="627">
        <v>0</v>
      </c>
      <c r="L124" s="628">
        <f t="shared" si="4"/>
        <v>0</v>
      </c>
      <c r="M124" s="385"/>
    </row>
    <row r="125" spans="2:13" s="605" customFormat="1" ht="20.100000000000001" customHeight="1" x14ac:dyDescent="0.2">
      <c r="B125" s="620" t="s">
        <v>174</v>
      </c>
      <c r="C125" s="714" t="s">
        <v>562</v>
      </c>
      <c r="D125" s="637" t="s">
        <v>563</v>
      </c>
      <c r="E125" s="622" t="s">
        <v>148</v>
      </c>
      <c r="F125" s="683"/>
      <c r="G125" s="641">
        <v>2017</v>
      </c>
      <c r="H125" s="643">
        <v>0</v>
      </c>
      <c r="I125" s="627">
        <v>500</v>
      </c>
      <c r="J125" s="643">
        <v>863</v>
      </c>
      <c r="K125" s="627">
        <v>363</v>
      </c>
      <c r="L125" s="628">
        <f t="shared" si="4"/>
        <v>42.062572421784473</v>
      </c>
      <c r="M125" s="385"/>
    </row>
    <row r="126" spans="2:13" s="605" customFormat="1" ht="20.100000000000001" customHeight="1" x14ac:dyDescent="0.2">
      <c r="B126" s="712" t="s">
        <v>174</v>
      </c>
      <c r="C126" s="715" t="s">
        <v>564</v>
      </c>
      <c r="D126" s="637" t="s">
        <v>293</v>
      </c>
      <c r="E126" s="622" t="s">
        <v>292</v>
      </c>
      <c r="F126" s="683"/>
      <c r="G126" s="641">
        <v>2017</v>
      </c>
      <c r="H126" s="643">
        <v>564.5</v>
      </c>
      <c r="I126" s="627">
        <v>3000</v>
      </c>
      <c r="J126" s="643">
        <v>2637</v>
      </c>
      <c r="K126" s="627">
        <v>1637</v>
      </c>
      <c r="L126" s="628">
        <f t="shared" si="4"/>
        <v>62.078119074706109</v>
      </c>
      <c r="M126" s="385"/>
    </row>
    <row r="127" spans="2:13" s="605" customFormat="1" ht="20.100000000000001" customHeight="1" x14ac:dyDescent="0.2">
      <c r="B127" s="620" t="s">
        <v>174</v>
      </c>
      <c r="C127" s="713" t="s">
        <v>565</v>
      </c>
      <c r="D127" s="637" t="s">
        <v>291</v>
      </c>
      <c r="E127" s="622" t="s">
        <v>292</v>
      </c>
      <c r="F127" s="683"/>
      <c r="G127" s="641">
        <v>2017</v>
      </c>
      <c r="H127" s="643">
        <v>514.29999999999995</v>
      </c>
      <c r="I127" s="627">
        <v>2000</v>
      </c>
      <c r="J127" s="643">
        <v>4912</v>
      </c>
      <c r="K127" s="627">
        <v>1912</v>
      </c>
      <c r="L127" s="628">
        <f t="shared" si="4"/>
        <v>38.925081433224754</v>
      </c>
      <c r="M127" s="385"/>
    </row>
    <row r="128" spans="2:13" s="605" customFormat="1" ht="20.100000000000001" customHeight="1" x14ac:dyDescent="0.2">
      <c r="B128" s="620" t="s">
        <v>174</v>
      </c>
      <c r="C128" s="714" t="s">
        <v>566</v>
      </c>
      <c r="D128" s="637" t="s">
        <v>567</v>
      </c>
      <c r="E128" s="622" t="s">
        <v>568</v>
      </c>
      <c r="F128" s="683"/>
      <c r="G128" s="641">
        <v>2017</v>
      </c>
      <c r="H128" s="643">
        <v>41.5</v>
      </c>
      <c r="I128" s="627">
        <v>68000</v>
      </c>
      <c r="J128" s="643">
        <v>40073.599999999999</v>
      </c>
      <c r="K128" s="627">
        <v>0</v>
      </c>
      <c r="L128" s="628">
        <f t="shared" si="4"/>
        <v>0</v>
      </c>
      <c r="M128" s="385"/>
    </row>
    <row r="129" spans="2:13" s="605" customFormat="1" ht="20.100000000000001" customHeight="1" x14ac:dyDescent="0.2">
      <c r="B129" s="620" t="s">
        <v>174</v>
      </c>
      <c r="C129" s="715" t="s">
        <v>569</v>
      </c>
      <c r="D129" s="637" t="s">
        <v>570</v>
      </c>
      <c r="E129" s="622" t="s">
        <v>292</v>
      </c>
      <c r="F129" s="683"/>
      <c r="G129" s="641" t="s">
        <v>571</v>
      </c>
      <c r="H129" s="643">
        <v>738.1</v>
      </c>
      <c r="I129" s="627">
        <v>2420</v>
      </c>
      <c r="J129" s="643">
        <v>2420</v>
      </c>
      <c r="K129" s="627">
        <v>1800</v>
      </c>
      <c r="L129" s="628">
        <f t="shared" si="4"/>
        <v>74.380165289256198</v>
      </c>
      <c r="M129" s="385"/>
    </row>
    <row r="130" spans="2:13" s="605" customFormat="1" ht="20.100000000000001" customHeight="1" x14ac:dyDescent="0.2">
      <c r="B130" s="620" t="s">
        <v>174</v>
      </c>
      <c r="C130" s="713" t="s">
        <v>572</v>
      </c>
      <c r="D130" s="637" t="s">
        <v>573</v>
      </c>
      <c r="E130" s="622" t="s">
        <v>574</v>
      </c>
      <c r="F130" s="683"/>
      <c r="G130" s="641">
        <v>2017</v>
      </c>
      <c r="H130" s="643">
        <v>57.5</v>
      </c>
      <c r="I130" s="627">
        <v>2000</v>
      </c>
      <c r="J130" s="643">
        <v>2000</v>
      </c>
      <c r="K130" s="627">
        <v>0</v>
      </c>
      <c r="L130" s="628">
        <f t="shared" si="4"/>
        <v>0</v>
      </c>
      <c r="M130" s="385"/>
    </row>
    <row r="131" spans="2:13" s="605" customFormat="1" ht="20.100000000000001" customHeight="1" x14ac:dyDescent="0.2">
      <c r="B131" s="620" t="s">
        <v>174</v>
      </c>
      <c r="C131" s="714" t="s">
        <v>575</v>
      </c>
      <c r="D131" s="637" t="s">
        <v>576</v>
      </c>
      <c r="E131" s="622" t="s">
        <v>284</v>
      </c>
      <c r="F131" s="683"/>
      <c r="G131" s="641">
        <v>2017</v>
      </c>
      <c r="H131" s="643">
        <v>0</v>
      </c>
      <c r="I131" s="627">
        <v>2500</v>
      </c>
      <c r="J131" s="643">
        <v>2500</v>
      </c>
      <c r="K131" s="627">
        <v>0</v>
      </c>
      <c r="L131" s="628">
        <f t="shared" si="4"/>
        <v>0</v>
      </c>
      <c r="M131" s="385"/>
    </row>
    <row r="132" spans="2:13" s="605" customFormat="1" ht="20.100000000000001" customHeight="1" x14ac:dyDescent="0.2">
      <c r="B132" s="620" t="s">
        <v>174</v>
      </c>
      <c r="C132" s="715" t="s">
        <v>577</v>
      </c>
      <c r="D132" s="637" t="s">
        <v>578</v>
      </c>
      <c r="E132" s="622" t="s">
        <v>284</v>
      </c>
      <c r="F132" s="683"/>
      <c r="G132" s="641">
        <v>2017</v>
      </c>
      <c r="H132" s="643">
        <v>0</v>
      </c>
      <c r="I132" s="627">
        <v>1000</v>
      </c>
      <c r="J132" s="643">
        <v>1000</v>
      </c>
      <c r="K132" s="627">
        <v>0</v>
      </c>
      <c r="L132" s="628">
        <f t="shared" si="4"/>
        <v>0</v>
      </c>
      <c r="M132" s="385"/>
    </row>
    <row r="133" spans="2:13" s="605" customFormat="1" ht="20.100000000000001" customHeight="1" x14ac:dyDescent="0.2">
      <c r="B133" s="712" t="s">
        <v>174</v>
      </c>
      <c r="C133" s="713" t="s">
        <v>579</v>
      </c>
      <c r="D133" s="637" t="s">
        <v>580</v>
      </c>
      <c r="E133" s="622" t="s">
        <v>144</v>
      </c>
      <c r="F133" s="683"/>
      <c r="G133" s="641">
        <v>2017</v>
      </c>
      <c r="H133" s="643">
        <v>0</v>
      </c>
      <c r="I133" s="627">
        <v>3000</v>
      </c>
      <c r="J133" s="643">
        <v>3000</v>
      </c>
      <c r="K133" s="627">
        <v>0</v>
      </c>
      <c r="L133" s="628">
        <f t="shared" si="4"/>
        <v>0</v>
      </c>
      <c r="M133" s="385"/>
    </row>
    <row r="134" spans="2:13" s="605" customFormat="1" ht="20.100000000000001" customHeight="1" x14ac:dyDescent="0.2">
      <c r="B134" s="712" t="s">
        <v>174</v>
      </c>
      <c r="C134" s="714" t="s">
        <v>581</v>
      </c>
      <c r="D134" s="637" t="s">
        <v>582</v>
      </c>
      <c r="E134" s="622" t="s">
        <v>144</v>
      </c>
      <c r="F134" s="683"/>
      <c r="G134" s="641">
        <v>2017</v>
      </c>
      <c r="H134" s="643">
        <v>0</v>
      </c>
      <c r="I134" s="627">
        <v>730</v>
      </c>
      <c r="J134" s="643">
        <v>960</v>
      </c>
      <c r="K134" s="627">
        <v>960</v>
      </c>
      <c r="L134" s="628">
        <f t="shared" si="4"/>
        <v>100</v>
      </c>
      <c r="M134" s="385"/>
    </row>
    <row r="135" spans="2:13" s="605" customFormat="1" ht="20.100000000000001" customHeight="1" x14ac:dyDescent="0.2">
      <c r="B135" s="620" t="s">
        <v>174</v>
      </c>
      <c r="C135" s="715" t="s">
        <v>583</v>
      </c>
      <c r="D135" s="637" t="s">
        <v>584</v>
      </c>
      <c r="E135" s="622" t="s">
        <v>289</v>
      </c>
      <c r="F135" s="683"/>
      <c r="G135" s="641">
        <v>2017</v>
      </c>
      <c r="H135" s="643">
        <v>0</v>
      </c>
      <c r="I135" s="627">
        <v>2600</v>
      </c>
      <c r="J135" s="643">
        <v>2600</v>
      </c>
      <c r="K135" s="627">
        <v>0</v>
      </c>
      <c r="L135" s="628">
        <f t="shared" si="4"/>
        <v>0</v>
      </c>
      <c r="M135" s="385"/>
    </row>
    <row r="136" spans="2:13" s="716" customFormat="1" ht="20.100000000000001" customHeight="1" x14ac:dyDescent="0.2">
      <c r="B136" s="712" t="s">
        <v>174</v>
      </c>
      <c r="C136" s="713" t="s">
        <v>585</v>
      </c>
      <c r="D136" s="637" t="s">
        <v>586</v>
      </c>
      <c r="E136" s="622" t="s">
        <v>289</v>
      </c>
      <c r="F136" s="683"/>
      <c r="G136" s="641">
        <v>2017</v>
      </c>
      <c r="H136" s="643">
        <v>0</v>
      </c>
      <c r="I136" s="627">
        <v>1000</v>
      </c>
      <c r="J136" s="643">
        <v>1000</v>
      </c>
      <c r="K136" s="627">
        <v>0</v>
      </c>
      <c r="L136" s="628">
        <f t="shared" si="4"/>
        <v>0</v>
      </c>
      <c r="M136" s="385"/>
    </row>
    <row r="137" spans="2:13" s="605" customFormat="1" ht="20.100000000000001" customHeight="1" x14ac:dyDescent="0.2">
      <c r="B137" s="620" t="s">
        <v>174</v>
      </c>
      <c r="C137" s="714" t="s">
        <v>587</v>
      </c>
      <c r="D137" s="637" t="s">
        <v>588</v>
      </c>
      <c r="E137" s="622" t="s">
        <v>508</v>
      </c>
      <c r="F137" s="683"/>
      <c r="G137" s="641">
        <v>2017</v>
      </c>
      <c r="H137" s="643">
        <v>1533.6</v>
      </c>
      <c r="I137" s="627">
        <v>3000</v>
      </c>
      <c r="J137" s="643">
        <v>6520</v>
      </c>
      <c r="K137" s="627">
        <v>0</v>
      </c>
      <c r="L137" s="628">
        <f t="shared" si="4"/>
        <v>0</v>
      </c>
      <c r="M137" s="385"/>
    </row>
    <row r="138" spans="2:13" s="605" customFormat="1" ht="20.100000000000001" customHeight="1" x14ac:dyDescent="0.2">
      <c r="B138" s="712" t="s">
        <v>174</v>
      </c>
      <c r="C138" s="715" t="s">
        <v>589</v>
      </c>
      <c r="D138" s="637" t="s">
        <v>590</v>
      </c>
      <c r="E138" s="622" t="s">
        <v>508</v>
      </c>
      <c r="F138" s="683"/>
      <c r="G138" s="641">
        <v>2017</v>
      </c>
      <c r="H138" s="643">
        <v>1842.5</v>
      </c>
      <c r="I138" s="627">
        <v>3800</v>
      </c>
      <c r="J138" s="643">
        <v>3900</v>
      </c>
      <c r="K138" s="627">
        <v>100</v>
      </c>
      <c r="L138" s="628">
        <f t="shared" si="4"/>
        <v>2.5641025641025639</v>
      </c>
      <c r="M138" s="385"/>
    </row>
    <row r="139" spans="2:13" s="605" customFormat="1" ht="20.100000000000001" customHeight="1" x14ac:dyDescent="0.2">
      <c r="B139" s="620" t="s">
        <v>174</v>
      </c>
      <c r="C139" s="713" t="s">
        <v>591</v>
      </c>
      <c r="D139" s="637" t="s">
        <v>592</v>
      </c>
      <c r="E139" s="622" t="s">
        <v>179</v>
      </c>
      <c r="F139" s="683"/>
      <c r="G139" s="641">
        <v>2017</v>
      </c>
      <c r="H139" s="643">
        <v>0</v>
      </c>
      <c r="I139" s="627">
        <v>650</v>
      </c>
      <c r="J139" s="643">
        <v>650</v>
      </c>
      <c r="K139" s="627">
        <v>300</v>
      </c>
      <c r="L139" s="628">
        <f t="shared" si="4"/>
        <v>46.153846153846153</v>
      </c>
      <c r="M139" s="385"/>
    </row>
    <row r="140" spans="2:13" s="605" customFormat="1" ht="20.100000000000001" customHeight="1" x14ac:dyDescent="0.2">
      <c r="B140" s="620" t="s">
        <v>174</v>
      </c>
      <c r="C140" s="714" t="s">
        <v>593</v>
      </c>
      <c r="D140" s="637" t="s">
        <v>594</v>
      </c>
      <c r="E140" s="622" t="s">
        <v>595</v>
      </c>
      <c r="F140" s="683"/>
      <c r="G140" s="641">
        <v>2017</v>
      </c>
      <c r="H140" s="643">
        <v>0</v>
      </c>
      <c r="I140" s="627">
        <v>2600</v>
      </c>
      <c r="J140" s="643">
        <v>2600</v>
      </c>
      <c r="K140" s="627">
        <v>0</v>
      </c>
      <c r="L140" s="628">
        <f t="shared" si="4"/>
        <v>0</v>
      </c>
      <c r="M140" s="385"/>
    </row>
    <row r="141" spans="2:13" s="605" customFormat="1" ht="20.100000000000001" customHeight="1" x14ac:dyDescent="0.2">
      <c r="B141" s="620" t="s">
        <v>174</v>
      </c>
      <c r="C141" s="715" t="s">
        <v>596</v>
      </c>
      <c r="D141" s="637" t="s">
        <v>597</v>
      </c>
      <c r="E141" s="622" t="s">
        <v>598</v>
      </c>
      <c r="F141" s="683"/>
      <c r="G141" s="641">
        <v>2017</v>
      </c>
      <c r="H141" s="643">
        <v>1157.8</v>
      </c>
      <c r="I141" s="627">
        <v>2000</v>
      </c>
      <c r="J141" s="643">
        <v>2000</v>
      </c>
      <c r="K141" s="627">
        <v>0</v>
      </c>
      <c r="L141" s="628">
        <f t="shared" si="4"/>
        <v>0</v>
      </c>
      <c r="M141" s="385"/>
    </row>
    <row r="142" spans="2:13" s="605" customFormat="1" ht="20.100000000000001" customHeight="1" x14ac:dyDescent="0.2">
      <c r="B142" s="620" t="s">
        <v>174</v>
      </c>
      <c r="C142" s="713" t="s">
        <v>599</v>
      </c>
      <c r="D142" s="637" t="s">
        <v>600</v>
      </c>
      <c r="E142" s="622" t="s">
        <v>601</v>
      </c>
      <c r="F142" s="683"/>
      <c r="G142" s="641">
        <v>2017</v>
      </c>
      <c r="H142" s="643">
        <v>42.8</v>
      </c>
      <c r="I142" s="627">
        <v>138000</v>
      </c>
      <c r="J142" s="643">
        <v>111005</v>
      </c>
      <c r="K142" s="627">
        <v>12000</v>
      </c>
      <c r="L142" s="628">
        <f t="shared" si="4"/>
        <v>10.810323859285617</v>
      </c>
      <c r="M142" s="385"/>
    </row>
    <row r="143" spans="2:13" s="605" customFormat="1" ht="20.100000000000001" customHeight="1" x14ac:dyDescent="0.2">
      <c r="B143" s="620" t="s">
        <v>174</v>
      </c>
      <c r="C143" s="620" t="s">
        <v>602</v>
      </c>
      <c r="D143" s="637" t="s">
        <v>603</v>
      </c>
      <c r="E143" s="622" t="s">
        <v>514</v>
      </c>
      <c r="F143" s="683"/>
      <c r="G143" s="641">
        <v>2017</v>
      </c>
      <c r="H143" s="643">
        <v>18.2</v>
      </c>
      <c r="I143" s="627">
        <v>200000</v>
      </c>
      <c r="J143" s="643">
        <v>149994.9</v>
      </c>
      <c r="K143" s="627">
        <v>0</v>
      </c>
      <c r="L143" s="628">
        <f t="shared" si="4"/>
        <v>0</v>
      </c>
      <c r="M143" s="385"/>
    </row>
    <row r="144" spans="2:13" s="605" customFormat="1" ht="20.100000000000001" customHeight="1" x14ac:dyDescent="0.2">
      <c r="B144" s="620" t="s">
        <v>174</v>
      </c>
      <c r="C144" s="714" t="s">
        <v>604</v>
      </c>
      <c r="D144" s="637" t="s">
        <v>605</v>
      </c>
      <c r="E144" s="622" t="s">
        <v>514</v>
      </c>
      <c r="F144" s="683" t="s">
        <v>429</v>
      </c>
      <c r="G144" s="641">
        <v>2017</v>
      </c>
      <c r="H144" s="643">
        <v>0</v>
      </c>
      <c r="I144" s="627">
        <v>0</v>
      </c>
      <c r="J144" s="643">
        <v>12000</v>
      </c>
      <c r="K144" s="627">
        <v>0</v>
      </c>
      <c r="L144" s="628">
        <f t="shared" si="4"/>
        <v>0</v>
      </c>
      <c r="M144" s="385"/>
    </row>
    <row r="145" spans="2:13" s="605" customFormat="1" ht="20.100000000000001" customHeight="1" x14ac:dyDescent="0.2">
      <c r="B145" s="620" t="s">
        <v>174</v>
      </c>
      <c r="C145" s="715" t="s">
        <v>606</v>
      </c>
      <c r="D145" s="637" t="s">
        <v>590</v>
      </c>
      <c r="E145" s="622" t="s">
        <v>147</v>
      </c>
      <c r="F145" s="683"/>
      <c r="G145" s="641">
        <v>2017</v>
      </c>
      <c r="H145" s="643">
        <v>2484</v>
      </c>
      <c r="I145" s="627">
        <v>4500</v>
      </c>
      <c r="J145" s="643">
        <v>4500</v>
      </c>
      <c r="K145" s="627">
        <v>0</v>
      </c>
      <c r="L145" s="628">
        <f t="shared" si="4"/>
        <v>0</v>
      </c>
      <c r="M145" s="385"/>
    </row>
    <row r="146" spans="2:13" s="605" customFormat="1" ht="20.100000000000001" customHeight="1" x14ac:dyDescent="0.2">
      <c r="B146" s="620" t="s">
        <v>174</v>
      </c>
      <c r="C146" s="713" t="s">
        <v>607</v>
      </c>
      <c r="D146" s="637" t="s">
        <v>608</v>
      </c>
      <c r="E146" s="622" t="s">
        <v>285</v>
      </c>
      <c r="F146" s="683"/>
      <c r="G146" s="641">
        <v>2017</v>
      </c>
      <c r="H146" s="643">
        <v>21.8</v>
      </c>
      <c r="I146" s="627">
        <v>5800</v>
      </c>
      <c r="J146" s="643">
        <v>5800</v>
      </c>
      <c r="K146" s="627">
        <v>0</v>
      </c>
      <c r="L146" s="628">
        <f t="shared" si="4"/>
        <v>0</v>
      </c>
      <c r="M146" s="385"/>
    </row>
    <row r="147" spans="2:13" s="605" customFormat="1" ht="20.100000000000001" customHeight="1" x14ac:dyDescent="0.2">
      <c r="B147" s="620" t="s">
        <v>174</v>
      </c>
      <c r="C147" s="714" t="s">
        <v>609</v>
      </c>
      <c r="D147" s="637" t="s">
        <v>610</v>
      </c>
      <c r="E147" s="622" t="s">
        <v>611</v>
      </c>
      <c r="F147" s="683"/>
      <c r="G147" s="641">
        <v>2017</v>
      </c>
      <c r="H147" s="643">
        <v>1811.1</v>
      </c>
      <c r="I147" s="627">
        <v>2000</v>
      </c>
      <c r="J147" s="643">
        <v>2000</v>
      </c>
      <c r="K147" s="627">
        <v>1000</v>
      </c>
      <c r="L147" s="628">
        <f t="shared" si="4"/>
        <v>50</v>
      </c>
      <c r="M147" s="385"/>
    </row>
    <row r="148" spans="2:13" s="605" customFormat="1" ht="20.100000000000001" customHeight="1" x14ac:dyDescent="0.2">
      <c r="B148" s="712" t="s">
        <v>174</v>
      </c>
      <c r="C148" s="715" t="s">
        <v>612</v>
      </c>
      <c r="D148" s="717" t="s">
        <v>613</v>
      </c>
      <c r="E148" s="718" t="s">
        <v>614</v>
      </c>
      <c r="F148" s="683"/>
      <c r="G148" s="641">
        <v>2017</v>
      </c>
      <c r="H148" s="643">
        <v>0</v>
      </c>
      <c r="I148" s="627">
        <v>2100</v>
      </c>
      <c r="J148" s="643">
        <v>2100</v>
      </c>
      <c r="K148" s="627">
        <v>0</v>
      </c>
      <c r="L148" s="628">
        <f t="shared" si="4"/>
        <v>0</v>
      </c>
      <c r="M148" s="385"/>
    </row>
    <row r="149" spans="2:13" s="605" customFormat="1" ht="20.100000000000001" customHeight="1" x14ac:dyDescent="0.2">
      <c r="B149" s="620" t="s">
        <v>174</v>
      </c>
      <c r="C149" s="713" t="s">
        <v>615</v>
      </c>
      <c r="D149" s="637" t="s">
        <v>563</v>
      </c>
      <c r="E149" s="622" t="s">
        <v>301</v>
      </c>
      <c r="F149" s="683"/>
      <c r="G149" s="641">
        <v>2017</v>
      </c>
      <c r="H149" s="643">
        <v>0</v>
      </c>
      <c r="I149" s="627">
        <v>520</v>
      </c>
      <c r="J149" s="643">
        <v>1920</v>
      </c>
      <c r="K149" s="627">
        <v>0</v>
      </c>
      <c r="L149" s="628">
        <f t="shared" si="4"/>
        <v>0</v>
      </c>
      <c r="M149" s="385"/>
    </row>
    <row r="150" spans="2:13" s="605" customFormat="1" ht="20.100000000000001" customHeight="1" x14ac:dyDescent="0.2">
      <c r="B150" s="712" t="s">
        <v>174</v>
      </c>
      <c r="C150" s="714" t="s">
        <v>616</v>
      </c>
      <c r="D150" s="637" t="s">
        <v>617</v>
      </c>
      <c r="E150" s="622" t="s">
        <v>175</v>
      </c>
      <c r="F150" s="683"/>
      <c r="G150" s="641">
        <v>2017</v>
      </c>
      <c r="H150" s="643">
        <v>4173.1000000000004</v>
      </c>
      <c r="I150" s="627">
        <v>3700</v>
      </c>
      <c r="J150" s="643">
        <v>4250</v>
      </c>
      <c r="K150" s="627">
        <v>3700</v>
      </c>
      <c r="L150" s="628">
        <f t="shared" si="4"/>
        <v>87.058823529411768</v>
      </c>
      <c r="M150" s="385"/>
    </row>
    <row r="151" spans="2:13" s="605" customFormat="1" ht="20.100000000000001" customHeight="1" x14ac:dyDescent="0.2">
      <c r="B151" s="620" t="s">
        <v>174</v>
      </c>
      <c r="C151" s="715" t="s">
        <v>618</v>
      </c>
      <c r="D151" s="637" t="s">
        <v>619</v>
      </c>
      <c r="E151" s="622" t="s">
        <v>175</v>
      </c>
      <c r="F151" s="683"/>
      <c r="G151" s="641">
        <v>2017</v>
      </c>
      <c r="H151" s="643">
        <v>0</v>
      </c>
      <c r="I151" s="627">
        <v>2500</v>
      </c>
      <c r="J151" s="643">
        <v>2500</v>
      </c>
      <c r="K151" s="627">
        <v>0</v>
      </c>
      <c r="L151" s="628">
        <f t="shared" si="4"/>
        <v>0</v>
      </c>
      <c r="M151" s="385"/>
    </row>
    <row r="152" spans="2:13" s="605" customFormat="1" ht="20.100000000000001" customHeight="1" x14ac:dyDescent="0.2">
      <c r="B152" s="620" t="s">
        <v>174</v>
      </c>
      <c r="C152" s="713" t="s">
        <v>620</v>
      </c>
      <c r="D152" s="637" t="s">
        <v>621</v>
      </c>
      <c r="E152" s="622" t="s">
        <v>175</v>
      </c>
      <c r="F152" s="683"/>
      <c r="G152" s="641">
        <v>2017</v>
      </c>
      <c r="H152" s="643">
        <v>0</v>
      </c>
      <c r="I152" s="627">
        <v>2400</v>
      </c>
      <c r="J152" s="643">
        <v>2050</v>
      </c>
      <c r="K152" s="627">
        <v>0</v>
      </c>
      <c r="L152" s="628">
        <f t="shared" si="4"/>
        <v>0</v>
      </c>
      <c r="M152" s="385"/>
    </row>
    <row r="153" spans="2:13" s="605" customFormat="1" ht="20.100000000000001" customHeight="1" x14ac:dyDescent="0.2">
      <c r="B153" s="620" t="s">
        <v>174</v>
      </c>
      <c r="C153" s="714" t="s">
        <v>622</v>
      </c>
      <c r="D153" s="637" t="s">
        <v>623</v>
      </c>
      <c r="E153" s="622" t="s">
        <v>624</v>
      </c>
      <c r="F153" s="683"/>
      <c r="G153" s="641">
        <v>2017</v>
      </c>
      <c r="H153" s="643">
        <v>44.2</v>
      </c>
      <c r="I153" s="627">
        <v>720</v>
      </c>
      <c r="J153" s="643">
        <v>720</v>
      </c>
      <c r="K153" s="627">
        <v>720</v>
      </c>
      <c r="L153" s="628">
        <f t="shared" si="4"/>
        <v>100</v>
      </c>
      <c r="M153" s="385"/>
    </row>
    <row r="154" spans="2:13" s="605" customFormat="1" ht="20.100000000000001" customHeight="1" x14ac:dyDescent="0.2">
      <c r="B154" s="712" t="s">
        <v>174</v>
      </c>
      <c r="C154" s="715" t="s">
        <v>625</v>
      </c>
      <c r="D154" s="717" t="s">
        <v>626</v>
      </c>
      <c r="E154" s="718" t="s">
        <v>302</v>
      </c>
      <c r="F154" s="683"/>
      <c r="G154" s="641">
        <v>2017</v>
      </c>
      <c r="H154" s="643">
        <v>0</v>
      </c>
      <c r="I154" s="627">
        <v>290</v>
      </c>
      <c r="J154" s="643">
        <v>347</v>
      </c>
      <c r="K154" s="627">
        <v>347</v>
      </c>
      <c r="L154" s="628">
        <f t="shared" si="4"/>
        <v>100</v>
      </c>
      <c r="M154" s="385"/>
    </row>
    <row r="155" spans="2:13" s="605" customFormat="1" ht="20.100000000000001" customHeight="1" x14ac:dyDescent="0.2">
      <c r="B155" s="620" t="s">
        <v>174</v>
      </c>
      <c r="C155" s="620" t="s">
        <v>627</v>
      </c>
      <c r="D155" s="637" t="s">
        <v>628</v>
      </c>
      <c r="E155" s="622" t="s">
        <v>176</v>
      </c>
      <c r="F155" s="683"/>
      <c r="G155" s="641">
        <v>2017</v>
      </c>
      <c r="H155" s="643">
        <v>1531.5</v>
      </c>
      <c r="I155" s="627">
        <v>1598</v>
      </c>
      <c r="J155" s="643">
        <v>1598</v>
      </c>
      <c r="K155" s="627">
        <v>1598</v>
      </c>
      <c r="L155" s="628">
        <f t="shared" si="4"/>
        <v>100</v>
      </c>
      <c r="M155" s="385"/>
    </row>
    <row r="156" spans="2:13" s="605" customFormat="1" ht="20.100000000000001" customHeight="1" x14ac:dyDescent="0.2">
      <c r="B156" s="620" t="s">
        <v>174</v>
      </c>
      <c r="C156" s="620" t="s">
        <v>629</v>
      </c>
      <c r="D156" s="637" t="s">
        <v>630</v>
      </c>
      <c r="E156" s="622" t="s">
        <v>290</v>
      </c>
      <c r="F156" s="683"/>
      <c r="G156" s="641">
        <v>2017</v>
      </c>
      <c r="H156" s="643">
        <v>1132.0999999999999</v>
      </c>
      <c r="I156" s="627">
        <v>0</v>
      </c>
      <c r="J156" s="643">
        <v>3900</v>
      </c>
      <c r="K156" s="627">
        <v>900</v>
      </c>
      <c r="L156" s="628">
        <f t="shared" si="4"/>
        <v>23.076923076923077</v>
      </c>
      <c r="M156" s="385"/>
    </row>
    <row r="157" spans="2:13" s="605" customFormat="1" ht="20.100000000000001" customHeight="1" x14ac:dyDescent="0.2">
      <c r="B157" s="620" t="s">
        <v>174</v>
      </c>
      <c r="C157" s="713" t="s">
        <v>631</v>
      </c>
      <c r="D157" s="637" t="s">
        <v>632</v>
      </c>
      <c r="E157" s="622" t="s">
        <v>147</v>
      </c>
      <c r="F157" s="683"/>
      <c r="G157" s="641">
        <v>2017</v>
      </c>
      <c r="H157" s="643">
        <v>4855.8999999999996</v>
      </c>
      <c r="I157" s="627">
        <v>0</v>
      </c>
      <c r="J157" s="643">
        <v>5267</v>
      </c>
      <c r="K157" s="627">
        <v>51</v>
      </c>
      <c r="L157" s="628">
        <f t="shared" si="4"/>
        <v>0.96829314600341743</v>
      </c>
      <c r="M157" s="385"/>
    </row>
    <row r="158" spans="2:13" s="605" customFormat="1" ht="20.100000000000001" customHeight="1" x14ac:dyDescent="0.2">
      <c r="B158" s="620" t="s">
        <v>174</v>
      </c>
      <c r="C158" s="620" t="s">
        <v>633</v>
      </c>
      <c r="D158" s="637" t="s">
        <v>634</v>
      </c>
      <c r="E158" s="622" t="s">
        <v>285</v>
      </c>
      <c r="F158" s="683"/>
      <c r="G158" s="641">
        <v>2017</v>
      </c>
      <c r="H158" s="643">
        <v>0</v>
      </c>
      <c r="I158" s="627">
        <v>0</v>
      </c>
      <c r="J158" s="643">
        <v>350</v>
      </c>
      <c r="K158" s="627">
        <v>350</v>
      </c>
      <c r="L158" s="628">
        <f t="shared" si="4"/>
        <v>100</v>
      </c>
      <c r="M158" s="385"/>
    </row>
    <row r="159" spans="2:13" s="605" customFormat="1" ht="20.100000000000001" customHeight="1" x14ac:dyDescent="0.2">
      <c r="B159" s="620" t="s">
        <v>174</v>
      </c>
      <c r="C159" s="620" t="s">
        <v>635</v>
      </c>
      <c r="D159" s="637" t="s">
        <v>636</v>
      </c>
      <c r="E159" s="622" t="s">
        <v>144</v>
      </c>
      <c r="F159" s="683"/>
      <c r="G159" s="641">
        <v>2017</v>
      </c>
      <c r="H159" s="643">
        <v>0</v>
      </c>
      <c r="I159" s="627">
        <v>0</v>
      </c>
      <c r="J159" s="643">
        <v>5450</v>
      </c>
      <c r="K159" s="627">
        <v>1275</v>
      </c>
      <c r="L159" s="628">
        <f t="shared" ref="L159:L223" si="5">K159/J159*100</f>
        <v>23.394495412844037</v>
      </c>
      <c r="M159" s="385"/>
    </row>
    <row r="160" spans="2:13" s="605" customFormat="1" ht="20.100000000000001" customHeight="1" x14ac:dyDescent="0.2">
      <c r="B160" s="620" t="s">
        <v>174</v>
      </c>
      <c r="C160" s="620" t="s">
        <v>637</v>
      </c>
      <c r="D160" s="637" t="s">
        <v>638</v>
      </c>
      <c r="E160" s="622" t="s">
        <v>178</v>
      </c>
      <c r="F160" s="683"/>
      <c r="G160" s="641">
        <v>2017</v>
      </c>
      <c r="H160" s="643">
        <v>640.29999999999995</v>
      </c>
      <c r="I160" s="627">
        <v>0</v>
      </c>
      <c r="J160" s="643">
        <v>7500</v>
      </c>
      <c r="K160" s="627">
        <v>2500</v>
      </c>
      <c r="L160" s="628">
        <f t="shared" si="5"/>
        <v>33.333333333333329</v>
      </c>
      <c r="M160" s="385"/>
    </row>
    <row r="161" spans="2:13" s="605" customFormat="1" ht="20.100000000000001" customHeight="1" x14ac:dyDescent="0.2">
      <c r="B161" s="620" t="s">
        <v>174</v>
      </c>
      <c r="C161" s="713" t="s">
        <v>639</v>
      </c>
      <c r="D161" s="637" t="s">
        <v>640</v>
      </c>
      <c r="E161" s="622" t="s">
        <v>147</v>
      </c>
      <c r="F161" s="683"/>
      <c r="G161" s="641">
        <v>2017</v>
      </c>
      <c r="H161" s="643">
        <v>0</v>
      </c>
      <c r="I161" s="627">
        <v>0</v>
      </c>
      <c r="J161" s="643">
        <v>1800</v>
      </c>
      <c r="K161" s="627">
        <v>1800</v>
      </c>
      <c r="L161" s="628">
        <f t="shared" si="5"/>
        <v>100</v>
      </c>
      <c r="M161" s="385"/>
    </row>
    <row r="162" spans="2:13" s="605" customFormat="1" ht="20.100000000000001" customHeight="1" x14ac:dyDescent="0.2">
      <c r="B162" s="620" t="s">
        <v>174</v>
      </c>
      <c r="C162" s="620" t="s">
        <v>641</v>
      </c>
      <c r="D162" s="637" t="s">
        <v>642</v>
      </c>
      <c r="E162" s="622" t="s">
        <v>294</v>
      </c>
      <c r="F162" s="683"/>
      <c r="G162" s="641">
        <v>2017</v>
      </c>
      <c r="H162" s="643">
        <v>0</v>
      </c>
      <c r="I162" s="627">
        <v>0</v>
      </c>
      <c r="J162" s="643">
        <v>6000</v>
      </c>
      <c r="K162" s="627">
        <v>0</v>
      </c>
      <c r="L162" s="628">
        <f t="shared" si="5"/>
        <v>0</v>
      </c>
      <c r="M162" s="385"/>
    </row>
    <row r="163" spans="2:13" s="605" customFormat="1" ht="20.100000000000001" customHeight="1" x14ac:dyDescent="0.2">
      <c r="B163" s="620" t="s">
        <v>174</v>
      </c>
      <c r="C163" s="620" t="s">
        <v>643</v>
      </c>
      <c r="D163" s="637" t="s">
        <v>644</v>
      </c>
      <c r="E163" s="622" t="s">
        <v>299</v>
      </c>
      <c r="F163" s="683"/>
      <c r="G163" s="641">
        <v>2017</v>
      </c>
      <c r="H163" s="643">
        <v>0</v>
      </c>
      <c r="I163" s="627">
        <v>0</v>
      </c>
      <c r="J163" s="643">
        <v>290</v>
      </c>
      <c r="K163" s="627">
        <v>290</v>
      </c>
      <c r="L163" s="628">
        <f t="shared" si="5"/>
        <v>100</v>
      </c>
      <c r="M163" s="385"/>
    </row>
    <row r="164" spans="2:13" s="605" customFormat="1" ht="20.100000000000001" customHeight="1" x14ac:dyDescent="0.2">
      <c r="B164" s="620" t="s">
        <v>174</v>
      </c>
      <c r="C164" s="620" t="s">
        <v>645</v>
      </c>
      <c r="D164" s="637" t="s">
        <v>646</v>
      </c>
      <c r="E164" s="622" t="s">
        <v>282</v>
      </c>
      <c r="F164" s="683"/>
      <c r="G164" s="641">
        <v>2017</v>
      </c>
      <c r="H164" s="643">
        <v>0</v>
      </c>
      <c r="I164" s="627">
        <v>0</v>
      </c>
      <c r="J164" s="643">
        <v>182</v>
      </c>
      <c r="K164" s="627">
        <v>182</v>
      </c>
      <c r="L164" s="628">
        <f t="shared" si="5"/>
        <v>100</v>
      </c>
      <c r="M164" s="385"/>
    </row>
    <row r="165" spans="2:13" s="605" customFormat="1" ht="20.100000000000001" customHeight="1" x14ac:dyDescent="0.2">
      <c r="B165" s="620" t="s">
        <v>174</v>
      </c>
      <c r="C165" s="620" t="s">
        <v>647</v>
      </c>
      <c r="D165" s="637" t="s">
        <v>648</v>
      </c>
      <c r="E165" s="622" t="s">
        <v>649</v>
      </c>
      <c r="F165" s="683"/>
      <c r="G165" s="641">
        <v>2017</v>
      </c>
      <c r="H165" s="643">
        <v>0</v>
      </c>
      <c r="I165" s="627">
        <v>0</v>
      </c>
      <c r="J165" s="643">
        <v>770</v>
      </c>
      <c r="K165" s="627">
        <v>770</v>
      </c>
      <c r="L165" s="628">
        <f t="shared" si="5"/>
        <v>100</v>
      </c>
      <c r="M165" s="385"/>
    </row>
    <row r="166" spans="2:13" s="605" customFormat="1" ht="20.100000000000001" customHeight="1" x14ac:dyDescent="0.2">
      <c r="B166" s="620" t="s">
        <v>174</v>
      </c>
      <c r="C166" s="620" t="s">
        <v>650</v>
      </c>
      <c r="D166" s="637" t="s">
        <v>651</v>
      </c>
      <c r="E166" s="622" t="s">
        <v>290</v>
      </c>
      <c r="F166" s="683"/>
      <c r="G166" s="641">
        <v>2017</v>
      </c>
      <c r="H166" s="643">
        <v>0</v>
      </c>
      <c r="I166" s="627">
        <v>0</v>
      </c>
      <c r="J166" s="643">
        <v>1050</v>
      </c>
      <c r="K166" s="627">
        <v>330</v>
      </c>
      <c r="L166" s="628">
        <f t="shared" si="5"/>
        <v>31.428571428571427</v>
      </c>
      <c r="M166" s="385"/>
    </row>
    <row r="167" spans="2:13" s="605" customFormat="1" ht="20.100000000000001" customHeight="1" thickBot="1" x14ac:dyDescent="0.25">
      <c r="B167" s="620" t="s">
        <v>174</v>
      </c>
      <c r="C167" s="620" t="s">
        <v>652</v>
      </c>
      <c r="D167" s="637" t="s">
        <v>653</v>
      </c>
      <c r="E167" s="622" t="s">
        <v>290</v>
      </c>
      <c r="F167" s="683"/>
      <c r="G167" s="641">
        <v>2017</v>
      </c>
      <c r="H167" s="643">
        <v>0</v>
      </c>
      <c r="I167" s="627">
        <v>0</v>
      </c>
      <c r="J167" s="643">
        <v>6500</v>
      </c>
      <c r="K167" s="627">
        <v>0</v>
      </c>
      <c r="L167" s="628">
        <f t="shared" si="5"/>
        <v>0</v>
      </c>
      <c r="M167" s="385"/>
    </row>
    <row r="168" spans="2:13" s="605" customFormat="1" ht="20.100000000000001" customHeight="1" x14ac:dyDescent="0.2">
      <c r="B168" s="695"/>
      <c r="C168" s="695"/>
      <c r="D168" s="697"/>
      <c r="E168" s="697"/>
      <c r="F168" s="698"/>
      <c r="G168" s="698"/>
      <c r="H168" s="699"/>
      <c r="I168" s="700"/>
      <c r="J168" s="699"/>
      <c r="K168" s="700"/>
      <c r="L168" s="701"/>
      <c r="M168" s="385"/>
    </row>
    <row r="169" spans="2:13" s="605" customFormat="1" ht="20.100000000000001" customHeight="1" thickBot="1" x14ac:dyDescent="0.25">
      <c r="B169" s="662"/>
      <c r="C169" s="662"/>
      <c r="D169" s="663"/>
      <c r="E169" s="663"/>
      <c r="F169" s="703"/>
      <c r="G169" s="703"/>
      <c r="H169" s="666"/>
      <c r="I169" s="667"/>
      <c r="J169" s="666"/>
      <c r="K169" s="667"/>
      <c r="L169" s="668" t="s">
        <v>654</v>
      </c>
      <c r="M169" s="385"/>
    </row>
    <row r="170" spans="2:13" s="605" customFormat="1" ht="39.950000000000003" customHeight="1" thickBot="1" x14ac:dyDescent="0.25">
      <c r="B170" s="922" t="s">
        <v>413</v>
      </c>
      <c r="C170" s="923"/>
      <c r="D170" s="923"/>
      <c r="E170" s="924"/>
      <c r="F170" s="918" t="s">
        <v>414</v>
      </c>
      <c r="G170" s="918" t="s">
        <v>234</v>
      </c>
      <c r="H170" s="918" t="s">
        <v>415</v>
      </c>
      <c r="I170" s="908" t="s">
        <v>390</v>
      </c>
      <c r="J170" s="909"/>
      <c r="K170" s="910" t="s">
        <v>546</v>
      </c>
      <c r="L170" s="912" t="s">
        <v>235</v>
      </c>
      <c r="M170" s="385"/>
    </row>
    <row r="171" spans="2:13" s="605" customFormat="1" ht="20.100000000000001" customHeight="1" thickBot="1" x14ac:dyDescent="0.25">
      <c r="B171" s="606" t="s">
        <v>167</v>
      </c>
      <c r="C171" s="606" t="s">
        <v>168</v>
      </c>
      <c r="D171" s="914" t="s">
        <v>143</v>
      </c>
      <c r="E171" s="915"/>
      <c r="F171" s="925"/>
      <c r="G171" s="919"/>
      <c r="H171" s="919"/>
      <c r="I171" s="607" t="s">
        <v>40</v>
      </c>
      <c r="J171" s="606" t="s">
        <v>44</v>
      </c>
      <c r="K171" s="911"/>
      <c r="L171" s="913"/>
      <c r="M171" s="385"/>
    </row>
    <row r="172" spans="2:13" s="605" customFormat="1" ht="20.100000000000001" customHeight="1" thickBot="1" x14ac:dyDescent="0.25">
      <c r="B172" s="670"/>
      <c r="C172" s="670"/>
      <c r="D172" s="671"/>
      <c r="E172" s="671"/>
      <c r="F172" s="705"/>
      <c r="G172" s="705"/>
      <c r="H172" s="674"/>
      <c r="I172" s="675"/>
      <c r="J172" s="674"/>
      <c r="K172" s="675"/>
      <c r="L172" s="676"/>
      <c r="M172" s="385"/>
    </row>
    <row r="173" spans="2:13" s="605" customFormat="1" ht="20.100000000000001" customHeight="1" x14ac:dyDescent="0.2">
      <c r="B173" s="620" t="s">
        <v>174</v>
      </c>
      <c r="C173" s="620" t="s">
        <v>655</v>
      </c>
      <c r="D173" s="637" t="s">
        <v>656</v>
      </c>
      <c r="E173" s="622" t="s">
        <v>525</v>
      </c>
      <c r="F173" s="683"/>
      <c r="G173" s="683">
        <v>2017</v>
      </c>
      <c r="H173" s="643">
        <v>0</v>
      </c>
      <c r="I173" s="627">
        <v>0</v>
      </c>
      <c r="J173" s="643">
        <v>5100</v>
      </c>
      <c r="K173" s="627">
        <v>0</v>
      </c>
      <c r="L173" s="628">
        <f t="shared" ref="L173:L174" si="6">K173/J173*100</f>
        <v>0</v>
      </c>
      <c r="M173" s="385"/>
    </row>
    <row r="174" spans="2:13" s="605" customFormat="1" ht="20.100000000000001" customHeight="1" x14ac:dyDescent="0.2">
      <c r="B174" s="633" t="s">
        <v>174</v>
      </c>
      <c r="C174" s="633" t="s">
        <v>657</v>
      </c>
      <c r="D174" s="719" t="s">
        <v>658</v>
      </c>
      <c r="E174" s="720" t="s">
        <v>285</v>
      </c>
      <c r="F174" s="691"/>
      <c r="G174" s="683">
        <v>2017</v>
      </c>
      <c r="H174" s="640">
        <v>0</v>
      </c>
      <c r="I174" s="693">
        <v>0</v>
      </c>
      <c r="J174" s="640">
        <v>4900</v>
      </c>
      <c r="K174" s="693">
        <v>0</v>
      </c>
      <c r="L174" s="694">
        <f t="shared" si="6"/>
        <v>0</v>
      </c>
      <c r="M174" s="385"/>
    </row>
    <row r="175" spans="2:13" s="605" customFormat="1" ht="20.100000000000001" customHeight="1" x14ac:dyDescent="0.2">
      <c r="B175" s="620" t="s">
        <v>174</v>
      </c>
      <c r="C175" s="620" t="s">
        <v>659</v>
      </c>
      <c r="D175" s="637" t="s">
        <v>660</v>
      </c>
      <c r="E175" s="622" t="s">
        <v>520</v>
      </c>
      <c r="F175" s="683"/>
      <c r="G175" s="683">
        <v>2017</v>
      </c>
      <c r="H175" s="643">
        <v>0</v>
      </c>
      <c r="I175" s="627">
        <v>0</v>
      </c>
      <c r="J175" s="643">
        <v>55</v>
      </c>
      <c r="K175" s="627">
        <v>0</v>
      </c>
      <c r="L175" s="628">
        <f t="shared" si="5"/>
        <v>0</v>
      </c>
      <c r="M175" s="385"/>
    </row>
    <row r="176" spans="2:13" s="605" customFormat="1" ht="20.100000000000001" customHeight="1" x14ac:dyDescent="0.2">
      <c r="B176" s="620" t="s">
        <v>174</v>
      </c>
      <c r="C176" s="620" t="s">
        <v>661</v>
      </c>
      <c r="D176" s="637" t="s">
        <v>662</v>
      </c>
      <c r="E176" s="622" t="s">
        <v>525</v>
      </c>
      <c r="F176" s="683" t="s">
        <v>663</v>
      </c>
      <c r="G176" s="683">
        <v>2017</v>
      </c>
      <c r="H176" s="643">
        <v>0</v>
      </c>
      <c r="I176" s="627">
        <v>0</v>
      </c>
      <c r="J176" s="643">
        <v>21876.6</v>
      </c>
      <c r="K176" s="627">
        <v>0</v>
      </c>
      <c r="L176" s="628">
        <f t="shared" si="5"/>
        <v>0</v>
      </c>
      <c r="M176" s="385"/>
    </row>
    <row r="177" spans="2:13" s="605" customFormat="1" ht="20.100000000000001" customHeight="1" x14ac:dyDescent="0.2">
      <c r="B177" s="620" t="s">
        <v>174</v>
      </c>
      <c r="C177" s="620" t="s">
        <v>664</v>
      </c>
      <c r="D177" s="637" t="s">
        <v>665</v>
      </c>
      <c r="E177" s="622" t="s">
        <v>295</v>
      </c>
      <c r="F177" s="683" t="s">
        <v>663</v>
      </c>
      <c r="G177" s="683">
        <v>2017</v>
      </c>
      <c r="H177" s="643">
        <v>0</v>
      </c>
      <c r="I177" s="627">
        <v>0</v>
      </c>
      <c r="J177" s="643">
        <v>11693.9</v>
      </c>
      <c r="K177" s="627">
        <v>0</v>
      </c>
      <c r="L177" s="628">
        <f t="shared" si="5"/>
        <v>0</v>
      </c>
      <c r="M177" s="385"/>
    </row>
    <row r="178" spans="2:13" s="605" customFormat="1" ht="20.100000000000001" customHeight="1" x14ac:dyDescent="0.2">
      <c r="B178" s="620" t="s">
        <v>174</v>
      </c>
      <c r="C178" s="620" t="s">
        <v>666</v>
      </c>
      <c r="D178" s="637" t="s">
        <v>667</v>
      </c>
      <c r="E178" s="622" t="s">
        <v>296</v>
      </c>
      <c r="F178" s="683" t="s">
        <v>663</v>
      </c>
      <c r="G178" s="683">
        <v>2017</v>
      </c>
      <c r="H178" s="643">
        <v>0</v>
      </c>
      <c r="I178" s="627">
        <v>0</v>
      </c>
      <c r="J178" s="643">
        <v>10451.1</v>
      </c>
      <c r="K178" s="627">
        <v>0</v>
      </c>
      <c r="L178" s="628">
        <f t="shared" si="5"/>
        <v>0</v>
      </c>
      <c r="M178" s="385"/>
    </row>
    <row r="179" spans="2:13" s="605" customFormat="1" ht="20.100000000000001" customHeight="1" x14ac:dyDescent="0.2">
      <c r="B179" s="620" t="s">
        <v>174</v>
      </c>
      <c r="C179" s="620" t="s">
        <v>668</v>
      </c>
      <c r="D179" s="637" t="s">
        <v>669</v>
      </c>
      <c r="E179" s="622" t="s">
        <v>508</v>
      </c>
      <c r="F179" s="683"/>
      <c r="G179" s="683">
        <v>2017</v>
      </c>
      <c r="H179" s="643">
        <v>0</v>
      </c>
      <c r="I179" s="627">
        <v>0</v>
      </c>
      <c r="J179" s="643">
        <v>363</v>
      </c>
      <c r="K179" s="627">
        <v>0</v>
      </c>
      <c r="L179" s="628">
        <f t="shared" si="5"/>
        <v>0</v>
      </c>
      <c r="M179" s="385"/>
    </row>
    <row r="180" spans="2:13" s="605" customFormat="1" ht="20.100000000000001" customHeight="1" x14ac:dyDescent="0.2">
      <c r="B180" s="620" t="s">
        <v>174</v>
      </c>
      <c r="C180" s="620" t="s">
        <v>670</v>
      </c>
      <c r="D180" s="637" t="s">
        <v>671</v>
      </c>
      <c r="E180" s="622" t="s">
        <v>508</v>
      </c>
      <c r="F180" s="683"/>
      <c r="G180" s="683">
        <v>2017</v>
      </c>
      <c r="H180" s="643">
        <v>0</v>
      </c>
      <c r="I180" s="627">
        <v>0</v>
      </c>
      <c r="J180" s="643">
        <v>363</v>
      </c>
      <c r="K180" s="627">
        <v>0</v>
      </c>
      <c r="L180" s="628">
        <f t="shared" si="5"/>
        <v>0</v>
      </c>
      <c r="M180" s="385"/>
    </row>
    <row r="181" spans="2:13" s="605" customFormat="1" ht="20.100000000000001" customHeight="1" x14ac:dyDescent="0.2">
      <c r="B181" s="620" t="s">
        <v>174</v>
      </c>
      <c r="C181" s="620" t="s">
        <v>672</v>
      </c>
      <c r="D181" s="637" t="s">
        <v>673</v>
      </c>
      <c r="E181" s="622" t="s">
        <v>176</v>
      </c>
      <c r="F181" s="683"/>
      <c r="G181" s="683">
        <v>2017</v>
      </c>
      <c r="H181" s="643">
        <v>0</v>
      </c>
      <c r="I181" s="627">
        <v>0</v>
      </c>
      <c r="J181" s="643">
        <v>5200</v>
      </c>
      <c r="K181" s="627">
        <v>0</v>
      </c>
      <c r="L181" s="628">
        <f t="shared" si="5"/>
        <v>0</v>
      </c>
      <c r="M181" s="385"/>
    </row>
    <row r="182" spans="2:13" s="605" customFormat="1" ht="20.100000000000001" customHeight="1" x14ac:dyDescent="0.2">
      <c r="B182" s="620" t="s">
        <v>174</v>
      </c>
      <c r="C182" s="620" t="s">
        <v>674</v>
      </c>
      <c r="D182" s="637" t="s">
        <v>675</v>
      </c>
      <c r="E182" s="622" t="s">
        <v>176</v>
      </c>
      <c r="F182" s="683" t="s">
        <v>429</v>
      </c>
      <c r="G182" s="683">
        <v>2017</v>
      </c>
      <c r="H182" s="643">
        <v>0</v>
      </c>
      <c r="I182" s="627">
        <v>0</v>
      </c>
      <c r="J182" s="643">
        <v>96.3</v>
      </c>
      <c r="K182" s="627">
        <v>0</v>
      </c>
      <c r="L182" s="628">
        <f t="shared" si="5"/>
        <v>0</v>
      </c>
      <c r="M182" s="385"/>
    </row>
    <row r="183" spans="2:13" s="605" customFormat="1" ht="20.100000000000001" customHeight="1" x14ac:dyDescent="0.2">
      <c r="B183" s="620" t="s">
        <v>174</v>
      </c>
      <c r="C183" s="620" t="s">
        <v>676</v>
      </c>
      <c r="D183" s="637" t="s">
        <v>677</v>
      </c>
      <c r="E183" s="622" t="s">
        <v>525</v>
      </c>
      <c r="F183" s="683"/>
      <c r="G183" s="683">
        <v>2017</v>
      </c>
      <c r="H183" s="643">
        <v>0</v>
      </c>
      <c r="I183" s="627">
        <v>0</v>
      </c>
      <c r="J183" s="643">
        <v>88</v>
      </c>
      <c r="K183" s="627">
        <v>88</v>
      </c>
      <c r="L183" s="628">
        <f t="shared" si="5"/>
        <v>100</v>
      </c>
      <c r="M183" s="385"/>
    </row>
    <row r="184" spans="2:13" s="605" customFormat="1" ht="20.100000000000001" customHeight="1" x14ac:dyDescent="0.2">
      <c r="B184" s="620" t="s">
        <v>174</v>
      </c>
      <c r="C184" s="620" t="s">
        <v>678</v>
      </c>
      <c r="D184" s="637" t="s">
        <v>679</v>
      </c>
      <c r="E184" s="622" t="s">
        <v>680</v>
      </c>
      <c r="F184" s="683"/>
      <c r="G184" s="683">
        <v>2017</v>
      </c>
      <c r="H184" s="643">
        <v>0</v>
      </c>
      <c r="I184" s="627">
        <v>0</v>
      </c>
      <c r="J184" s="643">
        <v>4150</v>
      </c>
      <c r="K184" s="627">
        <v>0</v>
      </c>
      <c r="L184" s="628">
        <f t="shared" si="5"/>
        <v>0</v>
      </c>
      <c r="M184" s="385"/>
    </row>
    <row r="185" spans="2:13" s="605" customFormat="1" ht="20.100000000000001" customHeight="1" x14ac:dyDescent="0.2">
      <c r="B185" s="620" t="s">
        <v>174</v>
      </c>
      <c r="C185" s="620" t="s">
        <v>681</v>
      </c>
      <c r="D185" s="637" t="s">
        <v>682</v>
      </c>
      <c r="E185" s="622" t="s">
        <v>296</v>
      </c>
      <c r="F185" s="683"/>
      <c r="G185" s="683">
        <v>2017</v>
      </c>
      <c r="H185" s="643">
        <v>0</v>
      </c>
      <c r="I185" s="627">
        <v>0</v>
      </c>
      <c r="J185" s="643">
        <v>2500</v>
      </c>
      <c r="K185" s="627">
        <v>0</v>
      </c>
      <c r="L185" s="628">
        <f t="shared" si="5"/>
        <v>0</v>
      </c>
      <c r="M185" s="385"/>
    </row>
    <row r="186" spans="2:13" s="605" customFormat="1" ht="20.100000000000001" customHeight="1" x14ac:dyDescent="0.2">
      <c r="B186" s="620" t="s">
        <v>174</v>
      </c>
      <c r="C186" s="620" t="s">
        <v>683</v>
      </c>
      <c r="D186" s="637" t="s">
        <v>684</v>
      </c>
      <c r="E186" s="622" t="s">
        <v>508</v>
      </c>
      <c r="F186" s="683"/>
      <c r="G186" s="683">
        <v>2017</v>
      </c>
      <c r="H186" s="643">
        <v>0</v>
      </c>
      <c r="I186" s="627">
        <v>0</v>
      </c>
      <c r="J186" s="643">
        <v>4400</v>
      </c>
      <c r="K186" s="627">
        <v>0</v>
      </c>
      <c r="L186" s="628">
        <f t="shared" si="5"/>
        <v>0</v>
      </c>
      <c r="M186" s="385"/>
    </row>
    <row r="187" spans="2:13" s="605" customFormat="1" ht="20.100000000000001" customHeight="1" x14ac:dyDescent="0.2">
      <c r="B187" s="620" t="s">
        <v>174</v>
      </c>
      <c r="C187" s="620" t="s">
        <v>685</v>
      </c>
      <c r="D187" s="637" t="s">
        <v>686</v>
      </c>
      <c r="E187" s="622" t="s">
        <v>687</v>
      </c>
      <c r="F187" s="683"/>
      <c r="G187" s="683">
        <v>2017</v>
      </c>
      <c r="H187" s="643">
        <v>0</v>
      </c>
      <c r="I187" s="627">
        <v>0</v>
      </c>
      <c r="J187" s="643">
        <v>1000</v>
      </c>
      <c r="K187" s="627">
        <v>0</v>
      </c>
      <c r="L187" s="628">
        <f t="shared" si="5"/>
        <v>0</v>
      </c>
      <c r="M187" s="385"/>
    </row>
    <row r="188" spans="2:13" s="605" customFormat="1" ht="20.100000000000001" customHeight="1" x14ac:dyDescent="0.2">
      <c r="B188" s="620" t="s">
        <v>174</v>
      </c>
      <c r="C188" s="620" t="s">
        <v>688</v>
      </c>
      <c r="D188" s="637" t="s">
        <v>689</v>
      </c>
      <c r="E188" s="622" t="s">
        <v>508</v>
      </c>
      <c r="F188" s="683"/>
      <c r="G188" s="683">
        <v>2017</v>
      </c>
      <c r="H188" s="643">
        <v>0</v>
      </c>
      <c r="I188" s="627">
        <v>0</v>
      </c>
      <c r="J188" s="643">
        <v>4400</v>
      </c>
      <c r="K188" s="627">
        <v>0</v>
      </c>
      <c r="L188" s="628">
        <f t="shared" si="5"/>
        <v>0</v>
      </c>
      <c r="M188" s="385"/>
    </row>
    <row r="189" spans="2:13" s="605" customFormat="1" ht="20.100000000000001" customHeight="1" x14ac:dyDescent="0.2">
      <c r="B189" s="620" t="s">
        <v>174</v>
      </c>
      <c r="C189" s="620" t="s">
        <v>690</v>
      </c>
      <c r="D189" s="637" t="s">
        <v>691</v>
      </c>
      <c r="E189" s="622" t="s">
        <v>692</v>
      </c>
      <c r="F189" s="683"/>
      <c r="G189" s="683">
        <v>2017</v>
      </c>
      <c r="H189" s="643">
        <v>0</v>
      </c>
      <c r="I189" s="627">
        <v>0</v>
      </c>
      <c r="J189" s="643">
        <v>62000</v>
      </c>
      <c r="K189" s="627">
        <v>0</v>
      </c>
      <c r="L189" s="628">
        <f t="shared" si="5"/>
        <v>0</v>
      </c>
      <c r="M189" s="385"/>
    </row>
    <row r="190" spans="2:13" s="605" customFormat="1" ht="20.100000000000001" customHeight="1" x14ac:dyDescent="0.2">
      <c r="B190" s="620" t="s">
        <v>174</v>
      </c>
      <c r="C190" s="620" t="s">
        <v>693</v>
      </c>
      <c r="D190" s="637" t="s">
        <v>694</v>
      </c>
      <c r="E190" s="622" t="s">
        <v>290</v>
      </c>
      <c r="F190" s="683"/>
      <c r="G190" s="683">
        <v>2017</v>
      </c>
      <c r="H190" s="643">
        <v>0</v>
      </c>
      <c r="I190" s="627">
        <v>0</v>
      </c>
      <c r="J190" s="643">
        <v>1500</v>
      </c>
      <c r="K190" s="627">
        <v>0</v>
      </c>
      <c r="L190" s="628">
        <f t="shared" si="5"/>
        <v>0</v>
      </c>
      <c r="M190" s="385"/>
    </row>
    <row r="191" spans="2:13" s="605" customFormat="1" ht="20.100000000000001" customHeight="1" x14ac:dyDescent="0.2">
      <c r="B191" s="620" t="s">
        <v>174</v>
      </c>
      <c r="C191" s="620" t="s">
        <v>695</v>
      </c>
      <c r="D191" s="637" t="s">
        <v>696</v>
      </c>
      <c r="E191" s="622" t="s">
        <v>697</v>
      </c>
      <c r="F191" s="683"/>
      <c r="G191" s="683">
        <v>2017</v>
      </c>
      <c r="H191" s="643">
        <v>0</v>
      </c>
      <c r="I191" s="627">
        <v>0</v>
      </c>
      <c r="J191" s="643">
        <v>2654</v>
      </c>
      <c r="K191" s="627">
        <v>0</v>
      </c>
      <c r="L191" s="628">
        <f t="shared" si="5"/>
        <v>0</v>
      </c>
      <c r="M191" s="385"/>
    </row>
    <row r="192" spans="2:13" s="605" customFormat="1" ht="20.100000000000001" customHeight="1" x14ac:dyDescent="0.2">
      <c r="B192" s="620" t="s">
        <v>174</v>
      </c>
      <c r="C192" s="620" t="s">
        <v>698</v>
      </c>
      <c r="D192" s="637" t="s">
        <v>699</v>
      </c>
      <c r="E192" s="622" t="s">
        <v>294</v>
      </c>
      <c r="F192" s="683"/>
      <c r="G192" s="683">
        <v>2017</v>
      </c>
      <c r="H192" s="643">
        <v>0</v>
      </c>
      <c r="I192" s="627">
        <v>0</v>
      </c>
      <c r="J192" s="643">
        <v>7245</v>
      </c>
      <c r="K192" s="627">
        <v>0</v>
      </c>
      <c r="L192" s="628">
        <f t="shared" si="5"/>
        <v>0</v>
      </c>
      <c r="M192" s="385"/>
    </row>
    <row r="193" spans="2:13" s="605" customFormat="1" ht="20.100000000000001" customHeight="1" x14ac:dyDescent="0.2">
      <c r="B193" s="620" t="s">
        <v>174</v>
      </c>
      <c r="C193" s="620" t="s">
        <v>700</v>
      </c>
      <c r="D193" s="637" t="s">
        <v>701</v>
      </c>
      <c r="E193" s="622" t="s">
        <v>300</v>
      </c>
      <c r="F193" s="683"/>
      <c r="G193" s="683">
        <v>2017</v>
      </c>
      <c r="H193" s="643">
        <v>0</v>
      </c>
      <c r="I193" s="627">
        <v>0</v>
      </c>
      <c r="J193" s="643">
        <v>1903</v>
      </c>
      <c r="K193" s="627">
        <v>0</v>
      </c>
      <c r="L193" s="628">
        <f t="shared" si="5"/>
        <v>0</v>
      </c>
      <c r="M193" s="385"/>
    </row>
    <row r="194" spans="2:13" s="605" customFormat="1" ht="20.100000000000001" customHeight="1" x14ac:dyDescent="0.2">
      <c r="B194" s="620" t="s">
        <v>174</v>
      </c>
      <c r="C194" s="620" t="s">
        <v>702</v>
      </c>
      <c r="D194" s="637" t="s">
        <v>703</v>
      </c>
      <c r="E194" s="622" t="s">
        <v>290</v>
      </c>
      <c r="F194" s="683"/>
      <c r="G194" s="683">
        <v>2017</v>
      </c>
      <c r="H194" s="643">
        <v>0</v>
      </c>
      <c r="I194" s="627">
        <v>0</v>
      </c>
      <c r="J194" s="643">
        <v>3500</v>
      </c>
      <c r="K194" s="627">
        <v>0</v>
      </c>
      <c r="L194" s="628">
        <f t="shared" si="5"/>
        <v>0</v>
      </c>
      <c r="M194" s="385"/>
    </row>
    <row r="195" spans="2:13" s="605" customFormat="1" ht="20.100000000000001" customHeight="1" x14ac:dyDescent="0.2">
      <c r="B195" s="620" t="s">
        <v>174</v>
      </c>
      <c r="C195" s="620" t="s">
        <v>704</v>
      </c>
      <c r="D195" s="637" t="s">
        <v>705</v>
      </c>
      <c r="E195" s="622" t="s">
        <v>294</v>
      </c>
      <c r="F195" s="683"/>
      <c r="G195" s="683">
        <v>2017</v>
      </c>
      <c r="H195" s="643">
        <v>0</v>
      </c>
      <c r="I195" s="627">
        <v>0</v>
      </c>
      <c r="J195" s="643">
        <v>6500</v>
      </c>
      <c r="K195" s="627">
        <v>0</v>
      </c>
      <c r="L195" s="628">
        <f t="shared" si="5"/>
        <v>0</v>
      </c>
      <c r="M195" s="385"/>
    </row>
    <row r="196" spans="2:13" s="605" customFormat="1" ht="20.100000000000001" customHeight="1" x14ac:dyDescent="0.2">
      <c r="B196" s="620" t="s">
        <v>174</v>
      </c>
      <c r="C196" s="620" t="s">
        <v>706</v>
      </c>
      <c r="D196" s="637" t="s">
        <v>707</v>
      </c>
      <c r="E196" s="622" t="s">
        <v>708</v>
      </c>
      <c r="F196" s="683"/>
      <c r="G196" s="683">
        <v>2017</v>
      </c>
      <c r="H196" s="643">
        <v>0</v>
      </c>
      <c r="I196" s="627">
        <v>0</v>
      </c>
      <c r="J196" s="643">
        <v>1200</v>
      </c>
      <c r="K196" s="627">
        <v>0</v>
      </c>
      <c r="L196" s="628">
        <f t="shared" si="5"/>
        <v>0</v>
      </c>
      <c r="M196" s="385"/>
    </row>
    <row r="197" spans="2:13" s="605" customFormat="1" ht="20.100000000000001" customHeight="1" x14ac:dyDescent="0.2">
      <c r="B197" s="620" t="s">
        <v>174</v>
      </c>
      <c r="C197" s="620" t="s">
        <v>709</v>
      </c>
      <c r="D197" s="637" t="s">
        <v>710</v>
      </c>
      <c r="E197" s="622" t="s">
        <v>711</v>
      </c>
      <c r="F197" s="683"/>
      <c r="G197" s="683">
        <v>2017</v>
      </c>
      <c r="H197" s="643">
        <v>0</v>
      </c>
      <c r="I197" s="627">
        <v>0</v>
      </c>
      <c r="J197" s="643">
        <v>1200</v>
      </c>
      <c r="K197" s="627">
        <v>0</v>
      </c>
      <c r="L197" s="628">
        <f t="shared" si="5"/>
        <v>0</v>
      </c>
      <c r="M197" s="385"/>
    </row>
    <row r="198" spans="2:13" s="605" customFormat="1" ht="20.100000000000001" customHeight="1" x14ac:dyDescent="0.2">
      <c r="B198" s="620" t="s">
        <v>174</v>
      </c>
      <c r="C198" s="620" t="s">
        <v>712</v>
      </c>
      <c r="D198" s="637" t="s">
        <v>713</v>
      </c>
      <c r="E198" s="622" t="s">
        <v>714</v>
      </c>
      <c r="F198" s="683"/>
      <c r="G198" s="683">
        <v>2017</v>
      </c>
      <c r="H198" s="643">
        <v>0</v>
      </c>
      <c r="I198" s="627">
        <v>0</v>
      </c>
      <c r="J198" s="643">
        <v>5800</v>
      </c>
      <c r="K198" s="627">
        <v>0</v>
      </c>
      <c r="L198" s="628">
        <f t="shared" si="5"/>
        <v>0</v>
      </c>
      <c r="M198" s="385"/>
    </row>
    <row r="199" spans="2:13" s="605" customFormat="1" ht="20.100000000000001" customHeight="1" x14ac:dyDescent="0.2">
      <c r="B199" s="620" t="s">
        <v>174</v>
      </c>
      <c r="C199" s="620" t="s">
        <v>715</v>
      </c>
      <c r="D199" s="637" t="s">
        <v>716</v>
      </c>
      <c r="E199" s="622" t="s">
        <v>290</v>
      </c>
      <c r="F199" s="683"/>
      <c r="G199" s="683">
        <v>2017</v>
      </c>
      <c r="H199" s="643">
        <v>0</v>
      </c>
      <c r="I199" s="627">
        <v>0</v>
      </c>
      <c r="J199" s="643">
        <v>3300</v>
      </c>
      <c r="K199" s="627">
        <v>0</v>
      </c>
      <c r="L199" s="628">
        <f t="shared" si="5"/>
        <v>0</v>
      </c>
      <c r="M199" s="385"/>
    </row>
    <row r="200" spans="2:13" s="605" customFormat="1" ht="20.100000000000001" customHeight="1" x14ac:dyDescent="0.2">
      <c r="B200" s="620" t="s">
        <v>174</v>
      </c>
      <c r="C200" s="620" t="s">
        <v>717</v>
      </c>
      <c r="D200" s="637" t="s">
        <v>718</v>
      </c>
      <c r="E200" s="622" t="s">
        <v>288</v>
      </c>
      <c r="F200" s="683"/>
      <c r="G200" s="683">
        <v>2017</v>
      </c>
      <c r="H200" s="643">
        <v>0</v>
      </c>
      <c r="I200" s="627">
        <v>0</v>
      </c>
      <c r="J200" s="643">
        <v>363</v>
      </c>
      <c r="K200" s="627">
        <v>0</v>
      </c>
      <c r="L200" s="628">
        <f t="shared" si="5"/>
        <v>0</v>
      </c>
      <c r="M200" s="385"/>
    </row>
    <row r="201" spans="2:13" s="605" customFormat="1" ht="20.100000000000001" customHeight="1" x14ac:dyDescent="0.2">
      <c r="B201" s="620" t="s">
        <v>174</v>
      </c>
      <c r="C201" s="620" t="s">
        <v>719</v>
      </c>
      <c r="D201" s="637" t="s">
        <v>720</v>
      </c>
      <c r="E201" s="622" t="s">
        <v>721</v>
      </c>
      <c r="F201" s="683"/>
      <c r="G201" s="683">
        <v>2017</v>
      </c>
      <c r="H201" s="643">
        <v>0</v>
      </c>
      <c r="I201" s="627">
        <v>0</v>
      </c>
      <c r="J201" s="643">
        <v>500</v>
      </c>
      <c r="K201" s="627">
        <v>0</v>
      </c>
      <c r="L201" s="628">
        <f t="shared" si="5"/>
        <v>0</v>
      </c>
      <c r="M201" s="385"/>
    </row>
    <row r="202" spans="2:13" s="605" customFormat="1" ht="20.100000000000001" customHeight="1" x14ac:dyDescent="0.2">
      <c r="B202" s="620" t="s">
        <v>174</v>
      </c>
      <c r="C202" s="620" t="s">
        <v>722</v>
      </c>
      <c r="D202" s="637" t="s">
        <v>723</v>
      </c>
      <c r="E202" s="622" t="s">
        <v>298</v>
      </c>
      <c r="F202" s="683"/>
      <c r="G202" s="683">
        <v>2017</v>
      </c>
      <c r="H202" s="643">
        <v>0</v>
      </c>
      <c r="I202" s="627">
        <v>0</v>
      </c>
      <c r="J202" s="643">
        <v>2200</v>
      </c>
      <c r="K202" s="627">
        <v>0</v>
      </c>
      <c r="L202" s="628">
        <f t="shared" si="5"/>
        <v>0</v>
      </c>
      <c r="M202" s="385"/>
    </row>
    <row r="203" spans="2:13" s="605" customFormat="1" ht="20.100000000000001" customHeight="1" x14ac:dyDescent="0.2">
      <c r="B203" s="620" t="s">
        <v>174</v>
      </c>
      <c r="C203" s="620" t="s">
        <v>724</v>
      </c>
      <c r="D203" s="637" t="s">
        <v>725</v>
      </c>
      <c r="E203" s="622" t="s">
        <v>296</v>
      </c>
      <c r="F203" s="683"/>
      <c r="G203" s="683">
        <v>2017</v>
      </c>
      <c r="H203" s="643">
        <v>0</v>
      </c>
      <c r="I203" s="627">
        <v>0</v>
      </c>
      <c r="J203" s="643">
        <v>355</v>
      </c>
      <c r="K203" s="627">
        <v>0</v>
      </c>
      <c r="L203" s="628">
        <f t="shared" si="5"/>
        <v>0</v>
      </c>
      <c r="M203" s="385"/>
    </row>
    <row r="204" spans="2:13" s="605" customFormat="1" ht="20.100000000000001" customHeight="1" x14ac:dyDescent="0.2">
      <c r="B204" s="620" t="s">
        <v>174</v>
      </c>
      <c r="C204" s="620" t="s">
        <v>726</v>
      </c>
      <c r="D204" s="637" t="s">
        <v>727</v>
      </c>
      <c r="E204" s="622" t="s">
        <v>289</v>
      </c>
      <c r="F204" s="683"/>
      <c r="G204" s="683">
        <v>2017</v>
      </c>
      <c r="H204" s="643">
        <v>0</v>
      </c>
      <c r="I204" s="627">
        <v>0</v>
      </c>
      <c r="J204" s="643">
        <v>2000</v>
      </c>
      <c r="K204" s="627">
        <v>0</v>
      </c>
      <c r="L204" s="628">
        <f t="shared" si="5"/>
        <v>0</v>
      </c>
      <c r="M204" s="385"/>
    </row>
    <row r="205" spans="2:13" s="605" customFormat="1" ht="20.100000000000001" customHeight="1" x14ac:dyDescent="0.2">
      <c r="B205" s="620" t="s">
        <v>174</v>
      </c>
      <c r="C205" s="620" t="s">
        <v>728</v>
      </c>
      <c r="D205" s="637" t="s">
        <v>729</v>
      </c>
      <c r="E205" s="622" t="s">
        <v>147</v>
      </c>
      <c r="F205" s="683"/>
      <c r="G205" s="683">
        <v>2017</v>
      </c>
      <c r="H205" s="643">
        <v>0</v>
      </c>
      <c r="I205" s="627">
        <v>0</v>
      </c>
      <c r="J205" s="643">
        <v>8200</v>
      </c>
      <c r="K205" s="627">
        <v>0</v>
      </c>
      <c r="L205" s="628">
        <f t="shared" si="5"/>
        <v>0</v>
      </c>
      <c r="M205" s="385"/>
    </row>
    <row r="206" spans="2:13" s="605" customFormat="1" ht="20.100000000000001" customHeight="1" x14ac:dyDescent="0.2">
      <c r="B206" s="620" t="s">
        <v>174</v>
      </c>
      <c r="C206" s="620" t="s">
        <v>730</v>
      </c>
      <c r="D206" s="637" t="s">
        <v>731</v>
      </c>
      <c r="E206" s="622" t="s">
        <v>732</v>
      </c>
      <c r="F206" s="683"/>
      <c r="G206" s="683">
        <v>2017</v>
      </c>
      <c r="H206" s="643">
        <v>0</v>
      </c>
      <c r="I206" s="627">
        <v>0</v>
      </c>
      <c r="J206" s="643">
        <v>100</v>
      </c>
      <c r="K206" s="627">
        <v>0</v>
      </c>
      <c r="L206" s="628">
        <f t="shared" si="5"/>
        <v>0</v>
      </c>
      <c r="M206" s="385"/>
    </row>
    <row r="207" spans="2:13" s="605" customFormat="1" ht="20.100000000000001" customHeight="1" x14ac:dyDescent="0.2">
      <c r="B207" s="620" t="s">
        <v>174</v>
      </c>
      <c r="C207" s="620" t="s">
        <v>733</v>
      </c>
      <c r="D207" s="637" t="s">
        <v>734</v>
      </c>
      <c r="E207" s="622" t="s">
        <v>735</v>
      </c>
      <c r="F207" s="683"/>
      <c r="G207" s="683">
        <v>2017</v>
      </c>
      <c r="H207" s="643">
        <v>0</v>
      </c>
      <c r="I207" s="627">
        <v>0</v>
      </c>
      <c r="J207" s="643">
        <v>900</v>
      </c>
      <c r="K207" s="627">
        <v>0</v>
      </c>
      <c r="L207" s="628">
        <f t="shared" si="5"/>
        <v>0</v>
      </c>
      <c r="M207" s="385"/>
    </row>
    <row r="208" spans="2:13" s="605" customFormat="1" ht="20.100000000000001" customHeight="1" x14ac:dyDescent="0.2">
      <c r="B208" s="620" t="s">
        <v>174</v>
      </c>
      <c r="C208" s="620" t="s">
        <v>736</v>
      </c>
      <c r="D208" s="637" t="s">
        <v>737</v>
      </c>
      <c r="E208" s="622" t="s">
        <v>738</v>
      </c>
      <c r="F208" s="683"/>
      <c r="G208" s="683">
        <v>2017</v>
      </c>
      <c r="H208" s="643">
        <v>0</v>
      </c>
      <c r="I208" s="627">
        <v>0</v>
      </c>
      <c r="J208" s="643">
        <v>5000</v>
      </c>
      <c r="K208" s="627">
        <v>0</v>
      </c>
      <c r="L208" s="628">
        <f t="shared" si="5"/>
        <v>0</v>
      </c>
      <c r="M208" s="385"/>
    </row>
    <row r="209" spans="2:13" s="605" customFormat="1" ht="20.100000000000001" customHeight="1" x14ac:dyDescent="0.2">
      <c r="B209" s="620" t="s">
        <v>174</v>
      </c>
      <c r="C209" s="620" t="s">
        <v>739</v>
      </c>
      <c r="D209" s="637" t="s">
        <v>740</v>
      </c>
      <c r="E209" s="622" t="s">
        <v>741</v>
      </c>
      <c r="F209" s="683"/>
      <c r="G209" s="683">
        <v>2017</v>
      </c>
      <c r="H209" s="643">
        <v>0</v>
      </c>
      <c r="I209" s="627">
        <v>0</v>
      </c>
      <c r="J209" s="643">
        <v>2100</v>
      </c>
      <c r="K209" s="627">
        <v>0</v>
      </c>
      <c r="L209" s="628">
        <f t="shared" si="5"/>
        <v>0</v>
      </c>
      <c r="M209" s="385"/>
    </row>
    <row r="210" spans="2:13" s="605" customFormat="1" ht="20.100000000000001" customHeight="1" x14ac:dyDescent="0.2">
      <c r="B210" s="620" t="s">
        <v>174</v>
      </c>
      <c r="C210" s="620" t="s">
        <v>742</v>
      </c>
      <c r="D210" s="637" t="s">
        <v>743</v>
      </c>
      <c r="E210" s="622" t="s">
        <v>735</v>
      </c>
      <c r="F210" s="683"/>
      <c r="G210" s="683">
        <v>2017</v>
      </c>
      <c r="H210" s="643">
        <v>0</v>
      </c>
      <c r="I210" s="627">
        <v>0</v>
      </c>
      <c r="J210" s="643">
        <v>800</v>
      </c>
      <c r="K210" s="627">
        <v>0</v>
      </c>
      <c r="L210" s="628">
        <f t="shared" si="5"/>
        <v>0</v>
      </c>
      <c r="M210" s="385"/>
    </row>
    <row r="211" spans="2:13" s="605" customFormat="1" ht="20.100000000000001" customHeight="1" x14ac:dyDescent="0.2">
      <c r="B211" s="620" t="s">
        <v>174</v>
      </c>
      <c r="C211" s="620" t="s">
        <v>744</v>
      </c>
      <c r="D211" s="637" t="s">
        <v>745</v>
      </c>
      <c r="E211" s="622" t="s">
        <v>735</v>
      </c>
      <c r="F211" s="683"/>
      <c r="G211" s="683">
        <v>2017</v>
      </c>
      <c r="H211" s="643">
        <v>0</v>
      </c>
      <c r="I211" s="627">
        <v>0</v>
      </c>
      <c r="J211" s="643">
        <v>900</v>
      </c>
      <c r="K211" s="627">
        <v>0</v>
      </c>
      <c r="L211" s="628">
        <f t="shared" si="5"/>
        <v>0</v>
      </c>
      <c r="M211" s="385"/>
    </row>
    <row r="212" spans="2:13" s="605" customFormat="1" ht="20.100000000000001" customHeight="1" x14ac:dyDescent="0.2">
      <c r="B212" s="620" t="s">
        <v>174</v>
      </c>
      <c r="C212" s="620" t="s">
        <v>746</v>
      </c>
      <c r="D212" s="637" t="s">
        <v>747</v>
      </c>
      <c r="E212" s="622" t="s">
        <v>748</v>
      </c>
      <c r="F212" s="683"/>
      <c r="G212" s="683">
        <v>2017</v>
      </c>
      <c r="H212" s="643">
        <v>0</v>
      </c>
      <c r="I212" s="627">
        <v>0</v>
      </c>
      <c r="J212" s="643">
        <v>400</v>
      </c>
      <c r="K212" s="627">
        <v>0</v>
      </c>
      <c r="L212" s="628">
        <f t="shared" si="5"/>
        <v>0</v>
      </c>
      <c r="M212" s="385"/>
    </row>
    <row r="213" spans="2:13" s="605" customFormat="1" ht="20.100000000000001" customHeight="1" x14ac:dyDescent="0.2">
      <c r="B213" s="620" t="s">
        <v>174</v>
      </c>
      <c r="C213" s="620" t="s">
        <v>749</v>
      </c>
      <c r="D213" s="637" t="s">
        <v>750</v>
      </c>
      <c r="E213" s="622" t="s">
        <v>751</v>
      </c>
      <c r="F213" s="683"/>
      <c r="G213" s="683">
        <v>2017</v>
      </c>
      <c r="H213" s="643">
        <v>0</v>
      </c>
      <c r="I213" s="627">
        <v>0</v>
      </c>
      <c r="J213" s="643">
        <v>2500</v>
      </c>
      <c r="K213" s="627">
        <v>0</v>
      </c>
      <c r="L213" s="628">
        <f t="shared" si="5"/>
        <v>0</v>
      </c>
      <c r="M213" s="385"/>
    </row>
    <row r="214" spans="2:13" s="605" customFormat="1" ht="20.100000000000001" customHeight="1" x14ac:dyDescent="0.2">
      <c r="B214" s="620" t="s">
        <v>174</v>
      </c>
      <c r="C214" s="620" t="s">
        <v>752</v>
      </c>
      <c r="D214" s="637" t="s">
        <v>753</v>
      </c>
      <c r="E214" s="622" t="s">
        <v>297</v>
      </c>
      <c r="F214" s="683"/>
      <c r="G214" s="683">
        <v>2017</v>
      </c>
      <c r="H214" s="643">
        <v>0</v>
      </c>
      <c r="I214" s="627">
        <v>0</v>
      </c>
      <c r="J214" s="643">
        <v>1000</v>
      </c>
      <c r="K214" s="627">
        <v>0</v>
      </c>
      <c r="L214" s="628">
        <f t="shared" si="5"/>
        <v>0</v>
      </c>
      <c r="M214" s="385"/>
    </row>
    <row r="215" spans="2:13" s="605" customFormat="1" ht="20.100000000000001" customHeight="1" x14ac:dyDescent="0.2">
      <c r="B215" s="620" t="s">
        <v>174</v>
      </c>
      <c r="C215" s="620" t="s">
        <v>754</v>
      </c>
      <c r="D215" s="637" t="s">
        <v>755</v>
      </c>
      <c r="E215" s="622" t="s">
        <v>680</v>
      </c>
      <c r="F215" s="683"/>
      <c r="G215" s="683">
        <v>2017</v>
      </c>
      <c r="H215" s="643">
        <v>0</v>
      </c>
      <c r="I215" s="627">
        <v>0</v>
      </c>
      <c r="J215" s="643">
        <v>250</v>
      </c>
      <c r="K215" s="627">
        <v>0</v>
      </c>
      <c r="L215" s="628">
        <f t="shared" si="5"/>
        <v>0</v>
      </c>
      <c r="M215" s="385"/>
    </row>
    <row r="216" spans="2:13" s="605" customFormat="1" ht="20.100000000000001" customHeight="1" x14ac:dyDescent="0.2">
      <c r="B216" s="620" t="s">
        <v>174</v>
      </c>
      <c r="C216" s="620" t="s">
        <v>756</v>
      </c>
      <c r="D216" s="637" t="s">
        <v>757</v>
      </c>
      <c r="E216" s="622" t="s">
        <v>595</v>
      </c>
      <c r="F216" s="683"/>
      <c r="G216" s="683">
        <v>2017</v>
      </c>
      <c r="H216" s="643">
        <v>0</v>
      </c>
      <c r="I216" s="627">
        <v>0</v>
      </c>
      <c r="J216" s="643">
        <v>2500</v>
      </c>
      <c r="K216" s="627">
        <v>0</v>
      </c>
      <c r="L216" s="628">
        <f t="shared" si="5"/>
        <v>0</v>
      </c>
      <c r="M216" s="385"/>
    </row>
    <row r="217" spans="2:13" s="605" customFormat="1" ht="20.100000000000001" customHeight="1" x14ac:dyDescent="0.2">
      <c r="B217" s="620" t="s">
        <v>174</v>
      </c>
      <c r="C217" s="620" t="s">
        <v>758</v>
      </c>
      <c r="D217" s="637" t="s">
        <v>759</v>
      </c>
      <c r="E217" s="622" t="s">
        <v>178</v>
      </c>
      <c r="F217" s="683"/>
      <c r="G217" s="683">
        <v>2017</v>
      </c>
      <c r="H217" s="643">
        <v>0</v>
      </c>
      <c r="I217" s="627">
        <v>0</v>
      </c>
      <c r="J217" s="643">
        <v>1500</v>
      </c>
      <c r="K217" s="627">
        <v>0</v>
      </c>
      <c r="L217" s="628">
        <f t="shared" si="5"/>
        <v>0</v>
      </c>
      <c r="M217" s="385"/>
    </row>
    <row r="218" spans="2:13" s="605" customFormat="1" ht="20.100000000000001" customHeight="1" x14ac:dyDescent="0.2">
      <c r="B218" s="620" t="s">
        <v>174</v>
      </c>
      <c r="C218" s="620" t="s">
        <v>760</v>
      </c>
      <c r="D218" s="637" t="s">
        <v>761</v>
      </c>
      <c r="E218" s="622" t="s">
        <v>178</v>
      </c>
      <c r="F218" s="683"/>
      <c r="G218" s="683">
        <v>2017</v>
      </c>
      <c r="H218" s="643">
        <v>0</v>
      </c>
      <c r="I218" s="627">
        <v>0</v>
      </c>
      <c r="J218" s="643">
        <v>100</v>
      </c>
      <c r="K218" s="627">
        <v>0</v>
      </c>
      <c r="L218" s="628">
        <f t="shared" si="5"/>
        <v>0</v>
      </c>
      <c r="M218" s="385"/>
    </row>
    <row r="219" spans="2:13" s="605" customFormat="1" ht="20.100000000000001" customHeight="1" x14ac:dyDescent="0.2">
      <c r="B219" s="620" t="s">
        <v>174</v>
      </c>
      <c r="C219" s="620" t="s">
        <v>762</v>
      </c>
      <c r="D219" s="637" t="s">
        <v>763</v>
      </c>
      <c r="E219" s="622" t="s">
        <v>764</v>
      </c>
      <c r="F219" s="683"/>
      <c r="G219" s="683">
        <v>2017</v>
      </c>
      <c r="H219" s="643">
        <v>0</v>
      </c>
      <c r="I219" s="627">
        <v>0</v>
      </c>
      <c r="J219" s="643">
        <v>1500</v>
      </c>
      <c r="K219" s="627">
        <v>0</v>
      </c>
      <c r="L219" s="628">
        <f t="shared" si="5"/>
        <v>0</v>
      </c>
      <c r="M219" s="385"/>
    </row>
    <row r="220" spans="2:13" s="605" customFormat="1" ht="20.100000000000001" customHeight="1" x14ac:dyDescent="0.2">
      <c r="B220" s="620" t="s">
        <v>174</v>
      </c>
      <c r="C220" s="620">
        <v>410017</v>
      </c>
      <c r="D220" s="637" t="s">
        <v>765</v>
      </c>
      <c r="E220" s="622" t="s">
        <v>764</v>
      </c>
      <c r="F220" s="683"/>
      <c r="G220" s="683">
        <v>2017</v>
      </c>
      <c r="H220" s="643">
        <v>0</v>
      </c>
      <c r="I220" s="627">
        <v>0</v>
      </c>
      <c r="J220" s="643">
        <v>150</v>
      </c>
      <c r="K220" s="627">
        <v>0</v>
      </c>
      <c r="L220" s="628">
        <f t="shared" si="5"/>
        <v>0</v>
      </c>
      <c r="M220" s="385"/>
    </row>
    <row r="221" spans="2:13" s="605" customFormat="1" ht="20.100000000000001" customHeight="1" x14ac:dyDescent="0.2">
      <c r="B221" s="620" t="s">
        <v>174</v>
      </c>
      <c r="C221" s="620">
        <v>410117</v>
      </c>
      <c r="D221" s="637" t="s">
        <v>766</v>
      </c>
      <c r="E221" s="622" t="s">
        <v>289</v>
      </c>
      <c r="F221" s="683"/>
      <c r="G221" s="683">
        <v>2017</v>
      </c>
      <c r="H221" s="643">
        <v>0</v>
      </c>
      <c r="I221" s="627">
        <v>0</v>
      </c>
      <c r="J221" s="643">
        <v>1500</v>
      </c>
      <c r="K221" s="627">
        <v>0</v>
      </c>
      <c r="L221" s="628">
        <f t="shared" si="5"/>
        <v>0</v>
      </c>
      <c r="M221" s="385"/>
    </row>
    <row r="222" spans="2:13" s="605" customFormat="1" ht="20.100000000000001" customHeight="1" x14ac:dyDescent="0.2">
      <c r="B222" s="620" t="s">
        <v>174</v>
      </c>
      <c r="C222" s="620">
        <v>410217</v>
      </c>
      <c r="D222" s="637" t="s">
        <v>767</v>
      </c>
      <c r="E222" s="622" t="s">
        <v>296</v>
      </c>
      <c r="F222" s="683"/>
      <c r="G222" s="683">
        <v>2017</v>
      </c>
      <c r="H222" s="643">
        <v>0</v>
      </c>
      <c r="I222" s="627">
        <v>0</v>
      </c>
      <c r="J222" s="643">
        <v>7000</v>
      </c>
      <c r="K222" s="627">
        <v>0</v>
      </c>
      <c r="L222" s="628">
        <f t="shared" si="5"/>
        <v>0</v>
      </c>
      <c r="M222" s="385"/>
    </row>
    <row r="223" spans="2:13" s="605" customFormat="1" ht="20.100000000000001" customHeight="1" thickBot="1" x14ac:dyDescent="0.25">
      <c r="B223" s="620" t="s">
        <v>174</v>
      </c>
      <c r="C223" s="620">
        <v>410317</v>
      </c>
      <c r="D223" s="637" t="s">
        <v>768</v>
      </c>
      <c r="E223" s="622" t="s">
        <v>177</v>
      </c>
      <c r="F223" s="683"/>
      <c r="G223" s="683">
        <v>2017</v>
      </c>
      <c r="H223" s="643">
        <v>0</v>
      </c>
      <c r="I223" s="627">
        <v>0</v>
      </c>
      <c r="J223" s="643">
        <v>1500</v>
      </c>
      <c r="K223" s="627">
        <v>0</v>
      </c>
      <c r="L223" s="628">
        <f t="shared" si="5"/>
        <v>0</v>
      </c>
      <c r="M223" s="385"/>
    </row>
    <row r="224" spans="2:13" s="605" customFormat="1" ht="20.100000000000001" customHeight="1" x14ac:dyDescent="0.2">
      <c r="B224" s="695"/>
      <c r="C224" s="695"/>
      <c r="D224" s="697"/>
      <c r="E224" s="697"/>
      <c r="F224" s="698"/>
      <c r="G224" s="698"/>
      <c r="H224" s="699"/>
      <c r="I224" s="700"/>
      <c r="J224" s="699"/>
      <c r="K224" s="700"/>
      <c r="L224" s="701"/>
      <c r="M224" s="385"/>
    </row>
    <row r="225" spans="2:13" s="605" customFormat="1" ht="20.100000000000001" customHeight="1" thickBot="1" x14ac:dyDescent="0.25">
      <c r="B225" s="662"/>
      <c r="C225" s="662"/>
      <c r="D225" s="663"/>
      <c r="E225" s="663"/>
      <c r="F225" s="703"/>
      <c r="G225" s="703"/>
      <c r="H225" s="666"/>
      <c r="I225" s="667"/>
      <c r="J225" s="666"/>
      <c r="K225" s="667"/>
      <c r="L225" s="668" t="s">
        <v>769</v>
      </c>
      <c r="M225" s="385"/>
    </row>
    <row r="226" spans="2:13" s="605" customFormat="1" ht="39.950000000000003" customHeight="1" thickBot="1" x14ac:dyDescent="0.25">
      <c r="B226" s="922" t="s">
        <v>413</v>
      </c>
      <c r="C226" s="923"/>
      <c r="D226" s="923"/>
      <c r="E226" s="924"/>
      <c r="F226" s="918" t="s">
        <v>414</v>
      </c>
      <c r="G226" s="918" t="s">
        <v>234</v>
      </c>
      <c r="H226" s="918" t="s">
        <v>415</v>
      </c>
      <c r="I226" s="908" t="s">
        <v>390</v>
      </c>
      <c r="J226" s="909"/>
      <c r="K226" s="910" t="s">
        <v>770</v>
      </c>
      <c r="L226" s="912" t="s">
        <v>235</v>
      </c>
      <c r="M226" s="385"/>
    </row>
    <row r="227" spans="2:13" s="605" customFormat="1" ht="20.100000000000001" customHeight="1" thickBot="1" x14ac:dyDescent="0.25">
      <c r="B227" s="606" t="s">
        <v>167</v>
      </c>
      <c r="C227" s="606" t="s">
        <v>168</v>
      </c>
      <c r="D227" s="914" t="s">
        <v>143</v>
      </c>
      <c r="E227" s="915"/>
      <c r="F227" s="925"/>
      <c r="G227" s="919"/>
      <c r="H227" s="919"/>
      <c r="I227" s="607" t="s">
        <v>40</v>
      </c>
      <c r="J227" s="606" t="s">
        <v>44</v>
      </c>
      <c r="K227" s="911"/>
      <c r="L227" s="913"/>
      <c r="M227" s="385"/>
    </row>
    <row r="228" spans="2:13" s="605" customFormat="1" ht="20.100000000000001" customHeight="1" thickBot="1" x14ac:dyDescent="0.25">
      <c r="B228" s="670"/>
      <c r="C228" s="670"/>
      <c r="D228" s="671"/>
      <c r="E228" s="671"/>
      <c r="F228" s="705"/>
      <c r="G228" s="705"/>
      <c r="H228" s="674"/>
      <c r="I228" s="675"/>
      <c r="J228" s="674"/>
      <c r="K228" s="675"/>
      <c r="L228" s="676"/>
      <c r="M228" s="385"/>
    </row>
    <row r="229" spans="2:13" s="605" customFormat="1" ht="20.100000000000001" customHeight="1" x14ac:dyDescent="0.2">
      <c r="B229" s="620" t="s">
        <v>174</v>
      </c>
      <c r="C229" s="620">
        <v>410417</v>
      </c>
      <c r="D229" s="637" t="s">
        <v>771</v>
      </c>
      <c r="E229" s="622" t="s">
        <v>175</v>
      </c>
      <c r="F229" s="683"/>
      <c r="G229" s="683">
        <v>2017</v>
      </c>
      <c r="H229" s="643">
        <v>0</v>
      </c>
      <c r="I229" s="627">
        <v>0</v>
      </c>
      <c r="J229" s="643">
        <v>1400</v>
      </c>
      <c r="K229" s="627">
        <v>0</v>
      </c>
      <c r="L229" s="628">
        <f t="shared" ref="L229:L292" si="7">K229/J229*100</f>
        <v>0</v>
      </c>
      <c r="M229" s="385"/>
    </row>
    <row r="230" spans="2:13" s="605" customFormat="1" ht="20.100000000000001" customHeight="1" x14ac:dyDescent="0.2">
      <c r="B230" s="620" t="s">
        <v>174</v>
      </c>
      <c r="C230" s="620">
        <v>410517</v>
      </c>
      <c r="D230" s="637" t="s">
        <v>772</v>
      </c>
      <c r="E230" s="622" t="s">
        <v>773</v>
      </c>
      <c r="F230" s="683"/>
      <c r="G230" s="683">
        <v>2017</v>
      </c>
      <c r="H230" s="643">
        <v>0</v>
      </c>
      <c r="I230" s="627">
        <v>0</v>
      </c>
      <c r="J230" s="643">
        <v>1400</v>
      </c>
      <c r="K230" s="627">
        <v>0</v>
      </c>
      <c r="L230" s="628">
        <f t="shared" si="7"/>
        <v>0</v>
      </c>
      <c r="M230" s="385"/>
    </row>
    <row r="231" spans="2:13" s="605" customFormat="1" ht="20.100000000000001" customHeight="1" x14ac:dyDescent="0.2">
      <c r="B231" s="620" t="s">
        <v>174</v>
      </c>
      <c r="C231" s="620">
        <v>410617</v>
      </c>
      <c r="D231" s="637" t="s">
        <v>774</v>
      </c>
      <c r="E231" s="622" t="s">
        <v>288</v>
      </c>
      <c r="F231" s="683"/>
      <c r="G231" s="683">
        <v>2017</v>
      </c>
      <c r="H231" s="643">
        <v>0</v>
      </c>
      <c r="I231" s="627">
        <v>0</v>
      </c>
      <c r="J231" s="643">
        <v>2800</v>
      </c>
      <c r="K231" s="627">
        <v>0</v>
      </c>
      <c r="L231" s="628">
        <f t="shared" si="7"/>
        <v>0</v>
      </c>
      <c r="M231" s="385"/>
    </row>
    <row r="232" spans="2:13" s="605" customFormat="1" ht="20.100000000000001" customHeight="1" x14ac:dyDescent="0.2">
      <c r="B232" s="633" t="s">
        <v>174</v>
      </c>
      <c r="C232" s="633">
        <v>410717</v>
      </c>
      <c r="D232" s="719" t="s">
        <v>775</v>
      </c>
      <c r="E232" s="720" t="s">
        <v>776</v>
      </c>
      <c r="F232" s="691"/>
      <c r="G232" s="683">
        <v>2017</v>
      </c>
      <c r="H232" s="640">
        <v>0</v>
      </c>
      <c r="I232" s="693">
        <v>0</v>
      </c>
      <c r="J232" s="640">
        <v>600</v>
      </c>
      <c r="K232" s="693">
        <v>0</v>
      </c>
      <c r="L232" s="694">
        <f t="shared" si="7"/>
        <v>0</v>
      </c>
      <c r="M232" s="385"/>
    </row>
    <row r="233" spans="2:13" s="605" customFormat="1" ht="20.100000000000001" customHeight="1" x14ac:dyDescent="0.2">
      <c r="B233" s="620" t="s">
        <v>174</v>
      </c>
      <c r="C233" s="620">
        <v>410817</v>
      </c>
      <c r="D233" s="637" t="s">
        <v>777</v>
      </c>
      <c r="E233" s="622" t="s">
        <v>778</v>
      </c>
      <c r="F233" s="683"/>
      <c r="G233" s="683">
        <v>2017</v>
      </c>
      <c r="H233" s="643">
        <v>0</v>
      </c>
      <c r="I233" s="627">
        <v>0</v>
      </c>
      <c r="J233" s="643">
        <v>600</v>
      </c>
      <c r="K233" s="627">
        <v>0</v>
      </c>
      <c r="L233" s="628">
        <f t="shared" si="7"/>
        <v>0</v>
      </c>
      <c r="M233" s="385"/>
    </row>
    <row r="234" spans="2:13" s="605" customFormat="1" ht="20.100000000000001" customHeight="1" x14ac:dyDescent="0.2">
      <c r="B234" s="620" t="s">
        <v>174</v>
      </c>
      <c r="C234" s="620">
        <v>410917</v>
      </c>
      <c r="D234" s="637" t="s">
        <v>779</v>
      </c>
      <c r="E234" s="622" t="s">
        <v>294</v>
      </c>
      <c r="F234" s="683"/>
      <c r="G234" s="683">
        <v>2017</v>
      </c>
      <c r="H234" s="643">
        <v>0</v>
      </c>
      <c r="I234" s="627">
        <v>0</v>
      </c>
      <c r="J234" s="643">
        <v>2800</v>
      </c>
      <c r="K234" s="627">
        <v>0</v>
      </c>
      <c r="L234" s="628">
        <f t="shared" si="7"/>
        <v>0</v>
      </c>
      <c r="M234" s="385"/>
    </row>
    <row r="235" spans="2:13" s="605" customFormat="1" ht="20.100000000000001" customHeight="1" x14ac:dyDescent="0.2">
      <c r="B235" s="620" t="s">
        <v>174</v>
      </c>
      <c r="C235" s="620">
        <v>411017</v>
      </c>
      <c r="D235" s="637" t="s">
        <v>780</v>
      </c>
      <c r="E235" s="622" t="s">
        <v>781</v>
      </c>
      <c r="F235" s="683"/>
      <c r="G235" s="683">
        <v>2017</v>
      </c>
      <c r="H235" s="643">
        <v>0</v>
      </c>
      <c r="I235" s="627">
        <v>0</v>
      </c>
      <c r="J235" s="643">
        <v>1600</v>
      </c>
      <c r="K235" s="627">
        <v>0</v>
      </c>
      <c r="L235" s="628">
        <f t="shared" si="7"/>
        <v>0</v>
      </c>
      <c r="M235" s="385"/>
    </row>
    <row r="236" spans="2:13" s="605" customFormat="1" ht="20.100000000000001" customHeight="1" x14ac:dyDescent="0.2">
      <c r="B236" s="620" t="s">
        <v>174</v>
      </c>
      <c r="C236" s="620">
        <v>411117</v>
      </c>
      <c r="D236" s="637" t="s">
        <v>782</v>
      </c>
      <c r="E236" s="622" t="s">
        <v>508</v>
      </c>
      <c r="F236" s="683"/>
      <c r="G236" s="683">
        <v>2017</v>
      </c>
      <c r="H236" s="643">
        <v>0</v>
      </c>
      <c r="I236" s="627">
        <v>0</v>
      </c>
      <c r="J236" s="643">
        <v>1000</v>
      </c>
      <c r="K236" s="627">
        <v>0</v>
      </c>
      <c r="L236" s="628">
        <f t="shared" si="7"/>
        <v>0</v>
      </c>
      <c r="M236" s="385"/>
    </row>
    <row r="237" spans="2:13" s="605" customFormat="1" ht="20.100000000000001" customHeight="1" x14ac:dyDescent="0.2">
      <c r="B237" s="620" t="s">
        <v>174</v>
      </c>
      <c r="C237" s="620">
        <v>411217</v>
      </c>
      <c r="D237" s="637" t="s">
        <v>783</v>
      </c>
      <c r="E237" s="622" t="s">
        <v>147</v>
      </c>
      <c r="F237" s="683"/>
      <c r="G237" s="683">
        <v>2017</v>
      </c>
      <c r="H237" s="643">
        <v>0</v>
      </c>
      <c r="I237" s="627">
        <v>0</v>
      </c>
      <c r="J237" s="643">
        <v>4800</v>
      </c>
      <c r="K237" s="627">
        <v>0</v>
      </c>
      <c r="L237" s="628">
        <f t="shared" si="7"/>
        <v>0</v>
      </c>
      <c r="M237" s="385"/>
    </row>
    <row r="238" spans="2:13" s="605" customFormat="1" ht="20.100000000000001" customHeight="1" x14ac:dyDescent="0.2">
      <c r="B238" s="620" t="s">
        <v>174</v>
      </c>
      <c r="C238" s="620">
        <v>411317</v>
      </c>
      <c r="D238" s="637" t="s">
        <v>784</v>
      </c>
      <c r="E238" s="622" t="s">
        <v>302</v>
      </c>
      <c r="F238" s="683"/>
      <c r="G238" s="683">
        <v>2017</v>
      </c>
      <c r="H238" s="643">
        <v>0</v>
      </c>
      <c r="I238" s="627">
        <v>0</v>
      </c>
      <c r="J238" s="643">
        <v>1800</v>
      </c>
      <c r="K238" s="627">
        <v>0</v>
      </c>
      <c r="L238" s="628">
        <f t="shared" si="7"/>
        <v>0</v>
      </c>
      <c r="M238" s="385"/>
    </row>
    <row r="239" spans="2:13" s="605" customFormat="1" ht="20.100000000000001" customHeight="1" thickBot="1" x14ac:dyDescent="0.25">
      <c r="B239" s="620" t="s">
        <v>174</v>
      </c>
      <c r="C239" s="620">
        <v>411417</v>
      </c>
      <c r="D239" s="637" t="s">
        <v>785</v>
      </c>
      <c r="E239" s="622" t="s">
        <v>302</v>
      </c>
      <c r="F239" s="691"/>
      <c r="G239" s="683">
        <v>2017</v>
      </c>
      <c r="H239" s="721">
        <v>0</v>
      </c>
      <c r="I239" s="627">
        <v>0</v>
      </c>
      <c r="J239" s="721">
        <v>400</v>
      </c>
      <c r="K239" s="627">
        <v>0</v>
      </c>
      <c r="L239" s="628">
        <f t="shared" si="7"/>
        <v>0</v>
      </c>
      <c r="M239" s="385"/>
    </row>
    <row r="240" spans="2:13" s="615" customFormat="1" ht="20.100000000000001" customHeight="1" thickBot="1" x14ac:dyDescent="0.25">
      <c r="B240" s="916" t="s">
        <v>303</v>
      </c>
      <c r="C240" s="917"/>
      <c r="D240" s="917"/>
      <c r="E240" s="917"/>
      <c r="F240" s="610"/>
      <c r="G240" s="610"/>
      <c r="H240" s="611"/>
      <c r="I240" s="612">
        <f>I241+I243+I246</f>
        <v>8201</v>
      </c>
      <c r="J240" s="611">
        <f t="shared" ref="J240:K240" si="8">J241+J243+J246</f>
        <v>56681</v>
      </c>
      <c r="K240" s="612">
        <f t="shared" si="8"/>
        <v>0</v>
      </c>
      <c r="L240" s="613">
        <f t="shared" si="7"/>
        <v>0</v>
      </c>
      <c r="M240" s="614"/>
    </row>
    <row r="241" spans="2:13" s="605" customFormat="1" ht="20.100000000000001" customHeight="1" thickBot="1" x14ac:dyDescent="0.25">
      <c r="B241" s="920" t="s">
        <v>273</v>
      </c>
      <c r="C241" s="921"/>
      <c r="D241" s="921"/>
      <c r="E241" s="921"/>
      <c r="F241" s="616"/>
      <c r="G241" s="616"/>
      <c r="H241" s="617"/>
      <c r="I241" s="618">
        <f>SUM(I242)</f>
        <v>201</v>
      </c>
      <c r="J241" s="617">
        <f>SUM(J242)</f>
        <v>201</v>
      </c>
      <c r="K241" s="618">
        <f>SUM(K242)</f>
        <v>0</v>
      </c>
      <c r="L241" s="619">
        <f t="shared" si="7"/>
        <v>0</v>
      </c>
      <c r="M241" s="604"/>
    </row>
    <row r="242" spans="2:13" s="605" customFormat="1" ht="20.100000000000001" customHeight="1" thickBot="1" x14ac:dyDescent="0.25">
      <c r="B242" s="722" t="s">
        <v>304</v>
      </c>
      <c r="C242" s="723" t="s">
        <v>149</v>
      </c>
      <c r="D242" s="724" t="s">
        <v>786</v>
      </c>
      <c r="E242" s="655" t="s">
        <v>150</v>
      </c>
      <c r="F242" s="725" t="s">
        <v>787</v>
      </c>
      <c r="G242" s="725" t="s">
        <v>187</v>
      </c>
      <c r="H242" s="721">
        <v>6540.3</v>
      </c>
      <c r="I242" s="627">
        <v>201</v>
      </c>
      <c r="J242" s="721">
        <v>201</v>
      </c>
      <c r="K242" s="627">
        <v>0</v>
      </c>
      <c r="L242" s="628">
        <f t="shared" si="7"/>
        <v>0</v>
      </c>
      <c r="M242" s="604"/>
    </row>
    <row r="243" spans="2:13" s="605" customFormat="1" ht="20.100000000000001" customHeight="1" thickBot="1" x14ac:dyDescent="0.25">
      <c r="B243" s="920" t="s">
        <v>324</v>
      </c>
      <c r="C243" s="921"/>
      <c r="D243" s="921"/>
      <c r="E243" s="921"/>
      <c r="F243" s="616"/>
      <c r="G243" s="616"/>
      <c r="H243" s="617"/>
      <c r="I243" s="618">
        <f>SUM(I244:I245)</f>
        <v>0</v>
      </c>
      <c r="J243" s="617">
        <f>SUM(J244:J245)</f>
        <v>50500</v>
      </c>
      <c r="K243" s="618">
        <f>SUM(K244:K245)</f>
        <v>0</v>
      </c>
      <c r="L243" s="619">
        <f t="shared" si="7"/>
        <v>0</v>
      </c>
      <c r="M243" s="604"/>
    </row>
    <row r="244" spans="2:13" s="605" customFormat="1" ht="20.100000000000001" customHeight="1" x14ac:dyDescent="0.2">
      <c r="B244" s="726" t="s">
        <v>788</v>
      </c>
      <c r="C244" s="633" t="s">
        <v>789</v>
      </c>
      <c r="D244" s="720" t="s">
        <v>790</v>
      </c>
      <c r="E244" s="623" t="s">
        <v>170</v>
      </c>
      <c r="F244" s="641" t="s">
        <v>429</v>
      </c>
      <c r="G244" s="641">
        <v>2017</v>
      </c>
      <c r="H244" s="727">
        <v>0</v>
      </c>
      <c r="I244" s="627">
        <v>0</v>
      </c>
      <c r="J244" s="727">
        <v>30500</v>
      </c>
      <c r="K244" s="627">
        <v>0</v>
      </c>
      <c r="L244" s="628">
        <f t="shared" si="7"/>
        <v>0</v>
      </c>
      <c r="M244" s="604"/>
    </row>
    <row r="245" spans="2:13" s="605" customFormat="1" ht="20.100000000000001" customHeight="1" thickBot="1" x14ac:dyDescent="0.25">
      <c r="B245" s="722" t="s">
        <v>788</v>
      </c>
      <c r="C245" s="723" t="s">
        <v>791</v>
      </c>
      <c r="D245" s="724" t="s">
        <v>792</v>
      </c>
      <c r="E245" s="655" t="s">
        <v>170</v>
      </c>
      <c r="F245" s="691" t="s">
        <v>429</v>
      </c>
      <c r="G245" s="691">
        <v>2017</v>
      </c>
      <c r="H245" s="721">
        <v>0</v>
      </c>
      <c r="I245" s="627">
        <v>0</v>
      </c>
      <c r="J245" s="721">
        <v>20000</v>
      </c>
      <c r="K245" s="627">
        <v>0</v>
      </c>
      <c r="L245" s="628">
        <f t="shared" si="7"/>
        <v>0</v>
      </c>
      <c r="M245" s="604"/>
    </row>
    <row r="246" spans="2:13" s="605" customFormat="1" ht="20.100000000000001" customHeight="1" thickBot="1" x14ac:dyDescent="0.25">
      <c r="B246" s="920" t="s">
        <v>305</v>
      </c>
      <c r="C246" s="921"/>
      <c r="D246" s="921"/>
      <c r="E246" s="921"/>
      <c r="F246" s="616"/>
      <c r="G246" s="616"/>
      <c r="H246" s="617"/>
      <c r="I246" s="618">
        <f>SUM(I247:I257)</f>
        <v>8000</v>
      </c>
      <c r="J246" s="617">
        <f>SUM(J247:J257)</f>
        <v>5980</v>
      </c>
      <c r="K246" s="618">
        <f>SUM(K247:K257)</f>
        <v>0</v>
      </c>
      <c r="L246" s="619">
        <f t="shared" si="7"/>
        <v>0</v>
      </c>
      <c r="M246" s="604"/>
    </row>
    <row r="247" spans="2:13" s="605" customFormat="1" ht="20.100000000000001" customHeight="1" x14ac:dyDescent="0.2">
      <c r="B247" s="728" t="s">
        <v>180</v>
      </c>
      <c r="C247" s="706" t="s">
        <v>181</v>
      </c>
      <c r="D247" s="637" t="s">
        <v>182</v>
      </c>
      <c r="E247" s="622" t="s">
        <v>150</v>
      </c>
      <c r="F247" s="641"/>
      <c r="G247" s="641" t="s">
        <v>240</v>
      </c>
      <c r="H247" s="643">
        <v>0</v>
      </c>
      <c r="I247" s="627">
        <v>4500</v>
      </c>
      <c r="J247" s="643">
        <v>4500</v>
      </c>
      <c r="K247" s="627">
        <v>0</v>
      </c>
      <c r="L247" s="628">
        <f t="shared" si="7"/>
        <v>0</v>
      </c>
      <c r="M247" s="604"/>
    </row>
    <row r="248" spans="2:13" s="605" customFormat="1" ht="20.100000000000001" customHeight="1" x14ac:dyDescent="0.2">
      <c r="B248" s="728" t="s">
        <v>180</v>
      </c>
      <c r="C248" s="729" t="s">
        <v>307</v>
      </c>
      <c r="D248" s="637" t="s">
        <v>308</v>
      </c>
      <c r="E248" s="622" t="s">
        <v>793</v>
      </c>
      <c r="F248" s="683"/>
      <c r="G248" s="683">
        <v>2017</v>
      </c>
      <c r="H248" s="643">
        <v>0</v>
      </c>
      <c r="I248" s="627">
        <v>480</v>
      </c>
      <c r="J248" s="643">
        <v>480</v>
      </c>
      <c r="K248" s="627">
        <v>0</v>
      </c>
      <c r="L248" s="628">
        <f t="shared" si="7"/>
        <v>0</v>
      </c>
      <c r="M248" s="604"/>
    </row>
    <row r="249" spans="2:13" s="605" customFormat="1" ht="20.100000000000001" customHeight="1" x14ac:dyDescent="0.2">
      <c r="B249" s="728" t="s">
        <v>180</v>
      </c>
      <c r="C249" s="730" t="s">
        <v>309</v>
      </c>
      <c r="D249" s="637" t="s">
        <v>310</v>
      </c>
      <c r="E249" s="622" t="s">
        <v>794</v>
      </c>
      <c r="F249" s="683"/>
      <c r="G249" s="683" t="s">
        <v>262</v>
      </c>
      <c r="H249" s="643">
        <v>0</v>
      </c>
      <c r="I249" s="627">
        <v>1000</v>
      </c>
      <c r="J249" s="643">
        <v>1000</v>
      </c>
      <c r="K249" s="627">
        <v>0</v>
      </c>
      <c r="L249" s="628">
        <f t="shared" si="7"/>
        <v>0</v>
      </c>
      <c r="M249" s="604"/>
    </row>
    <row r="250" spans="2:13" s="605" customFormat="1" ht="20.100000000000001" customHeight="1" x14ac:dyDescent="0.2">
      <c r="B250" s="728" t="s">
        <v>180</v>
      </c>
      <c r="C250" s="730" t="s">
        <v>795</v>
      </c>
      <c r="D250" s="637" t="s">
        <v>796</v>
      </c>
      <c r="E250" s="622" t="s">
        <v>793</v>
      </c>
      <c r="F250" s="683"/>
      <c r="G250" s="683">
        <v>2017</v>
      </c>
      <c r="H250" s="643">
        <v>0</v>
      </c>
      <c r="I250" s="627">
        <v>700</v>
      </c>
      <c r="J250" s="643">
        <v>0</v>
      </c>
      <c r="K250" s="627">
        <v>0</v>
      </c>
      <c r="L250" s="628">
        <v>0</v>
      </c>
      <c r="M250" s="604"/>
    </row>
    <row r="251" spans="2:13" s="605" customFormat="1" ht="20.100000000000001" customHeight="1" x14ac:dyDescent="0.2">
      <c r="B251" s="728" t="s">
        <v>180</v>
      </c>
      <c r="C251" s="730" t="s">
        <v>797</v>
      </c>
      <c r="D251" s="637" t="s">
        <v>798</v>
      </c>
      <c r="E251" s="622" t="s">
        <v>799</v>
      </c>
      <c r="F251" s="683"/>
      <c r="G251" s="683">
        <v>2017</v>
      </c>
      <c r="H251" s="643">
        <v>0</v>
      </c>
      <c r="I251" s="627">
        <v>150</v>
      </c>
      <c r="J251" s="643">
        <v>0</v>
      </c>
      <c r="K251" s="627">
        <v>0</v>
      </c>
      <c r="L251" s="628">
        <v>0</v>
      </c>
      <c r="M251" s="604"/>
    </row>
    <row r="252" spans="2:13" s="605" customFormat="1" ht="20.100000000000001" customHeight="1" x14ac:dyDescent="0.2">
      <c r="B252" s="728" t="s">
        <v>180</v>
      </c>
      <c r="C252" s="730" t="s">
        <v>800</v>
      </c>
      <c r="D252" s="637" t="s">
        <v>801</v>
      </c>
      <c r="E252" s="622" t="s">
        <v>802</v>
      </c>
      <c r="F252" s="683"/>
      <c r="G252" s="683">
        <v>2017</v>
      </c>
      <c r="H252" s="643">
        <v>0</v>
      </c>
      <c r="I252" s="627">
        <v>200</v>
      </c>
      <c r="J252" s="643">
        <v>0</v>
      </c>
      <c r="K252" s="627">
        <v>0</v>
      </c>
      <c r="L252" s="628">
        <v>0</v>
      </c>
      <c r="M252" s="604"/>
    </row>
    <row r="253" spans="2:13" s="605" customFormat="1" ht="20.100000000000001" customHeight="1" x14ac:dyDescent="0.2">
      <c r="B253" s="728" t="s">
        <v>180</v>
      </c>
      <c r="C253" s="730" t="s">
        <v>803</v>
      </c>
      <c r="D253" s="637" t="s">
        <v>804</v>
      </c>
      <c r="E253" s="622" t="s">
        <v>802</v>
      </c>
      <c r="F253" s="683"/>
      <c r="G253" s="683">
        <v>2017</v>
      </c>
      <c r="H253" s="643">
        <v>0</v>
      </c>
      <c r="I253" s="627">
        <v>100</v>
      </c>
      <c r="J253" s="643">
        <v>0</v>
      </c>
      <c r="K253" s="627">
        <v>0</v>
      </c>
      <c r="L253" s="628">
        <v>0</v>
      </c>
      <c r="M253" s="604"/>
    </row>
    <row r="254" spans="2:13" s="605" customFormat="1" ht="20.100000000000001" customHeight="1" x14ac:dyDescent="0.2">
      <c r="B254" s="728" t="s">
        <v>180</v>
      </c>
      <c r="C254" s="730" t="s">
        <v>805</v>
      </c>
      <c r="D254" s="637" t="s">
        <v>806</v>
      </c>
      <c r="E254" s="622" t="s">
        <v>793</v>
      </c>
      <c r="F254" s="683"/>
      <c r="G254" s="683">
        <v>2017</v>
      </c>
      <c r="H254" s="643">
        <v>0</v>
      </c>
      <c r="I254" s="627">
        <v>70</v>
      </c>
      <c r="J254" s="643">
        <v>0</v>
      </c>
      <c r="K254" s="627">
        <v>0</v>
      </c>
      <c r="L254" s="628">
        <v>0</v>
      </c>
      <c r="M254" s="604"/>
    </row>
    <row r="255" spans="2:13" s="605" customFormat="1" ht="20.100000000000001" customHeight="1" x14ac:dyDescent="0.2">
      <c r="B255" s="728" t="s">
        <v>180</v>
      </c>
      <c r="C255" s="730" t="s">
        <v>807</v>
      </c>
      <c r="D255" s="637" t="s">
        <v>808</v>
      </c>
      <c r="E255" s="622" t="s">
        <v>802</v>
      </c>
      <c r="F255" s="683"/>
      <c r="G255" s="683">
        <v>2017</v>
      </c>
      <c r="H255" s="643">
        <v>0</v>
      </c>
      <c r="I255" s="627">
        <v>100</v>
      </c>
      <c r="J255" s="643">
        <v>0</v>
      </c>
      <c r="K255" s="627">
        <v>0</v>
      </c>
      <c r="L255" s="628">
        <v>0</v>
      </c>
      <c r="M255" s="604"/>
    </row>
    <row r="256" spans="2:13" s="605" customFormat="1" ht="20.100000000000001" customHeight="1" x14ac:dyDescent="0.2">
      <c r="B256" s="728" t="s">
        <v>180</v>
      </c>
      <c r="C256" s="730" t="s">
        <v>809</v>
      </c>
      <c r="D256" s="637" t="s">
        <v>810</v>
      </c>
      <c r="E256" s="622" t="s">
        <v>802</v>
      </c>
      <c r="F256" s="683"/>
      <c r="G256" s="683">
        <v>2017</v>
      </c>
      <c r="H256" s="643">
        <v>0</v>
      </c>
      <c r="I256" s="627">
        <v>400</v>
      </c>
      <c r="J256" s="643">
        <v>0</v>
      </c>
      <c r="K256" s="627">
        <v>0</v>
      </c>
      <c r="L256" s="628">
        <v>0</v>
      </c>
      <c r="M256" s="604"/>
    </row>
    <row r="257" spans="2:13" s="605" customFormat="1" ht="20.100000000000001" customHeight="1" thickBot="1" x14ac:dyDescent="0.25">
      <c r="B257" s="731" t="s">
        <v>180</v>
      </c>
      <c r="C257" s="730" t="s">
        <v>811</v>
      </c>
      <c r="D257" s="637" t="s">
        <v>812</v>
      </c>
      <c r="E257" s="622" t="s">
        <v>799</v>
      </c>
      <c r="F257" s="691"/>
      <c r="G257" s="691">
        <v>2017</v>
      </c>
      <c r="H257" s="643">
        <v>0</v>
      </c>
      <c r="I257" s="627">
        <v>300</v>
      </c>
      <c r="J257" s="643">
        <v>0</v>
      </c>
      <c r="K257" s="627">
        <v>0</v>
      </c>
      <c r="L257" s="628">
        <v>0</v>
      </c>
      <c r="M257" s="604"/>
    </row>
    <row r="258" spans="2:13" s="615" customFormat="1" ht="20.100000000000001" customHeight="1" thickBot="1" x14ac:dyDescent="0.25">
      <c r="B258" s="916" t="s">
        <v>311</v>
      </c>
      <c r="C258" s="917"/>
      <c r="D258" s="917"/>
      <c r="E258" s="917"/>
      <c r="F258" s="610"/>
      <c r="G258" s="610"/>
      <c r="H258" s="611"/>
      <c r="I258" s="612">
        <f>I259+I261+I263</f>
        <v>4721</v>
      </c>
      <c r="J258" s="611">
        <f t="shared" ref="J258:K258" si="9">J259+J261+J263</f>
        <v>29516</v>
      </c>
      <c r="K258" s="612">
        <f t="shared" si="9"/>
        <v>88</v>
      </c>
      <c r="L258" s="613">
        <f t="shared" si="7"/>
        <v>0.29814337986176986</v>
      </c>
      <c r="M258" s="614"/>
    </row>
    <row r="259" spans="2:13" s="605" customFormat="1" ht="20.100000000000001" customHeight="1" thickBot="1" x14ac:dyDescent="0.25">
      <c r="B259" s="920" t="s">
        <v>273</v>
      </c>
      <c r="C259" s="921"/>
      <c r="D259" s="921"/>
      <c r="E259" s="921"/>
      <c r="F259" s="616"/>
      <c r="G259" s="616"/>
      <c r="H259" s="617"/>
      <c r="I259" s="618">
        <f>SUM(I260)</f>
        <v>3501</v>
      </c>
      <c r="J259" s="617">
        <f>SUM(J260)</f>
        <v>3501</v>
      </c>
      <c r="K259" s="618">
        <f>SUM(K260)</f>
        <v>0</v>
      </c>
      <c r="L259" s="619">
        <f t="shared" si="7"/>
        <v>0</v>
      </c>
      <c r="M259" s="604"/>
    </row>
    <row r="260" spans="2:13" s="605" customFormat="1" ht="20.100000000000001" customHeight="1" thickBot="1" x14ac:dyDescent="0.25">
      <c r="B260" s="731" t="s">
        <v>312</v>
      </c>
      <c r="C260" s="712" t="s">
        <v>813</v>
      </c>
      <c r="D260" s="718" t="s">
        <v>145</v>
      </c>
      <c r="E260" s="732" t="s">
        <v>313</v>
      </c>
      <c r="F260" s="725" t="s">
        <v>787</v>
      </c>
      <c r="G260" s="725" t="s">
        <v>183</v>
      </c>
      <c r="H260" s="733">
        <v>13881.1</v>
      </c>
      <c r="I260" s="627">
        <v>3501</v>
      </c>
      <c r="J260" s="733">
        <v>3501</v>
      </c>
      <c r="K260" s="627">
        <v>0</v>
      </c>
      <c r="L260" s="628">
        <f t="shared" si="7"/>
        <v>0</v>
      </c>
      <c r="M260" s="604"/>
    </row>
    <row r="261" spans="2:13" s="605" customFormat="1" ht="20.100000000000001" customHeight="1" thickBot="1" x14ac:dyDescent="0.25">
      <c r="B261" s="920" t="s">
        <v>547</v>
      </c>
      <c r="C261" s="921"/>
      <c r="D261" s="921"/>
      <c r="E261" s="921"/>
      <c r="F261" s="616"/>
      <c r="G261" s="616"/>
      <c r="H261" s="617"/>
      <c r="I261" s="618">
        <f>SUM(I262)</f>
        <v>0</v>
      </c>
      <c r="J261" s="617">
        <f>SUM(J262)</f>
        <v>14000</v>
      </c>
      <c r="K261" s="618">
        <f>SUM(K262)</f>
        <v>0</v>
      </c>
      <c r="L261" s="619">
        <f t="shared" si="7"/>
        <v>0</v>
      </c>
      <c r="M261" s="604"/>
    </row>
    <row r="262" spans="2:13" s="605" customFormat="1" ht="20.100000000000001" customHeight="1" thickBot="1" x14ac:dyDescent="0.25">
      <c r="B262" s="731" t="s">
        <v>814</v>
      </c>
      <c r="C262" s="712" t="s">
        <v>815</v>
      </c>
      <c r="D262" s="718" t="s">
        <v>816</v>
      </c>
      <c r="E262" s="732" t="s">
        <v>290</v>
      </c>
      <c r="F262" s="725" t="s">
        <v>429</v>
      </c>
      <c r="G262" s="725">
        <v>2017</v>
      </c>
      <c r="H262" s="647"/>
      <c r="I262" s="627">
        <v>0</v>
      </c>
      <c r="J262" s="647">
        <v>14000</v>
      </c>
      <c r="K262" s="627">
        <v>0</v>
      </c>
      <c r="L262" s="628">
        <f t="shared" si="7"/>
        <v>0</v>
      </c>
      <c r="M262" s="604"/>
    </row>
    <row r="263" spans="2:13" s="605" customFormat="1" ht="20.100000000000001" customHeight="1" thickBot="1" x14ac:dyDescent="0.25">
      <c r="B263" s="920" t="s">
        <v>314</v>
      </c>
      <c r="C263" s="921"/>
      <c r="D263" s="921"/>
      <c r="E263" s="921"/>
      <c r="F263" s="616"/>
      <c r="G263" s="616"/>
      <c r="H263" s="617"/>
      <c r="I263" s="618">
        <f>SUM(I264:I274)</f>
        <v>1220</v>
      </c>
      <c r="J263" s="617">
        <f>SUM(J264:J274)</f>
        <v>12015</v>
      </c>
      <c r="K263" s="618">
        <f>SUM(K264:K274)</f>
        <v>88</v>
      </c>
      <c r="L263" s="619">
        <f t="shared" si="7"/>
        <v>0.73241781106949644</v>
      </c>
      <c r="M263" s="604"/>
    </row>
    <row r="264" spans="2:13" s="605" customFormat="1" ht="20.100000000000001" customHeight="1" x14ac:dyDescent="0.2">
      <c r="B264" s="728" t="s">
        <v>315</v>
      </c>
      <c r="C264" s="712" t="s">
        <v>316</v>
      </c>
      <c r="D264" s="622" t="s">
        <v>317</v>
      </c>
      <c r="E264" s="630" t="s">
        <v>318</v>
      </c>
      <c r="F264" s="641"/>
      <c r="G264" s="641" t="s">
        <v>262</v>
      </c>
      <c r="H264" s="734">
        <v>362.7</v>
      </c>
      <c r="I264" s="627">
        <v>70</v>
      </c>
      <c r="J264" s="734">
        <v>73</v>
      </c>
      <c r="K264" s="627">
        <v>73</v>
      </c>
      <c r="L264" s="628">
        <f t="shared" si="7"/>
        <v>100</v>
      </c>
      <c r="M264" s="604"/>
    </row>
    <row r="265" spans="2:13" s="605" customFormat="1" ht="20.100000000000001" customHeight="1" x14ac:dyDescent="0.2">
      <c r="B265" s="728" t="s">
        <v>315</v>
      </c>
      <c r="C265" s="712" t="s">
        <v>817</v>
      </c>
      <c r="D265" s="630" t="s">
        <v>818</v>
      </c>
      <c r="E265" s="735" t="s">
        <v>819</v>
      </c>
      <c r="F265" s="736"/>
      <c r="G265" s="641">
        <v>2017</v>
      </c>
      <c r="H265" s="634">
        <v>0</v>
      </c>
      <c r="I265" s="627">
        <v>250</v>
      </c>
      <c r="J265" s="634">
        <v>247</v>
      </c>
      <c r="K265" s="627">
        <v>0</v>
      </c>
      <c r="L265" s="628">
        <f t="shared" si="7"/>
        <v>0</v>
      </c>
      <c r="M265" s="604"/>
    </row>
    <row r="266" spans="2:13" s="605" customFormat="1" ht="20.100000000000001" customHeight="1" x14ac:dyDescent="0.2">
      <c r="B266" s="726" t="s">
        <v>315</v>
      </c>
      <c r="C266" s="633" t="s">
        <v>820</v>
      </c>
      <c r="D266" s="737" t="s">
        <v>821</v>
      </c>
      <c r="E266" s="623" t="s">
        <v>170</v>
      </c>
      <c r="F266" s="683"/>
      <c r="G266" s="641">
        <v>2017</v>
      </c>
      <c r="H266" s="634">
        <v>0</v>
      </c>
      <c r="I266" s="627">
        <v>900</v>
      </c>
      <c r="J266" s="634">
        <v>7900</v>
      </c>
      <c r="K266" s="627">
        <v>0</v>
      </c>
      <c r="L266" s="628">
        <f t="shared" si="7"/>
        <v>0</v>
      </c>
      <c r="M266" s="604"/>
    </row>
    <row r="267" spans="2:13" s="605" customFormat="1" ht="20.100000000000001" customHeight="1" x14ac:dyDescent="0.2">
      <c r="B267" s="728" t="s">
        <v>315</v>
      </c>
      <c r="C267" s="620" t="s">
        <v>822</v>
      </c>
      <c r="D267" s="735" t="s">
        <v>823</v>
      </c>
      <c r="E267" s="630" t="s">
        <v>170</v>
      </c>
      <c r="F267" s="683"/>
      <c r="G267" s="641">
        <v>2017</v>
      </c>
      <c r="H267" s="634">
        <v>15</v>
      </c>
      <c r="I267" s="627">
        <v>0</v>
      </c>
      <c r="J267" s="634">
        <v>15</v>
      </c>
      <c r="K267" s="627">
        <v>15</v>
      </c>
      <c r="L267" s="628">
        <f t="shared" si="7"/>
        <v>100</v>
      </c>
      <c r="M267" s="604"/>
    </row>
    <row r="268" spans="2:13" s="605" customFormat="1" ht="20.100000000000001" customHeight="1" x14ac:dyDescent="0.2">
      <c r="B268" s="726" t="s">
        <v>315</v>
      </c>
      <c r="C268" s="633" t="s">
        <v>824</v>
      </c>
      <c r="D268" s="630" t="s">
        <v>825</v>
      </c>
      <c r="E268" s="623" t="s">
        <v>170</v>
      </c>
      <c r="F268" s="683"/>
      <c r="G268" s="641">
        <v>2017</v>
      </c>
      <c r="H268" s="634">
        <v>0</v>
      </c>
      <c r="I268" s="627">
        <v>0</v>
      </c>
      <c r="J268" s="634">
        <v>500</v>
      </c>
      <c r="K268" s="627">
        <v>0</v>
      </c>
      <c r="L268" s="628">
        <f t="shared" si="7"/>
        <v>0</v>
      </c>
      <c r="M268" s="604"/>
    </row>
    <row r="269" spans="2:13" s="605" customFormat="1" ht="20.100000000000001" customHeight="1" x14ac:dyDescent="0.2">
      <c r="B269" s="728" t="s">
        <v>315</v>
      </c>
      <c r="C269" s="620" t="s">
        <v>826</v>
      </c>
      <c r="D269" s="630" t="s">
        <v>827</v>
      </c>
      <c r="E269" s="630" t="s">
        <v>170</v>
      </c>
      <c r="F269" s="683"/>
      <c r="G269" s="641">
        <v>2017</v>
      </c>
      <c r="H269" s="634">
        <v>0</v>
      </c>
      <c r="I269" s="627">
        <v>0</v>
      </c>
      <c r="J269" s="634">
        <v>190</v>
      </c>
      <c r="K269" s="627">
        <v>0</v>
      </c>
      <c r="L269" s="628">
        <f t="shared" si="7"/>
        <v>0</v>
      </c>
      <c r="M269" s="604"/>
    </row>
    <row r="270" spans="2:13" s="605" customFormat="1" ht="20.100000000000001" customHeight="1" x14ac:dyDescent="0.2">
      <c r="B270" s="726" t="s">
        <v>315</v>
      </c>
      <c r="C270" s="633" t="s">
        <v>828</v>
      </c>
      <c r="D270" s="630" t="s">
        <v>829</v>
      </c>
      <c r="E270" s="623" t="s">
        <v>170</v>
      </c>
      <c r="F270" s="683"/>
      <c r="G270" s="641">
        <v>2017</v>
      </c>
      <c r="H270" s="634">
        <v>0</v>
      </c>
      <c r="I270" s="627">
        <v>0</v>
      </c>
      <c r="J270" s="634">
        <v>190</v>
      </c>
      <c r="K270" s="627">
        <v>0</v>
      </c>
      <c r="L270" s="628">
        <f t="shared" si="7"/>
        <v>0</v>
      </c>
      <c r="M270" s="604"/>
    </row>
    <row r="271" spans="2:13" s="605" customFormat="1" ht="20.100000000000001" customHeight="1" x14ac:dyDescent="0.2">
      <c r="B271" s="728" t="s">
        <v>315</v>
      </c>
      <c r="C271" s="620" t="s">
        <v>830</v>
      </c>
      <c r="D271" s="630" t="s">
        <v>831</v>
      </c>
      <c r="E271" s="630" t="s">
        <v>170</v>
      </c>
      <c r="F271" s="683"/>
      <c r="G271" s="641">
        <v>2017</v>
      </c>
      <c r="H271" s="634">
        <v>0</v>
      </c>
      <c r="I271" s="627">
        <v>0</v>
      </c>
      <c r="J271" s="634">
        <v>600</v>
      </c>
      <c r="K271" s="627">
        <v>0</v>
      </c>
      <c r="L271" s="628">
        <f t="shared" si="7"/>
        <v>0</v>
      </c>
      <c r="M271" s="604"/>
    </row>
    <row r="272" spans="2:13" s="605" customFormat="1" ht="20.100000000000001" customHeight="1" x14ac:dyDescent="0.2">
      <c r="B272" s="728" t="s">
        <v>315</v>
      </c>
      <c r="C272" s="633" t="s">
        <v>832</v>
      </c>
      <c r="D272" s="630" t="s">
        <v>833</v>
      </c>
      <c r="E272" s="623" t="s">
        <v>170</v>
      </c>
      <c r="F272" s="683"/>
      <c r="G272" s="641">
        <v>2017</v>
      </c>
      <c r="H272" s="634">
        <v>0</v>
      </c>
      <c r="I272" s="627">
        <v>0</v>
      </c>
      <c r="J272" s="634">
        <v>1000</v>
      </c>
      <c r="K272" s="627">
        <v>0</v>
      </c>
      <c r="L272" s="628">
        <f t="shared" si="7"/>
        <v>0</v>
      </c>
      <c r="M272" s="604"/>
    </row>
    <row r="273" spans="2:13" s="605" customFormat="1" ht="20.100000000000001" customHeight="1" x14ac:dyDescent="0.2">
      <c r="B273" s="726" t="s">
        <v>315</v>
      </c>
      <c r="C273" s="620" t="s">
        <v>834</v>
      </c>
      <c r="D273" s="630" t="s">
        <v>835</v>
      </c>
      <c r="E273" s="630" t="s">
        <v>170</v>
      </c>
      <c r="F273" s="683"/>
      <c r="G273" s="641">
        <v>2017</v>
      </c>
      <c r="H273" s="634">
        <v>0</v>
      </c>
      <c r="I273" s="627">
        <v>0</v>
      </c>
      <c r="J273" s="634">
        <v>500</v>
      </c>
      <c r="K273" s="627">
        <v>0</v>
      </c>
      <c r="L273" s="628">
        <f t="shared" si="7"/>
        <v>0</v>
      </c>
      <c r="M273" s="604"/>
    </row>
    <row r="274" spans="2:13" s="605" customFormat="1" ht="20.100000000000001" customHeight="1" thickBot="1" x14ac:dyDescent="0.25">
      <c r="B274" s="728" t="s">
        <v>315</v>
      </c>
      <c r="C274" s="633" t="s">
        <v>836</v>
      </c>
      <c r="D274" s="630" t="s">
        <v>837</v>
      </c>
      <c r="E274" s="623" t="s">
        <v>170</v>
      </c>
      <c r="F274" s="691"/>
      <c r="G274" s="641">
        <v>2017</v>
      </c>
      <c r="H274" s="634">
        <v>0</v>
      </c>
      <c r="I274" s="627">
        <v>0</v>
      </c>
      <c r="J274" s="738">
        <v>800</v>
      </c>
      <c r="K274" s="627">
        <v>0</v>
      </c>
      <c r="L274" s="628">
        <f t="shared" si="7"/>
        <v>0</v>
      </c>
      <c r="M274" s="604"/>
    </row>
    <row r="275" spans="2:13" s="615" customFormat="1" ht="20.100000000000001" customHeight="1" thickBot="1" x14ac:dyDescent="0.25">
      <c r="B275" s="916" t="s">
        <v>319</v>
      </c>
      <c r="C275" s="917"/>
      <c r="D275" s="917"/>
      <c r="E275" s="917"/>
      <c r="F275" s="610"/>
      <c r="G275" s="610"/>
      <c r="H275" s="611"/>
      <c r="I275" s="612">
        <f>I276</f>
        <v>6501</v>
      </c>
      <c r="J275" s="611">
        <f>J276</f>
        <v>66421</v>
      </c>
      <c r="K275" s="612">
        <f>K276</f>
        <v>2687</v>
      </c>
      <c r="L275" s="613">
        <f t="shared" si="7"/>
        <v>4.0454073259962957</v>
      </c>
      <c r="M275" s="614"/>
    </row>
    <row r="276" spans="2:13" s="605" customFormat="1" ht="20.100000000000001" customHeight="1" thickBot="1" x14ac:dyDescent="0.25">
      <c r="B276" s="920" t="s">
        <v>320</v>
      </c>
      <c r="C276" s="921"/>
      <c r="D276" s="921"/>
      <c r="E276" s="921"/>
      <c r="F276" s="616"/>
      <c r="G276" s="616"/>
      <c r="H276" s="617"/>
      <c r="I276" s="618">
        <f>SUM(I277:I280)</f>
        <v>6501</v>
      </c>
      <c r="J276" s="617">
        <f>SUM(J277:J280)</f>
        <v>66421</v>
      </c>
      <c r="K276" s="618">
        <f>SUM(K277:K280)</f>
        <v>2687</v>
      </c>
      <c r="L276" s="619">
        <f t="shared" si="7"/>
        <v>4.0454073259962957</v>
      </c>
      <c r="M276" s="604"/>
    </row>
    <row r="277" spans="2:13" s="605" customFormat="1" ht="20.100000000000001" customHeight="1" x14ac:dyDescent="0.2">
      <c r="B277" s="620" t="s">
        <v>184</v>
      </c>
      <c r="C277" s="620" t="s">
        <v>185</v>
      </c>
      <c r="D277" s="739" t="s">
        <v>838</v>
      </c>
      <c r="E277" s="740" t="s">
        <v>321</v>
      </c>
      <c r="F277" s="741"/>
      <c r="G277" s="741" t="s">
        <v>433</v>
      </c>
      <c r="H277" s="742">
        <v>362</v>
      </c>
      <c r="I277" s="627">
        <v>2500</v>
      </c>
      <c r="J277" s="742">
        <v>21060</v>
      </c>
      <c r="K277" s="627">
        <v>362</v>
      </c>
      <c r="L277" s="628">
        <f t="shared" si="7"/>
        <v>1.7188983855650521</v>
      </c>
      <c r="M277" s="604"/>
    </row>
    <row r="278" spans="2:13" s="605" customFormat="1" ht="20.100000000000001" customHeight="1" x14ac:dyDescent="0.2">
      <c r="B278" s="743" t="s">
        <v>184</v>
      </c>
      <c r="C278" s="743" t="s">
        <v>322</v>
      </c>
      <c r="D278" s="744" t="s">
        <v>839</v>
      </c>
      <c r="E278" s="745" t="s">
        <v>321</v>
      </c>
      <c r="F278" s="632"/>
      <c r="G278" s="632" t="s">
        <v>433</v>
      </c>
      <c r="H278" s="746">
        <v>2325</v>
      </c>
      <c r="I278" s="627">
        <v>4001</v>
      </c>
      <c r="J278" s="746">
        <v>4361</v>
      </c>
      <c r="K278" s="627">
        <v>2325</v>
      </c>
      <c r="L278" s="628">
        <f t="shared" si="7"/>
        <v>53.31346021554689</v>
      </c>
      <c r="M278" s="604"/>
    </row>
    <row r="279" spans="2:13" s="605" customFormat="1" ht="20.100000000000001" customHeight="1" x14ac:dyDescent="0.2">
      <c r="B279" s="620" t="s">
        <v>184</v>
      </c>
      <c r="C279" s="620" t="s">
        <v>840</v>
      </c>
      <c r="D279" s="739" t="s">
        <v>841</v>
      </c>
      <c r="E279" s="740" t="s">
        <v>321</v>
      </c>
      <c r="F279" s="632" t="s">
        <v>429</v>
      </c>
      <c r="G279" s="632" t="s">
        <v>842</v>
      </c>
      <c r="H279" s="747">
        <v>0</v>
      </c>
      <c r="I279" s="627">
        <v>0</v>
      </c>
      <c r="J279" s="747">
        <v>14000</v>
      </c>
      <c r="K279" s="627">
        <v>0</v>
      </c>
      <c r="L279" s="628">
        <f t="shared" si="7"/>
        <v>0</v>
      </c>
      <c r="M279" s="604"/>
    </row>
    <row r="280" spans="2:13" s="605" customFormat="1" ht="20.100000000000001" customHeight="1" thickBot="1" x14ac:dyDescent="0.25">
      <c r="B280" s="723" t="s">
        <v>184</v>
      </c>
      <c r="C280" s="723" t="s">
        <v>843</v>
      </c>
      <c r="D280" s="748" t="s">
        <v>844</v>
      </c>
      <c r="E280" s="749" t="s">
        <v>845</v>
      </c>
      <c r="F280" s="750" t="s">
        <v>429</v>
      </c>
      <c r="G280" s="750" t="s">
        <v>842</v>
      </c>
      <c r="H280" s="751">
        <v>0</v>
      </c>
      <c r="I280" s="659">
        <v>0</v>
      </c>
      <c r="J280" s="751">
        <v>27000</v>
      </c>
      <c r="K280" s="659">
        <v>0</v>
      </c>
      <c r="L280" s="660">
        <f t="shared" si="7"/>
        <v>0</v>
      </c>
      <c r="M280" s="604"/>
    </row>
    <row r="281" spans="2:13" s="605" customFormat="1" ht="20.100000000000001" customHeight="1" thickBot="1" x14ac:dyDescent="0.25">
      <c r="B281" s="662"/>
      <c r="C281" s="662"/>
      <c r="D281" s="664"/>
      <c r="E281" s="752"/>
      <c r="F281" s="753"/>
      <c r="G281" s="753"/>
      <c r="H281" s="754"/>
      <c r="I281" s="667"/>
      <c r="J281" s="754"/>
      <c r="K281" s="667"/>
      <c r="L281" s="668" t="s">
        <v>846</v>
      </c>
      <c r="M281" s="604"/>
    </row>
    <row r="282" spans="2:13" s="605" customFormat="1" ht="39.950000000000003" customHeight="1" thickBot="1" x14ac:dyDescent="0.25">
      <c r="B282" s="922" t="s">
        <v>413</v>
      </c>
      <c r="C282" s="923"/>
      <c r="D282" s="923"/>
      <c r="E282" s="924"/>
      <c r="F282" s="918" t="s">
        <v>414</v>
      </c>
      <c r="G282" s="918" t="s">
        <v>234</v>
      </c>
      <c r="H282" s="918" t="s">
        <v>415</v>
      </c>
      <c r="I282" s="908" t="s">
        <v>390</v>
      </c>
      <c r="J282" s="909"/>
      <c r="K282" s="910" t="s">
        <v>391</v>
      </c>
      <c r="L282" s="912" t="s">
        <v>235</v>
      </c>
      <c r="M282" s="604"/>
    </row>
    <row r="283" spans="2:13" s="605" customFormat="1" ht="20.100000000000001" customHeight="1" thickBot="1" x14ac:dyDescent="0.25">
      <c r="B283" s="606" t="s">
        <v>167</v>
      </c>
      <c r="C283" s="606" t="s">
        <v>168</v>
      </c>
      <c r="D283" s="914" t="s">
        <v>143</v>
      </c>
      <c r="E283" s="915"/>
      <c r="F283" s="925"/>
      <c r="G283" s="919"/>
      <c r="H283" s="919"/>
      <c r="I283" s="607" t="s">
        <v>40</v>
      </c>
      <c r="J283" s="606" t="s">
        <v>44</v>
      </c>
      <c r="K283" s="911"/>
      <c r="L283" s="913"/>
      <c r="M283" s="604"/>
    </row>
    <row r="284" spans="2:13" s="605" customFormat="1" ht="20.100000000000001" customHeight="1" thickBot="1" x14ac:dyDescent="0.25">
      <c r="B284" s="670"/>
      <c r="C284" s="670"/>
      <c r="D284" s="672"/>
      <c r="E284" s="755"/>
      <c r="F284" s="756"/>
      <c r="G284" s="756"/>
      <c r="H284" s="757"/>
      <c r="I284" s="675"/>
      <c r="J284" s="757"/>
      <c r="K284" s="675"/>
      <c r="L284" s="676"/>
      <c r="M284" s="604"/>
    </row>
    <row r="285" spans="2:13" s="615" customFormat="1" ht="20.100000000000001" customHeight="1" thickBot="1" x14ac:dyDescent="0.25">
      <c r="B285" s="916" t="s">
        <v>323</v>
      </c>
      <c r="C285" s="917"/>
      <c r="D285" s="917"/>
      <c r="E285" s="917"/>
      <c r="F285" s="610"/>
      <c r="G285" s="610"/>
      <c r="H285" s="611"/>
      <c r="I285" s="612">
        <f>I286</f>
        <v>660921</v>
      </c>
      <c r="J285" s="611">
        <f t="shared" ref="J285:K285" si="10">J286</f>
        <v>180014.4</v>
      </c>
      <c r="K285" s="612">
        <f t="shared" si="10"/>
        <v>20062</v>
      </c>
      <c r="L285" s="613">
        <f t="shared" si="7"/>
        <v>11.144663982436962</v>
      </c>
      <c r="M285" s="614"/>
    </row>
    <row r="286" spans="2:13" s="605" customFormat="1" ht="20.100000000000001" customHeight="1" thickBot="1" x14ac:dyDescent="0.25">
      <c r="B286" s="920" t="s">
        <v>324</v>
      </c>
      <c r="C286" s="921"/>
      <c r="D286" s="921"/>
      <c r="E286" s="921"/>
      <c r="F286" s="616"/>
      <c r="G286" s="616"/>
      <c r="H286" s="617"/>
      <c r="I286" s="618">
        <f>SUM(I287:I334)</f>
        <v>660921</v>
      </c>
      <c r="J286" s="617">
        <f>SUM(J287:J334,J341:J344)</f>
        <v>180014.4</v>
      </c>
      <c r="K286" s="618">
        <f>SUM(K287:K334)</f>
        <v>20062</v>
      </c>
      <c r="L286" s="619">
        <f t="shared" si="7"/>
        <v>11.144663982436962</v>
      </c>
      <c r="M286" s="604"/>
    </row>
    <row r="287" spans="2:13" s="605" customFormat="1" ht="20.100000000000001" customHeight="1" x14ac:dyDescent="0.2">
      <c r="B287" s="758" t="s">
        <v>186</v>
      </c>
      <c r="C287" s="741" t="s">
        <v>146</v>
      </c>
      <c r="D287" s="630" t="s">
        <v>847</v>
      </c>
      <c r="E287" s="732" t="s">
        <v>359</v>
      </c>
      <c r="F287" s="641"/>
      <c r="G287" s="641" t="s">
        <v>848</v>
      </c>
      <c r="H287" s="682">
        <v>551656</v>
      </c>
      <c r="I287" s="681">
        <v>581975</v>
      </c>
      <c r="J287" s="682">
        <v>12358</v>
      </c>
      <c r="K287" s="681">
        <v>0</v>
      </c>
      <c r="L287" s="759">
        <f t="shared" si="7"/>
        <v>0</v>
      </c>
      <c r="M287" s="385"/>
    </row>
    <row r="288" spans="2:13" s="605" customFormat="1" ht="20.100000000000001" customHeight="1" x14ac:dyDescent="0.2">
      <c r="B288" s="758" t="s">
        <v>186</v>
      </c>
      <c r="C288" s="632" t="s">
        <v>153</v>
      </c>
      <c r="D288" s="735" t="s">
        <v>325</v>
      </c>
      <c r="E288" s="630" t="s">
        <v>326</v>
      </c>
      <c r="F288" s="683"/>
      <c r="G288" s="683" t="s">
        <v>417</v>
      </c>
      <c r="H288" s="634">
        <v>0</v>
      </c>
      <c r="I288" s="681">
        <v>1629</v>
      </c>
      <c r="J288" s="634">
        <v>1629</v>
      </c>
      <c r="K288" s="681">
        <v>0</v>
      </c>
      <c r="L288" s="759">
        <f t="shared" si="7"/>
        <v>0</v>
      </c>
      <c r="M288" s="385"/>
    </row>
    <row r="289" spans="2:13" s="605" customFormat="1" ht="20.100000000000001" customHeight="1" x14ac:dyDescent="0.2">
      <c r="B289" s="758" t="s">
        <v>186</v>
      </c>
      <c r="C289" s="741" t="s">
        <v>189</v>
      </c>
      <c r="D289" s="732" t="s">
        <v>849</v>
      </c>
      <c r="E289" s="732" t="s">
        <v>327</v>
      </c>
      <c r="F289" s="683"/>
      <c r="G289" s="683" t="s">
        <v>240</v>
      </c>
      <c r="H289" s="634">
        <v>0</v>
      </c>
      <c r="I289" s="681">
        <v>317</v>
      </c>
      <c r="J289" s="634">
        <v>317</v>
      </c>
      <c r="K289" s="681">
        <v>0</v>
      </c>
      <c r="L289" s="759">
        <f t="shared" si="7"/>
        <v>0</v>
      </c>
      <c r="M289" s="385"/>
    </row>
    <row r="290" spans="2:13" s="605" customFormat="1" ht="20.100000000000001" customHeight="1" x14ac:dyDescent="0.2">
      <c r="B290" s="758" t="s">
        <v>186</v>
      </c>
      <c r="C290" s="741" t="s">
        <v>188</v>
      </c>
      <c r="D290" s="630" t="s">
        <v>328</v>
      </c>
      <c r="E290" s="630" t="s">
        <v>329</v>
      </c>
      <c r="F290" s="683"/>
      <c r="G290" s="683" t="s">
        <v>240</v>
      </c>
      <c r="H290" s="634">
        <v>27</v>
      </c>
      <c r="I290" s="681">
        <v>350</v>
      </c>
      <c r="J290" s="634">
        <v>350</v>
      </c>
      <c r="K290" s="681">
        <v>27</v>
      </c>
      <c r="L290" s="759">
        <f t="shared" si="7"/>
        <v>7.7142857142857135</v>
      </c>
      <c r="M290" s="385"/>
    </row>
    <row r="291" spans="2:13" s="605" customFormat="1" ht="20.100000000000001" customHeight="1" x14ac:dyDescent="0.2">
      <c r="B291" s="758" t="s">
        <v>186</v>
      </c>
      <c r="C291" s="741" t="s">
        <v>190</v>
      </c>
      <c r="D291" s="630" t="s">
        <v>330</v>
      </c>
      <c r="E291" s="630" t="s">
        <v>331</v>
      </c>
      <c r="F291" s="683"/>
      <c r="G291" s="683" t="s">
        <v>240</v>
      </c>
      <c r="H291" s="634">
        <v>0</v>
      </c>
      <c r="I291" s="681">
        <v>220</v>
      </c>
      <c r="J291" s="634">
        <v>220</v>
      </c>
      <c r="K291" s="681">
        <v>0</v>
      </c>
      <c r="L291" s="759">
        <f t="shared" si="7"/>
        <v>0</v>
      </c>
      <c r="M291" s="385"/>
    </row>
    <row r="292" spans="2:13" s="605" customFormat="1" ht="20.100000000000001" customHeight="1" x14ac:dyDescent="0.2">
      <c r="B292" s="758" t="s">
        <v>186</v>
      </c>
      <c r="C292" s="741" t="s">
        <v>333</v>
      </c>
      <c r="D292" s="630" t="s">
        <v>850</v>
      </c>
      <c r="E292" s="732" t="s">
        <v>170</v>
      </c>
      <c r="F292" s="683"/>
      <c r="G292" s="683" t="s">
        <v>262</v>
      </c>
      <c r="H292" s="634">
        <v>1840</v>
      </c>
      <c r="I292" s="681">
        <v>8840</v>
      </c>
      <c r="J292" s="634">
        <v>8840</v>
      </c>
      <c r="K292" s="681">
        <v>840</v>
      </c>
      <c r="L292" s="759">
        <f t="shared" si="7"/>
        <v>9.502262443438914</v>
      </c>
      <c r="M292" s="385"/>
    </row>
    <row r="293" spans="2:13" s="605" customFormat="1" ht="20.100000000000001" customHeight="1" x14ac:dyDescent="0.2">
      <c r="B293" s="760" t="s">
        <v>186</v>
      </c>
      <c r="C293" s="741" t="s">
        <v>334</v>
      </c>
      <c r="D293" s="630" t="s">
        <v>291</v>
      </c>
      <c r="E293" s="732" t="s">
        <v>170</v>
      </c>
      <c r="F293" s="683"/>
      <c r="G293" s="683" t="s">
        <v>262</v>
      </c>
      <c r="H293" s="634">
        <v>477</v>
      </c>
      <c r="I293" s="681">
        <v>2000</v>
      </c>
      <c r="J293" s="634">
        <v>12500</v>
      </c>
      <c r="K293" s="681">
        <v>477</v>
      </c>
      <c r="L293" s="759">
        <f t="shared" ref="L293:L360" si="11">K293/J293*100</f>
        <v>3.8159999999999998</v>
      </c>
      <c r="M293" s="385"/>
    </row>
    <row r="294" spans="2:13" s="605" customFormat="1" ht="20.100000000000001" customHeight="1" x14ac:dyDescent="0.2">
      <c r="B294" s="758" t="s">
        <v>186</v>
      </c>
      <c r="C294" s="741" t="s">
        <v>151</v>
      </c>
      <c r="D294" s="630" t="s">
        <v>851</v>
      </c>
      <c r="E294" s="732" t="s">
        <v>477</v>
      </c>
      <c r="F294" s="683"/>
      <c r="G294" s="683" t="s">
        <v>852</v>
      </c>
      <c r="H294" s="634">
        <v>225</v>
      </c>
      <c r="I294" s="681">
        <v>35</v>
      </c>
      <c r="J294" s="634">
        <v>35</v>
      </c>
      <c r="K294" s="681">
        <v>0</v>
      </c>
      <c r="L294" s="759">
        <f t="shared" si="11"/>
        <v>0</v>
      </c>
      <c r="M294" s="385"/>
    </row>
    <row r="295" spans="2:13" s="605" customFormat="1" ht="20.100000000000001" customHeight="1" x14ac:dyDescent="0.2">
      <c r="B295" s="758" t="s">
        <v>186</v>
      </c>
      <c r="C295" s="741" t="s">
        <v>152</v>
      </c>
      <c r="D295" s="630" t="s">
        <v>853</v>
      </c>
      <c r="E295" s="732" t="s">
        <v>477</v>
      </c>
      <c r="F295" s="683"/>
      <c r="G295" s="683" t="s">
        <v>417</v>
      </c>
      <c r="H295" s="634">
        <v>0</v>
      </c>
      <c r="I295" s="681">
        <v>10500</v>
      </c>
      <c r="J295" s="634">
        <v>10500</v>
      </c>
      <c r="K295" s="681">
        <v>0</v>
      </c>
      <c r="L295" s="759">
        <f t="shared" si="11"/>
        <v>0</v>
      </c>
      <c r="M295" s="385"/>
    </row>
    <row r="296" spans="2:13" s="605" customFormat="1" ht="20.100000000000001" customHeight="1" x14ac:dyDescent="0.2">
      <c r="B296" s="758" t="s">
        <v>186</v>
      </c>
      <c r="C296" s="632" t="s">
        <v>306</v>
      </c>
      <c r="D296" s="630" t="s">
        <v>854</v>
      </c>
      <c r="E296" s="732" t="s">
        <v>477</v>
      </c>
      <c r="F296" s="683"/>
      <c r="G296" s="683" t="s">
        <v>417</v>
      </c>
      <c r="H296" s="634">
        <v>330</v>
      </c>
      <c r="I296" s="681">
        <v>4</v>
      </c>
      <c r="J296" s="634">
        <v>4</v>
      </c>
      <c r="K296" s="681">
        <v>0</v>
      </c>
      <c r="L296" s="759">
        <f t="shared" si="11"/>
        <v>0</v>
      </c>
      <c r="M296" s="385"/>
    </row>
    <row r="297" spans="2:13" s="605" customFormat="1" ht="20.100000000000001" customHeight="1" x14ac:dyDescent="0.2">
      <c r="B297" s="758" t="s">
        <v>186</v>
      </c>
      <c r="C297" s="741" t="s">
        <v>855</v>
      </c>
      <c r="D297" s="761" t="s">
        <v>856</v>
      </c>
      <c r="E297" s="732" t="s">
        <v>477</v>
      </c>
      <c r="F297" s="683"/>
      <c r="G297" s="683">
        <v>2017</v>
      </c>
      <c r="H297" s="634">
        <v>0</v>
      </c>
      <c r="I297" s="681">
        <v>3700</v>
      </c>
      <c r="J297" s="634">
        <v>3700</v>
      </c>
      <c r="K297" s="681">
        <v>0</v>
      </c>
      <c r="L297" s="759">
        <f t="shared" si="11"/>
        <v>0</v>
      </c>
      <c r="M297" s="385"/>
    </row>
    <row r="298" spans="2:13" s="605" customFormat="1" ht="20.100000000000001" customHeight="1" x14ac:dyDescent="0.2">
      <c r="B298" s="758" t="s">
        <v>186</v>
      </c>
      <c r="C298" s="632" t="s">
        <v>857</v>
      </c>
      <c r="D298" s="622" t="s">
        <v>858</v>
      </c>
      <c r="E298" s="732" t="s">
        <v>313</v>
      </c>
      <c r="F298" s="683"/>
      <c r="G298" s="683">
        <v>2017</v>
      </c>
      <c r="H298" s="634">
        <v>0</v>
      </c>
      <c r="I298" s="681">
        <v>15000</v>
      </c>
      <c r="J298" s="634">
        <v>2945.7</v>
      </c>
      <c r="K298" s="681">
        <v>0</v>
      </c>
      <c r="L298" s="759">
        <f t="shared" si="11"/>
        <v>0</v>
      </c>
      <c r="M298" s="385"/>
    </row>
    <row r="299" spans="2:13" s="605" customFormat="1" ht="20.100000000000001" customHeight="1" x14ac:dyDescent="0.2">
      <c r="B299" s="758" t="s">
        <v>186</v>
      </c>
      <c r="C299" s="632" t="s">
        <v>859</v>
      </c>
      <c r="D299" s="761" t="s">
        <v>860</v>
      </c>
      <c r="E299" s="732" t="s">
        <v>861</v>
      </c>
      <c r="F299" s="683"/>
      <c r="G299" s="683">
        <v>2017</v>
      </c>
      <c r="H299" s="634">
        <v>0</v>
      </c>
      <c r="I299" s="681">
        <v>11000</v>
      </c>
      <c r="J299" s="634">
        <v>11000</v>
      </c>
      <c r="K299" s="681">
        <v>0</v>
      </c>
      <c r="L299" s="759">
        <f t="shared" si="11"/>
        <v>0</v>
      </c>
      <c r="M299" s="385"/>
    </row>
    <row r="300" spans="2:13" s="605" customFormat="1" ht="20.100000000000001" customHeight="1" x14ac:dyDescent="0.2">
      <c r="B300" s="758" t="s">
        <v>186</v>
      </c>
      <c r="C300" s="741" t="s">
        <v>862</v>
      </c>
      <c r="D300" s="761" t="s">
        <v>863</v>
      </c>
      <c r="E300" s="732" t="s">
        <v>864</v>
      </c>
      <c r="F300" s="683"/>
      <c r="G300" s="683">
        <v>2017</v>
      </c>
      <c r="H300" s="634">
        <v>2073</v>
      </c>
      <c r="I300" s="681">
        <v>2900</v>
      </c>
      <c r="J300" s="634">
        <v>2900</v>
      </c>
      <c r="K300" s="681">
        <v>2073</v>
      </c>
      <c r="L300" s="759">
        <f t="shared" si="11"/>
        <v>71.482758620689651</v>
      </c>
      <c r="M300" s="385"/>
    </row>
    <row r="301" spans="2:13" s="605" customFormat="1" ht="20.100000000000001" customHeight="1" x14ac:dyDescent="0.2">
      <c r="B301" s="758" t="s">
        <v>186</v>
      </c>
      <c r="C301" s="741" t="s">
        <v>865</v>
      </c>
      <c r="D301" s="761" t="s">
        <v>866</v>
      </c>
      <c r="E301" s="732" t="s">
        <v>867</v>
      </c>
      <c r="F301" s="683"/>
      <c r="G301" s="683">
        <v>2017</v>
      </c>
      <c r="H301" s="634">
        <v>2081</v>
      </c>
      <c r="I301" s="681">
        <v>2891</v>
      </c>
      <c r="J301" s="634">
        <v>2891</v>
      </c>
      <c r="K301" s="681">
        <v>2081</v>
      </c>
      <c r="L301" s="759">
        <f t="shared" si="11"/>
        <v>71.982013144240739</v>
      </c>
      <c r="M301" s="385"/>
    </row>
    <row r="302" spans="2:13" s="605" customFormat="1" ht="20.100000000000001" customHeight="1" x14ac:dyDescent="0.2">
      <c r="B302" s="758" t="s">
        <v>186</v>
      </c>
      <c r="C302" s="741" t="s">
        <v>336</v>
      </c>
      <c r="D302" s="761" t="s">
        <v>337</v>
      </c>
      <c r="E302" s="732" t="s">
        <v>170</v>
      </c>
      <c r="F302" s="683"/>
      <c r="G302" s="683" t="s">
        <v>262</v>
      </c>
      <c r="H302" s="634">
        <v>3971</v>
      </c>
      <c r="I302" s="681">
        <v>3956</v>
      </c>
      <c r="J302" s="634">
        <v>4044</v>
      </c>
      <c r="K302" s="681">
        <v>3971</v>
      </c>
      <c r="L302" s="759">
        <f t="shared" si="11"/>
        <v>98.194856577645893</v>
      </c>
      <c r="M302" s="385"/>
    </row>
    <row r="303" spans="2:13" s="605" customFormat="1" ht="20.100000000000001" customHeight="1" x14ac:dyDescent="0.2">
      <c r="B303" s="758" t="s">
        <v>186</v>
      </c>
      <c r="C303" s="741" t="s">
        <v>339</v>
      </c>
      <c r="D303" s="622" t="s">
        <v>868</v>
      </c>
      <c r="E303" s="732" t="s">
        <v>864</v>
      </c>
      <c r="F303" s="683"/>
      <c r="G303" s="683" t="s">
        <v>262</v>
      </c>
      <c r="H303" s="634">
        <v>10326</v>
      </c>
      <c r="I303" s="681">
        <v>9270</v>
      </c>
      <c r="J303" s="634">
        <v>10020</v>
      </c>
      <c r="K303" s="681">
        <v>8779</v>
      </c>
      <c r="L303" s="759">
        <f t="shared" si="11"/>
        <v>87.614770459081839</v>
      </c>
      <c r="M303" s="385"/>
    </row>
    <row r="304" spans="2:13" s="605" customFormat="1" ht="20.100000000000001" customHeight="1" x14ac:dyDescent="0.2">
      <c r="B304" s="758" t="s">
        <v>186</v>
      </c>
      <c r="C304" s="741" t="s">
        <v>869</v>
      </c>
      <c r="D304" s="622" t="s">
        <v>870</v>
      </c>
      <c r="E304" s="732" t="s">
        <v>871</v>
      </c>
      <c r="F304" s="683"/>
      <c r="G304" s="683" t="s">
        <v>262</v>
      </c>
      <c r="H304" s="634">
        <v>0</v>
      </c>
      <c r="I304" s="681">
        <v>2100</v>
      </c>
      <c r="J304" s="634">
        <v>2100</v>
      </c>
      <c r="K304" s="681">
        <v>0</v>
      </c>
      <c r="L304" s="759">
        <f t="shared" si="11"/>
        <v>0</v>
      </c>
      <c r="M304" s="385"/>
    </row>
    <row r="305" spans="2:13" s="605" customFormat="1" ht="20.100000000000001" customHeight="1" x14ac:dyDescent="0.2">
      <c r="B305" s="758" t="s">
        <v>186</v>
      </c>
      <c r="C305" s="741" t="s">
        <v>872</v>
      </c>
      <c r="D305" s="622" t="s">
        <v>873</v>
      </c>
      <c r="E305" s="732" t="s">
        <v>874</v>
      </c>
      <c r="F305" s="683"/>
      <c r="G305" s="683" t="s">
        <v>262</v>
      </c>
      <c r="H305" s="634">
        <v>0</v>
      </c>
      <c r="I305" s="681">
        <v>3000</v>
      </c>
      <c r="J305" s="634">
        <v>3000</v>
      </c>
      <c r="K305" s="681">
        <v>0</v>
      </c>
      <c r="L305" s="759">
        <f t="shared" si="11"/>
        <v>0</v>
      </c>
      <c r="M305" s="385"/>
    </row>
    <row r="306" spans="2:13" s="605" customFormat="1" ht="20.100000000000001" customHeight="1" x14ac:dyDescent="0.2">
      <c r="B306" s="758" t="s">
        <v>186</v>
      </c>
      <c r="C306" s="741" t="s">
        <v>338</v>
      </c>
      <c r="D306" s="622" t="s">
        <v>875</v>
      </c>
      <c r="E306" s="732" t="s">
        <v>876</v>
      </c>
      <c r="F306" s="683"/>
      <c r="G306" s="683" t="s">
        <v>262</v>
      </c>
      <c r="H306" s="634">
        <v>3378</v>
      </c>
      <c r="I306" s="681">
        <v>258</v>
      </c>
      <c r="J306" s="634">
        <v>189.7</v>
      </c>
      <c r="K306" s="681">
        <v>190</v>
      </c>
      <c r="L306" s="759">
        <f t="shared" si="11"/>
        <v>100.15814443858726</v>
      </c>
      <c r="M306" s="385"/>
    </row>
    <row r="307" spans="2:13" s="605" customFormat="1" ht="20.100000000000001" customHeight="1" x14ac:dyDescent="0.2">
      <c r="B307" s="758" t="s">
        <v>186</v>
      </c>
      <c r="C307" s="741" t="s">
        <v>332</v>
      </c>
      <c r="D307" s="622" t="s">
        <v>877</v>
      </c>
      <c r="E307" s="732" t="s">
        <v>878</v>
      </c>
      <c r="F307" s="683"/>
      <c r="G307" s="683" t="s">
        <v>262</v>
      </c>
      <c r="H307" s="634">
        <v>0</v>
      </c>
      <c r="I307" s="681">
        <v>976</v>
      </c>
      <c r="J307" s="634">
        <v>976</v>
      </c>
      <c r="K307" s="681">
        <v>0</v>
      </c>
      <c r="L307" s="759">
        <f t="shared" si="11"/>
        <v>0</v>
      </c>
      <c r="M307" s="385"/>
    </row>
    <row r="308" spans="2:13" s="605" customFormat="1" ht="20.100000000000001" customHeight="1" x14ac:dyDescent="0.2">
      <c r="B308" s="758" t="s">
        <v>186</v>
      </c>
      <c r="C308" s="741" t="s">
        <v>879</v>
      </c>
      <c r="D308" s="622" t="s">
        <v>880</v>
      </c>
      <c r="E308" s="732" t="s">
        <v>881</v>
      </c>
      <c r="F308" s="683"/>
      <c r="G308" s="683">
        <v>2017</v>
      </c>
      <c r="H308" s="634">
        <v>0</v>
      </c>
      <c r="I308" s="681">
        <v>0</v>
      </c>
      <c r="J308" s="634">
        <v>2180</v>
      </c>
      <c r="K308" s="681">
        <v>0</v>
      </c>
      <c r="L308" s="759">
        <f t="shared" si="11"/>
        <v>0</v>
      </c>
      <c r="M308" s="385"/>
    </row>
    <row r="309" spans="2:13" s="605" customFormat="1" ht="20.100000000000001" customHeight="1" x14ac:dyDescent="0.2">
      <c r="B309" s="758" t="s">
        <v>186</v>
      </c>
      <c r="C309" s="741" t="s">
        <v>882</v>
      </c>
      <c r="D309" s="622" t="s">
        <v>883</v>
      </c>
      <c r="E309" s="732" t="s">
        <v>884</v>
      </c>
      <c r="F309" s="683"/>
      <c r="G309" s="683">
        <v>2017</v>
      </c>
      <c r="H309" s="634">
        <v>0</v>
      </c>
      <c r="I309" s="681">
        <v>0</v>
      </c>
      <c r="J309" s="634">
        <v>1602</v>
      </c>
      <c r="K309" s="681">
        <v>0</v>
      </c>
      <c r="L309" s="759">
        <f t="shared" si="11"/>
        <v>0</v>
      </c>
      <c r="M309" s="385"/>
    </row>
    <row r="310" spans="2:13" s="605" customFormat="1" ht="20.100000000000001" customHeight="1" x14ac:dyDescent="0.2">
      <c r="B310" s="758" t="s">
        <v>186</v>
      </c>
      <c r="C310" s="741" t="s">
        <v>885</v>
      </c>
      <c r="D310" s="622" t="s">
        <v>886</v>
      </c>
      <c r="E310" s="732" t="s">
        <v>170</v>
      </c>
      <c r="F310" s="683"/>
      <c r="G310" s="683">
        <v>2017</v>
      </c>
      <c r="H310" s="634">
        <v>0</v>
      </c>
      <c r="I310" s="681">
        <v>0</v>
      </c>
      <c r="J310" s="634">
        <v>3500</v>
      </c>
      <c r="K310" s="681">
        <v>0</v>
      </c>
      <c r="L310" s="759">
        <f t="shared" si="11"/>
        <v>0</v>
      </c>
      <c r="M310" s="385"/>
    </row>
    <row r="311" spans="2:13" s="605" customFormat="1" ht="20.100000000000001" customHeight="1" x14ac:dyDescent="0.2">
      <c r="B311" s="758" t="s">
        <v>186</v>
      </c>
      <c r="C311" s="741" t="s">
        <v>887</v>
      </c>
      <c r="D311" s="622" t="s">
        <v>888</v>
      </c>
      <c r="E311" s="732" t="s">
        <v>477</v>
      </c>
      <c r="F311" s="683"/>
      <c r="G311" s="683">
        <v>2017</v>
      </c>
      <c r="H311" s="634">
        <v>0</v>
      </c>
      <c r="I311" s="681">
        <v>0</v>
      </c>
      <c r="J311" s="634">
        <v>2190</v>
      </c>
      <c r="K311" s="681">
        <v>0</v>
      </c>
      <c r="L311" s="759">
        <f t="shared" si="11"/>
        <v>0</v>
      </c>
      <c r="M311" s="385"/>
    </row>
    <row r="312" spans="2:13" s="605" customFormat="1" ht="20.100000000000001" customHeight="1" x14ac:dyDescent="0.2">
      <c r="B312" s="758" t="s">
        <v>186</v>
      </c>
      <c r="C312" s="741" t="s">
        <v>889</v>
      </c>
      <c r="D312" s="622" t="s">
        <v>890</v>
      </c>
      <c r="E312" s="732" t="s">
        <v>891</v>
      </c>
      <c r="F312" s="683"/>
      <c r="G312" s="683">
        <v>2017</v>
      </c>
      <c r="H312" s="634">
        <v>0</v>
      </c>
      <c r="I312" s="681">
        <v>0</v>
      </c>
      <c r="J312" s="634">
        <v>3000</v>
      </c>
      <c r="K312" s="681">
        <v>0</v>
      </c>
      <c r="L312" s="759">
        <f t="shared" si="11"/>
        <v>0</v>
      </c>
      <c r="M312" s="385"/>
    </row>
    <row r="313" spans="2:13" s="605" customFormat="1" ht="20.100000000000001" customHeight="1" x14ac:dyDescent="0.2">
      <c r="B313" s="758" t="s">
        <v>186</v>
      </c>
      <c r="C313" s="741" t="s">
        <v>892</v>
      </c>
      <c r="D313" s="622" t="s">
        <v>893</v>
      </c>
      <c r="E313" s="732" t="s">
        <v>894</v>
      </c>
      <c r="F313" s="683"/>
      <c r="G313" s="683">
        <v>2017</v>
      </c>
      <c r="H313" s="634">
        <v>0</v>
      </c>
      <c r="I313" s="681">
        <v>0</v>
      </c>
      <c r="J313" s="634">
        <v>5000</v>
      </c>
      <c r="K313" s="681">
        <v>0</v>
      </c>
      <c r="L313" s="759">
        <f t="shared" si="11"/>
        <v>0</v>
      </c>
      <c r="M313" s="385"/>
    </row>
    <row r="314" spans="2:13" s="605" customFormat="1" ht="20.100000000000001" customHeight="1" x14ac:dyDescent="0.2">
      <c r="B314" s="758" t="s">
        <v>186</v>
      </c>
      <c r="C314" s="730" t="s">
        <v>795</v>
      </c>
      <c r="D314" s="637" t="s">
        <v>796</v>
      </c>
      <c r="E314" s="622" t="s">
        <v>793</v>
      </c>
      <c r="F314" s="683"/>
      <c r="G314" s="683">
        <v>2017</v>
      </c>
      <c r="H314" s="634">
        <v>0</v>
      </c>
      <c r="I314" s="681">
        <v>0</v>
      </c>
      <c r="J314" s="634">
        <v>0</v>
      </c>
      <c r="K314" s="681">
        <v>0</v>
      </c>
      <c r="L314" s="759">
        <v>0</v>
      </c>
      <c r="M314" s="385"/>
    </row>
    <row r="315" spans="2:13" s="605" customFormat="1" ht="20.100000000000001" customHeight="1" x14ac:dyDescent="0.2">
      <c r="B315" s="758" t="s">
        <v>186</v>
      </c>
      <c r="C315" s="730" t="s">
        <v>797</v>
      </c>
      <c r="D315" s="637" t="s">
        <v>798</v>
      </c>
      <c r="E315" s="622" t="s">
        <v>799</v>
      </c>
      <c r="F315" s="683"/>
      <c r="G315" s="683">
        <v>2017</v>
      </c>
      <c r="H315" s="634">
        <v>0</v>
      </c>
      <c r="I315" s="681">
        <v>0</v>
      </c>
      <c r="J315" s="634">
        <v>0</v>
      </c>
      <c r="K315" s="681">
        <v>0</v>
      </c>
      <c r="L315" s="759">
        <v>0</v>
      </c>
      <c r="M315" s="385"/>
    </row>
    <row r="316" spans="2:13" s="605" customFormat="1" ht="20.100000000000001" customHeight="1" x14ac:dyDescent="0.2">
      <c r="B316" s="758" t="s">
        <v>186</v>
      </c>
      <c r="C316" s="730" t="s">
        <v>800</v>
      </c>
      <c r="D316" s="637" t="s">
        <v>801</v>
      </c>
      <c r="E316" s="622" t="s">
        <v>802</v>
      </c>
      <c r="F316" s="683"/>
      <c r="G316" s="683">
        <v>2017</v>
      </c>
      <c r="H316" s="634">
        <v>0</v>
      </c>
      <c r="I316" s="681">
        <v>0</v>
      </c>
      <c r="J316" s="634">
        <v>90</v>
      </c>
      <c r="K316" s="681">
        <v>0</v>
      </c>
      <c r="L316" s="759">
        <f t="shared" si="11"/>
        <v>0</v>
      </c>
      <c r="M316" s="385"/>
    </row>
    <row r="317" spans="2:13" s="605" customFormat="1" ht="20.100000000000001" customHeight="1" x14ac:dyDescent="0.2">
      <c r="B317" s="758" t="s">
        <v>186</v>
      </c>
      <c r="C317" s="730" t="s">
        <v>803</v>
      </c>
      <c r="D317" s="637" t="s">
        <v>804</v>
      </c>
      <c r="E317" s="622" t="s">
        <v>802</v>
      </c>
      <c r="F317" s="683"/>
      <c r="G317" s="683">
        <v>2017</v>
      </c>
      <c r="H317" s="634">
        <v>0</v>
      </c>
      <c r="I317" s="681">
        <v>0</v>
      </c>
      <c r="J317" s="634">
        <v>8.5</v>
      </c>
      <c r="K317" s="681">
        <v>0</v>
      </c>
      <c r="L317" s="759">
        <f t="shared" si="11"/>
        <v>0</v>
      </c>
      <c r="M317" s="385"/>
    </row>
    <row r="318" spans="2:13" s="605" customFormat="1" ht="20.100000000000001" customHeight="1" x14ac:dyDescent="0.2">
      <c r="B318" s="758" t="s">
        <v>186</v>
      </c>
      <c r="C318" s="730" t="s">
        <v>805</v>
      </c>
      <c r="D318" s="637" t="s">
        <v>806</v>
      </c>
      <c r="E318" s="622" t="s">
        <v>793</v>
      </c>
      <c r="F318" s="683"/>
      <c r="G318" s="683">
        <v>2017</v>
      </c>
      <c r="H318" s="634">
        <v>0</v>
      </c>
      <c r="I318" s="681">
        <v>0</v>
      </c>
      <c r="J318" s="634">
        <v>0</v>
      </c>
      <c r="K318" s="681">
        <v>0</v>
      </c>
      <c r="L318" s="759">
        <v>0</v>
      </c>
      <c r="M318" s="385"/>
    </row>
    <row r="319" spans="2:13" s="605" customFormat="1" ht="20.100000000000001" customHeight="1" x14ac:dyDescent="0.2">
      <c r="B319" s="758" t="s">
        <v>186</v>
      </c>
      <c r="C319" s="730" t="s">
        <v>807</v>
      </c>
      <c r="D319" s="637" t="s">
        <v>808</v>
      </c>
      <c r="E319" s="622" t="s">
        <v>802</v>
      </c>
      <c r="F319" s="683"/>
      <c r="G319" s="683">
        <v>2017</v>
      </c>
      <c r="H319" s="634">
        <v>0</v>
      </c>
      <c r="I319" s="681">
        <v>0</v>
      </c>
      <c r="J319" s="634">
        <v>100</v>
      </c>
      <c r="K319" s="681">
        <v>0</v>
      </c>
      <c r="L319" s="759">
        <f t="shared" si="11"/>
        <v>0</v>
      </c>
      <c r="M319" s="385"/>
    </row>
    <row r="320" spans="2:13" s="605" customFormat="1" ht="20.100000000000001" customHeight="1" x14ac:dyDescent="0.2">
      <c r="B320" s="758" t="s">
        <v>186</v>
      </c>
      <c r="C320" s="730" t="s">
        <v>809</v>
      </c>
      <c r="D320" s="637" t="s">
        <v>810</v>
      </c>
      <c r="E320" s="622" t="s">
        <v>802</v>
      </c>
      <c r="F320" s="683"/>
      <c r="G320" s="683">
        <v>2017</v>
      </c>
      <c r="H320" s="634">
        <v>0</v>
      </c>
      <c r="I320" s="681">
        <v>0</v>
      </c>
      <c r="J320" s="634">
        <v>400</v>
      </c>
      <c r="K320" s="681">
        <v>0</v>
      </c>
      <c r="L320" s="759">
        <f t="shared" si="11"/>
        <v>0</v>
      </c>
      <c r="M320" s="385"/>
    </row>
    <row r="321" spans="2:13" s="605" customFormat="1" ht="20.100000000000001" customHeight="1" x14ac:dyDescent="0.2">
      <c r="B321" s="758" t="s">
        <v>186</v>
      </c>
      <c r="C321" s="730" t="s">
        <v>811</v>
      </c>
      <c r="D321" s="637" t="s">
        <v>812</v>
      </c>
      <c r="E321" s="622" t="s">
        <v>799</v>
      </c>
      <c r="F321" s="683"/>
      <c r="G321" s="683">
        <v>2017</v>
      </c>
      <c r="H321" s="634">
        <v>0</v>
      </c>
      <c r="I321" s="681">
        <v>0</v>
      </c>
      <c r="J321" s="634">
        <v>0</v>
      </c>
      <c r="K321" s="681">
        <v>0</v>
      </c>
      <c r="L321" s="759">
        <v>0</v>
      </c>
      <c r="M321" s="385"/>
    </row>
    <row r="322" spans="2:13" s="605" customFormat="1" ht="20.100000000000001" customHeight="1" x14ac:dyDescent="0.2">
      <c r="B322" s="758" t="s">
        <v>186</v>
      </c>
      <c r="C322" s="730" t="s">
        <v>895</v>
      </c>
      <c r="D322" s="637" t="s">
        <v>896</v>
      </c>
      <c r="E322" s="622" t="s">
        <v>897</v>
      </c>
      <c r="F322" s="683"/>
      <c r="G322" s="683">
        <v>2017</v>
      </c>
      <c r="H322" s="634">
        <v>1524</v>
      </c>
      <c r="I322" s="681">
        <v>0</v>
      </c>
      <c r="J322" s="634">
        <v>1524.2</v>
      </c>
      <c r="K322" s="681">
        <v>1524</v>
      </c>
      <c r="L322" s="759">
        <f t="shared" si="11"/>
        <v>99.986878362419631</v>
      </c>
      <c r="M322" s="385"/>
    </row>
    <row r="323" spans="2:13" s="605" customFormat="1" ht="20.100000000000001" customHeight="1" x14ac:dyDescent="0.2">
      <c r="B323" s="758" t="s">
        <v>186</v>
      </c>
      <c r="C323" s="730" t="s">
        <v>898</v>
      </c>
      <c r="D323" s="637" t="s">
        <v>899</v>
      </c>
      <c r="E323" s="622" t="s">
        <v>900</v>
      </c>
      <c r="F323" s="683"/>
      <c r="G323" s="683">
        <v>2017</v>
      </c>
      <c r="H323" s="634">
        <v>100.3</v>
      </c>
      <c r="I323" s="681">
        <v>0</v>
      </c>
      <c r="J323" s="634">
        <v>100.3</v>
      </c>
      <c r="K323" s="681">
        <v>100</v>
      </c>
      <c r="L323" s="759">
        <f t="shared" si="11"/>
        <v>99.700897308075781</v>
      </c>
      <c r="M323" s="385"/>
    </row>
    <row r="324" spans="2:13" s="605" customFormat="1" ht="20.100000000000001" customHeight="1" x14ac:dyDescent="0.2">
      <c r="B324" s="758" t="s">
        <v>186</v>
      </c>
      <c r="C324" s="730" t="s">
        <v>901</v>
      </c>
      <c r="D324" s="637" t="s">
        <v>902</v>
      </c>
      <c r="E324" s="622" t="s">
        <v>903</v>
      </c>
      <c r="F324" s="683"/>
      <c r="G324" s="683">
        <v>2017</v>
      </c>
      <c r="H324" s="634">
        <v>0</v>
      </c>
      <c r="I324" s="681">
        <v>0</v>
      </c>
      <c r="J324" s="634">
        <v>300</v>
      </c>
      <c r="K324" s="681">
        <v>0</v>
      </c>
      <c r="L324" s="759">
        <f t="shared" si="11"/>
        <v>0</v>
      </c>
      <c r="M324" s="385"/>
    </row>
    <row r="325" spans="2:13" s="605" customFormat="1" ht="20.100000000000001" customHeight="1" x14ac:dyDescent="0.2">
      <c r="B325" s="758" t="s">
        <v>186</v>
      </c>
      <c r="C325" s="730" t="s">
        <v>904</v>
      </c>
      <c r="D325" s="637" t="s">
        <v>905</v>
      </c>
      <c r="E325" s="622" t="s">
        <v>170</v>
      </c>
      <c r="F325" s="683" t="s">
        <v>429</v>
      </c>
      <c r="G325" s="683">
        <v>2017</v>
      </c>
      <c r="H325" s="634">
        <v>0</v>
      </c>
      <c r="I325" s="681">
        <v>0</v>
      </c>
      <c r="J325" s="634">
        <v>20000</v>
      </c>
      <c r="K325" s="681">
        <v>0</v>
      </c>
      <c r="L325" s="759">
        <f t="shared" si="11"/>
        <v>0</v>
      </c>
      <c r="M325" s="385"/>
    </row>
    <row r="326" spans="2:13" s="605" customFormat="1" ht="20.100000000000001" customHeight="1" x14ac:dyDescent="0.2">
      <c r="B326" s="758" t="s">
        <v>186</v>
      </c>
      <c r="C326" s="730" t="s">
        <v>906</v>
      </c>
      <c r="D326" s="637" t="s">
        <v>907</v>
      </c>
      <c r="E326" s="622" t="s">
        <v>477</v>
      </c>
      <c r="F326" s="683"/>
      <c r="G326" s="683">
        <v>2017</v>
      </c>
      <c r="H326" s="634">
        <v>0</v>
      </c>
      <c r="I326" s="681">
        <v>0</v>
      </c>
      <c r="J326" s="634">
        <v>9000</v>
      </c>
      <c r="K326" s="681">
        <v>0</v>
      </c>
      <c r="L326" s="759">
        <f t="shared" si="11"/>
        <v>0</v>
      </c>
      <c r="M326" s="385"/>
    </row>
    <row r="327" spans="2:13" s="605" customFormat="1" ht="20.100000000000001" customHeight="1" x14ac:dyDescent="0.2">
      <c r="B327" s="758" t="s">
        <v>186</v>
      </c>
      <c r="C327" s="730" t="s">
        <v>908</v>
      </c>
      <c r="D327" s="637" t="s">
        <v>909</v>
      </c>
      <c r="E327" s="622" t="s">
        <v>819</v>
      </c>
      <c r="F327" s="683"/>
      <c r="G327" s="683">
        <v>2017</v>
      </c>
      <c r="H327" s="634">
        <v>0</v>
      </c>
      <c r="I327" s="681">
        <v>0</v>
      </c>
      <c r="J327" s="634">
        <v>2000</v>
      </c>
      <c r="K327" s="681">
        <v>0</v>
      </c>
      <c r="L327" s="759">
        <f t="shared" si="11"/>
        <v>0</v>
      </c>
      <c r="M327" s="385"/>
    </row>
    <row r="328" spans="2:13" s="605" customFormat="1" ht="20.100000000000001" customHeight="1" x14ac:dyDescent="0.2">
      <c r="B328" s="758" t="s">
        <v>186</v>
      </c>
      <c r="C328" s="730" t="s">
        <v>910</v>
      </c>
      <c r="D328" s="637" t="s">
        <v>911</v>
      </c>
      <c r="E328" s="622" t="s">
        <v>912</v>
      </c>
      <c r="F328" s="683"/>
      <c r="G328" s="683">
        <v>2017</v>
      </c>
      <c r="H328" s="634">
        <v>0</v>
      </c>
      <c r="I328" s="681">
        <v>0</v>
      </c>
      <c r="J328" s="634">
        <v>1700</v>
      </c>
      <c r="K328" s="681">
        <v>0</v>
      </c>
      <c r="L328" s="759">
        <f t="shared" si="11"/>
        <v>0</v>
      </c>
      <c r="M328" s="385"/>
    </row>
    <row r="329" spans="2:13" s="605" customFormat="1" ht="20.100000000000001" customHeight="1" x14ac:dyDescent="0.2">
      <c r="B329" s="758" t="s">
        <v>186</v>
      </c>
      <c r="C329" s="730" t="s">
        <v>913</v>
      </c>
      <c r="D329" s="637" t="s">
        <v>335</v>
      </c>
      <c r="E329" s="622" t="s">
        <v>170</v>
      </c>
      <c r="F329" s="683"/>
      <c r="G329" s="683">
        <v>2017</v>
      </c>
      <c r="H329" s="634">
        <v>0</v>
      </c>
      <c r="I329" s="681">
        <v>0</v>
      </c>
      <c r="J329" s="634">
        <v>7000</v>
      </c>
      <c r="K329" s="681">
        <v>0</v>
      </c>
      <c r="L329" s="759">
        <f t="shared" si="11"/>
        <v>0</v>
      </c>
      <c r="M329" s="385"/>
    </row>
    <row r="330" spans="2:13" s="605" customFormat="1" ht="20.100000000000001" customHeight="1" x14ac:dyDescent="0.2">
      <c r="B330" s="758" t="s">
        <v>186</v>
      </c>
      <c r="C330" s="730" t="s">
        <v>914</v>
      </c>
      <c r="D330" s="637" t="s">
        <v>915</v>
      </c>
      <c r="E330" s="622" t="s">
        <v>916</v>
      </c>
      <c r="F330" s="683"/>
      <c r="G330" s="683">
        <v>2017</v>
      </c>
      <c r="H330" s="634">
        <v>0</v>
      </c>
      <c r="I330" s="681">
        <v>0</v>
      </c>
      <c r="J330" s="634">
        <v>5500</v>
      </c>
      <c r="K330" s="681">
        <v>0</v>
      </c>
      <c r="L330" s="759">
        <f t="shared" si="11"/>
        <v>0</v>
      </c>
      <c r="M330" s="385"/>
    </row>
    <row r="331" spans="2:13" s="605" customFormat="1" ht="20.100000000000001" customHeight="1" x14ac:dyDescent="0.2">
      <c r="B331" s="758" t="s">
        <v>186</v>
      </c>
      <c r="C331" s="730" t="s">
        <v>917</v>
      </c>
      <c r="D331" s="637" t="s">
        <v>918</v>
      </c>
      <c r="E331" s="622" t="s">
        <v>919</v>
      </c>
      <c r="F331" s="683"/>
      <c r="G331" s="683">
        <v>2017</v>
      </c>
      <c r="H331" s="634">
        <v>0</v>
      </c>
      <c r="I331" s="681">
        <v>0</v>
      </c>
      <c r="J331" s="634">
        <v>3500</v>
      </c>
      <c r="K331" s="681">
        <v>0</v>
      </c>
      <c r="L331" s="759">
        <f t="shared" si="11"/>
        <v>0</v>
      </c>
      <c r="M331" s="385"/>
    </row>
    <row r="332" spans="2:13" s="605" customFormat="1" ht="20.100000000000001" customHeight="1" x14ac:dyDescent="0.2">
      <c r="B332" s="758" t="s">
        <v>186</v>
      </c>
      <c r="C332" s="730" t="s">
        <v>920</v>
      </c>
      <c r="D332" s="637" t="s">
        <v>921</v>
      </c>
      <c r="E332" s="622" t="s">
        <v>922</v>
      </c>
      <c r="F332" s="683"/>
      <c r="G332" s="683">
        <v>2017</v>
      </c>
      <c r="H332" s="634">
        <v>0</v>
      </c>
      <c r="I332" s="681">
        <v>0</v>
      </c>
      <c r="J332" s="634">
        <v>3500</v>
      </c>
      <c r="K332" s="681">
        <v>0</v>
      </c>
      <c r="L332" s="759">
        <f t="shared" si="11"/>
        <v>0</v>
      </c>
      <c r="M332" s="385"/>
    </row>
    <row r="333" spans="2:13" s="605" customFormat="1" ht="20.100000000000001" customHeight="1" x14ac:dyDescent="0.2">
      <c r="B333" s="758" t="s">
        <v>186</v>
      </c>
      <c r="C333" s="730" t="s">
        <v>923</v>
      </c>
      <c r="D333" s="637" t="s">
        <v>924</v>
      </c>
      <c r="E333" s="622" t="s">
        <v>925</v>
      </c>
      <c r="F333" s="683"/>
      <c r="G333" s="683">
        <v>2017</v>
      </c>
      <c r="H333" s="634">
        <v>0</v>
      </c>
      <c r="I333" s="681">
        <v>0</v>
      </c>
      <c r="J333" s="634">
        <v>2500</v>
      </c>
      <c r="K333" s="681">
        <v>0</v>
      </c>
      <c r="L333" s="759">
        <f t="shared" si="11"/>
        <v>0</v>
      </c>
      <c r="M333" s="385"/>
    </row>
    <row r="334" spans="2:13" s="605" customFormat="1" ht="20.100000000000001" customHeight="1" thickBot="1" x14ac:dyDescent="0.25">
      <c r="B334" s="762" t="s">
        <v>186</v>
      </c>
      <c r="C334" s="763" t="s">
        <v>926</v>
      </c>
      <c r="D334" s="764" t="s">
        <v>927</v>
      </c>
      <c r="E334" s="724" t="s">
        <v>925</v>
      </c>
      <c r="F334" s="635"/>
      <c r="G334" s="635">
        <v>2017</v>
      </c>
      <c r="H334" s="738">
        <v>0</v>
      </c>
      <c r="I334" s="765">
        <v>0</v>
      </c>
      <c r="J334" s="738">
        <v>1300</v>
      </c>
      <c r="K334" s="765">
        <v>0</v>
      </c>
      <c r="L334" s="766">
        <f t="shared" si="11"/>
        <v>0</v>
      </c>
      <c r="M334" s="385"/>
    </row>
    <row r="335" spans="2:13" s="605" customFormat="1" ht="20.100000000000001" customHeight="1" x14ac:dyDescent="0.2">
      <c r="B335" s="661"/>
      <c r="C335" s="767"/>
      <c r="D335" s="663"/>
      <c r="E335" s="663"/>
      <c r="F335" s="703"/>
      <c r="G335" s="703"/>
      <c r="H335" s="682"/>
      <c r="I335" s="667"/>
      <c r="J335" s="682"/>
      <c r="K335" s="667"/>
      <c r="L335" s="668"/>
      <c r="M335" s="385"/>
    </row>
    <row r="336" spans="2:13" s="605" customFormat="1" ht="20.100000000000001" customHeight="1" x14ac:dyDescent="0.2">
      <c r="B336" s="661"/>
      <c r="C336" s="767"/>
      <c r="D336" s="663"/>
      <c r="E336" s="663"/>
      <c r="F336" s="703"/>
      <c r="G336" s="703"/>
      <c r="H336" s="682"/>
      <c r="I336" s="667"/>
      <c r="J336" s="682"/>
      <c r="K336" s="667"/>
      <c r="L336" s="668"/>
      <c r="M336" s="385"/>
    </row>
    <row r="337" spans="2:13" s="605" customFormat="1" ht="20.100000000000001" customHeight="1" thickBot="1" x14ac:dyDescent="0.25">
      <c r="B337" s="669"/>
      <c r="C337" s="768"/>
      <c r="D337" s="671"/>
      <c r="E337" s="671"/>
      <c r="F337" s="705"/>
      <c r="G337" s="705"/>
      <c r="H337" s="674"/>
      <c r="I337" s="675"/>
      <c r="J337" s="674"/>
      <c r="K337" s="675"/>
      <c r="L337" s="676" t="s">
        <v>928</v>
      </c>
      <c r="M337" s="385"/>
    </row>
    <row r="338" spans="2:13" s="605" customFormat="1" ht="39.950000000000003" customHeight="1" thickBot="1" x14ac:dyDescent="0.25">
      <c r="B338" s="922" t="s">
        <v>413</v>
      </c>
      <c r="C338" s="923"/>
      <c r="D338" s="923"/>
      <c r="E338" s="924"/>
      <c r="F338" s="918" t="s">
        <v>414</v>
      </c>
      <c r="G338" s="918" t="s">
        <v>234</v>
      </c>
      <c r="H338" s="918" t="s">
        <v>415</v>
      </c>
      <c r="I338" s="908" t="s">
        <v>390</v>
      </c>
      <c r="J338" s="909"/>
      <c r="K338" s="910" t="s">
        <v>391</v>
      </c>
      <c r="L338" s="912" t="s">
        <v>235</v>
      </c>
      <c r="M338" s="385"/>
    </row>
    <row r="339" spans="2:13" s="605" customFormat="1" ht="20.100000000000001" customHeight="1" thickBot="1" x14ac:dyDescent="0.25">
      <c r="B339" s="606" t="s">
        <v>167</v>
      </c>
      <c r="C339" s="606" t="s">
        <v>168</v>
      </c>
      <c r="D339" s="914" t="s">
        <v>143</v>
      </c>
      <c r="E339" s="915"/>
      <c r="F339" s="925"/>
      <c r="G339" s="919"/>
      <c r="H339" s="919"/>
      <c r="I339" s="607" t="s">
        <v>40</v>
      </c>
      <c r="J339" s="606" t="s">
        <v>44</v>
      </c>
      <c r="K339" s="911"/>
      <c r="L339" s="913"/>
      <c r="M339" s="385"/>
    </row>
    <row r="340" spans="2:13" s="605" customFormat="1" ht="20.100000000000001" customHeight="1" thickBot="1" x14ac:dyDescent="0.25">
      <c r="B340" s="769"/>
      <c r="C340" s="769"/>
      <c r="D340" s="770"/>
      <c r="E340" s="771"/>
      <c r="F340" s="772"/>
      <c r="G340" s="769"/>
      <c r="H340" s="769"/>
      <c r="I340" s="773"/>
      <c r="J340" s="769"/>
      <c r="K340" s="774"/>
      <c r="L340" s="775"/>
      <c r="M340" s="385"/>
    </row>
    <row r="341" spans="2:13" s="605" customFormat="1" ht="20.100000000000001" customHeight="1" x14ac:dyDescent="0.2">
      <c r="B341" s="776" t="s">
        <v>186</v>
      </c>
      <c r="C341" s="777" t="s">
        <v>929</v>
      </c>
      <c r="D341" s="708" t="s">
        <v>930</v>
      </c>
      <c r="E341" s="709" t="s">
        <v>931</v>
      </c>
      <c r="F341" s="625"/>
      <c r="G341" s="625">
        <v>2017</v>
      </c>
      <c r="H341" s="734">
        <v>0</v>
      </c>
      <c r="I341" s="778">
        <v>0</v>
      </c>
      <c r="J341" s="734">
        <v>1200</v>
      </c>
      <c r="K341" s="778">
        <v>0</v>
      </c>
      <c r="L341" s="779">
        <f t="shared" ref="L341:L344" si="12">K341/J341*100</f>
        <v>0</v>
      </c>
      <c r="M341" s="385"/>
    </row>
    <row r="342" spans="2:13" s="605" customFormat="1" ht="20.100000000000001" customHeight="1" x14ac:dyDescent="0.2">
      <c r="B342" s="758" t="s">
        <v>186</v>
      </c>
      <c r="C342" s="730" t="s">
        <v>932</v>
      </c>
      <c r="D342" s="637" t="s">
        <v>933</v>
      </c>
      <c r="E342" s="622" t="s">
        <v>931</v>
      </c>
      <c r="F342" s="683"/>
      <c r="G342" s="683">
        <v>2017</v>
      </c>
      <c r="H342" s="634">
        <v>0</v>
      </c>
      <c r="I342" s="681">
        <v>0</v>
      </c>
      <c r="J342" s="634">
        <v>4500</v>
      </c>
      <c r="K342" s="681">
        <v>0</v>
      </c>
      <c r="L342" s="759">
        <f t="shared" si="12"/>
        <v>0</v>
      </c>
      <c r="M342" s="385"/>
    </row>
    <row r="343" spans="2:13" s="605" customFormat="1" ht="20.100000000000001" customHeight="1" x14ac:dyDescent="0.2">
      <c r="B343" s="758" t="s">
        <v>186</v>
      </c>
      <c r="C343" s="730" t="s">
        <v>934</v>
      </c>
      <c r="D343" s="637" t="s">
        <v>935</v>
      </c>
      <c r="E343" s="622" t="s">
        <v>936</v>
      </c>
      <c r="F343" s="683"/>
      <c r="G343" s="683">
        <v>2017</v>
      </c>
      <c r="H343" s="634">
        <v>0</v>
      </c>
      <c r="I343" s="681">
        <v>0</v>
      </c>
      <c r="J343" s="634">
        <v>4000</v>
      </c>
      <c r="K343" s="681">
        <v>0</v>
      </c>
      <c r="L343" s="759">
        <f t="shared" si="12"/>
        <v>0</v>
      </c>
      <c r="M343" s="385"/>
    </row>
    <row r="344" spans="2:13" s="605" customFormat="1" ht="20.100000000000001" customHeight="1" thickBot="1" x14ac:dyDescent="0.25">
      <c r="B344" s="780" t="s">
        <v>186</v>
      </c>
      <c r="C344" s="781" t="s">
        <v>937</v>
      </c>
      <c r="D344" s="719" t="s">
        <v>938</v>
      </c>
      <c r="E344" s="720" t="s">
        <v>939</v>
      </c>
      <c r="F344" s="691"/>
      <c r="G344" s="635">
        <v>2017</v>
      </c>
      <c r="H344" s="782">
        <v>0</v>
      </c>
      <c r="I344" s="692">
        <v>0</v>
      </c>
      <c r="J344" s="682">
        <v>3800</v>
      </c>
      <c r="K344" s="692">
        <v>0</v>
      </c>
      <c r="L344" s="783">
        <f t="shared" si="12"/>
        <v>0</v>
      </c>
      <c r="M344" s="385"/>
    </row>
    <row r="345" spans="2:13" s="615" customFormat="1" ht="20.100000000000001" customHeight="1" thickBot="1" x14ac:dyDescent="0.25">
      <c r="B345" s="916" t="s">
        <v>340</v>
      </c>
      <c r="C345" s="917"/>
      <c r="D345" s="917"/>
      <c r="E345" s="917"/>
      <c r="F345" s="610"/>
      <c r="G345" s="610"/>
      <c r="H345" s="611"/>
      <c r="I345" s="612">
        <f>I346</f>
        <v>132331</v>
      </c>
      <c r="J345" s="611">
        <f t="shared" ref="J345:K345" si="13">J346</f>
        <v>224381</v>
      </c>
      <c r="K345" s="612">
        <f t="shared" si="13"/>
        <v>8367</v>
      </c>
      <c r="L345" s="613">
        <f t="shared" si="11"/>
        <v>3.7289253546423269</v>
      </c>
      <c r="M345" s="614"/>
    </row>
    <row r="346" spans="2:13" s="605" customFormat="1" ht="20.100000000000001" customHeight="1" thickBot="1" x14ac:dyDescent="0.25">
      <c r="B346" s="920" t="s">
        <v>320</v>
      </c>
      <c r="C346" s="921"/>
      <c r="D346" s="921"/>
      <c r="E346" s="921"/>
      <c r="F346" s="616"/>
      <c r="G346" s="616"/>
      <c r="H346" s="617"/>
      <c r="I346" s="617">
        <f>SUM(I347:I368)</f>
        <v>132331</v>
      </c>
      <c r="J346" s="617">
        <f>SUM(J347:J368)</f>
        <v>224381</v>
      </c>
      <c r="K346" s="617">
        <f>SUM(K347:K368)</f>
        <v>8367</v>
      </c>
      <c r="L346" s="619">
        <f t="shared" si="11"/>
        <v>3.7289253546423269</v>
      </c>
      <c r="M346" s="604"/>
    </row>
    <row r="347" spans="2:13" s="605" customFormat="1" ht="20.100000000000001" customHeight="1" x14ac:dyDescent="0.2">
      <c r="B347" s="620" t="s">
        <v>191</v>
      </c>
      <c r="C347" s="784" t="s">
        <v>169</v>
      </c>
      <c r="D347" s="785" t="s">
        <v>940</v>
      </c>
      <c r="E347" s="786" t="s">
        <v>290</v>
      </c>
      <c r="F347" s="641"/>
      <c r="G347" s="641" t="s">
        <v>941</v>
      </c>
      <c r="H347" s="682">
        <v>462.2</v>
      </c>
      <c r="I347" s="681">
        <v>2900</v>
      </c>
      <c r="J347" s="682">
        <v>2900</v>
      </c>
      <c r="K347" s="681">
        <v>0</v>
      </c>
      <c r="L347" s="759">
        <f t="shared" si="11"/>
        <v>0</v>
      </c>
      <c r="M347" s="787"/>
    </row>
    <row r="348" spans="2:13" s="605" customFormat="1" ht="20.100000000000001" customHeight="1" x14ac:dyDescent="0.2">
      <c r="B348" s="620" t="s">
        <v>191</v>
      </c>
      <c r="C348" s="784" t="s">
        <v>341</v>
      </c>
      <c r="D348" s="785" t="s">
        <v>342</v>
      </c>
      <c r="E348" s="786" t="s">
        <v>299</v>
      </c>
      <c r="F348" s="683"/>
      <c r="G348" s="683" t="s">
        <v>941</v>
      </c>
      <c r="H348" s="634">
        <v>1587.2</v>
      </c>
      <c r="I348" s="681">
        <v>3000</v>
      </c>
      <c r="J348" s="634">
        <v>3000</v>
      </c>
      <c r="K348" s="681">
        <v>584</v>
      </c>
      <c r="L348" s="759">
        <f t="shared" si="11"/>
        <v>19.466666666666665</v>
      </c>
      <c r="M348" s="787"/>
    </row>
    <row r="349" spans="2:13" s="605" customFormat="1" ht="20.100000000000001" customHeight="1" x14ac:dyDescent="0.2">
      <c r="B349" s="620" t="s">
        <v>191</v>
      </c>
      <c r="C349" s="784" t="s">
        <v>343</v>
      </c>
      <c r="D349" s="785" t="s">
        <v>344</v>
      </c>
      <c r="E349" s="786" t="s">
        <v>299</v>
      </c>
      <c r="F349" s="683"/>
      <c r="G349" s="683" t="s">
        <v>535</v>
      </c>
      <c r="H349" s="629">
        <v>31</v>
      </c>
      <c r="I349" s="681">
        <v>33500</v>
      </c>
      <c r="J349" s="629">
        <v>33500</v>
      </c>
      <c r="K349" s="681">
        <v>31</v>
      </c>
      <c r="L349" s="759">
        <f t="shared" si="11"/>
        <v>9.2537313432835819E-2</v>
      </c>
      <c r="M349" s="787"/>
    </row>
    <row r="350" spans="2:13" s="605" customFormat="1" ht="20.100000000000001" customHeight="1" x14ac:dyDescent="0.2">
      <c r="B350" s="620" t="s">
        <v>191</v>
      </c>
      <c r="C350" s="784" t="s">
        <v>345</v>
      </c>
      <c r="D350" s="785" t="s">
        <v>942</v>
      </c>
      <c r="E350" s="786" t="s">
        <v>471</v>
      </c>
      <c r="F350" s="683"/>
      <c r="G350" s="683" t="s">
        <v>535</v>
      </c>
      <c r="H350" s="629">
        <v>4300.1000000000004</v>
      </c>
      <c r="I350" s="681">
        <v>8000</v>
      </c>
      <c r="J350" s="629">
        <v>8000</v>
      </c>
      <c r="K350" s="681">
        <v>3418</v>
      </c>
      <c r="L350" s="759">
        <f t="shared" si="11"/>
        <v>42.725000000000001</v>
      </c>
      <c r="M350" s="787"/>
    </row>
    <row r="351" spans="2:13" s="605" customFormat="1" ht="20.100000000000001" customHeight="1" x14ac:dyDescent="0.2">
      <c r="B351" s="620" t="s">
        <v>191</v>
      </c>
      <c r="C351" s="784" t="s">
        <v>353</v>
      </c>
      <c r="D351" s="785" t="s">
        <v>943</v>
      </c>
      <c r="E351" s="788" t="s">
        <v>944</v>
      </c>
      <c r="F351" s="789"/>
      <c r="G351" s="789" t="s">
        <v>535</v>
      </c>
      <c r="H351" s="629">
        <v>0</v>
      </c>
      <c r="I351" s="681">
        <v>500</v>
      </c>
      <c r="J351" s="629">
        <v>500</v>
      </c>
      <c r="K351" s="681">
        <v>0</v>
      </c>
      <c r="L351" s="759">
        <f t="shared" si="11"/>
        <v>0</v>
      </c>
      <c r="M351" s="787"/>
    </row>
    <row r="352" spans="2:13" s="605" customFormat="1" ht="20.100000000000001" customHeight="1" x14ac:dyDescent="0.2">
      <c r="B352" s="620" t="s">
        <v>191</v>
      </c>
      <c r="C352" s="784" t="s">
        <v>354</v>
      </c>
      <c r="D352" s="785" t="s">
        <v>355</v>
      </c>
      <c r="E352" s="788" t="s">
        <v>945</v>
      </c>
      <c r="F352" s="789"/>
      <c r="G352" s="789" t="s">
        <v>535</v>
      </c>
      <c r="H352" s="629">
        <v>0</v>
      </c>
      <c r="I352" s="681">
        <v>500</v>
      </c>
      <c r="J352" s="629">
        <v>500</v>
      </c>
      <c r="K352" s="681">
        <v>0</v>
      </c>
      <c r="L352" s="759">
        <f t="shared" si="11"/>
        <v>0</v>
      </c>
      <c r="M352" s="787"/>
    </row>
    <row r="353" spans="2:13" s="605" customFormat="1" ht="20.100000000000001" customHeight="1" x14ac:dyDescent="0.2">
      <c r="B353" s="620" t="s">
        <v>191</v>
      </c>
      <c r="C353" s="784" t="s">
        <v>356</v>
      </c>
      <c r="D353" s="785" t="s">
        <v>357</v>
      </c>
      <c r="E353" s="788" t="s">
        <v>358</v>
      </c>
      <c r="F353" s="789"/>
      <c r="G353" s="789" t="s">
        <v>535</v>
      </c>
      <c r="H353" s="629">
        <v>70.8</v>
      </c>
      <c r="I353" s="681">
        <v>1500</v>
      </c>
      <c r="J353" s="629">
        <v>1340</v>
      </c>
      <c r="K353" s="681">
        <v>0</v>
      </c>
      <c r="L353" s="759">
        <f t="shared" si="11"/>
        <v>0</v>
      </c>
      <c r="M353" s="790"/>
    </row>
    <row r="354" spans="2:13" s="605" customFormat="1" ht="20.100000000000001" customHeight="1" x14ac:dyDescent="0.2">
      <c r="B354" s="620" t="s">
        <v>191</v>
      </c>
      <c r="C354" s="784" t="s">
        <v>946</v>
      </c>
      <c r="D354" s="785" t="s">
        <v>472</v>
      </c>
      <c r="E354" s="788" t="s">
        <v>170</v>
      </c>
      <c r="F354" s="789"/>
      <c r="G354" s="789" t="s">
        <v>535</v>
      </c>
      <c r="H354" s="629">
        <v>1051.5</v>
      </c>
      <c r="I354" s="681">
        <v>3000</v>
      </c>
      <c r="J354" s="629">
        <v>3000</v>
      </c>
      <c r="K354" s="681">
        <v>0</v>
      </c>
      <c r="L354" s="759">
        <f t="shared" si="11"/>
        <v>0</v>
      </c>
      <c r="M354" s="787"/>
    </row>
    <row r="355" spans="2:13" s="605" customFormat="1" ht="20.100000000000001" customHeight="1" x14ac:dyDescent="0.2">
      <c r="B355" s="620" t="s">
        <v>191</v>
      </c>
      <c r="C355" s="784" t="s">
        <v>360</v>
      </c>
      <c r="D355" s="785" t="s">
        <v>947</v>
      </c>
      <c r="E355" s="788" t="s">
        <v>948</v>
      </c>
      <c r="F355" s="789"/>
      <c r="G355" s="789" t="s">
        <v>535</v>
      </c>
      <c r="H355" s="629">
        <v>31.3</v>
      </c>
      <c r="I355" s="681">
        <v>500</v>
      </c>
      <c r="J355" s="629">
        <v>500</v>
      </c>
      <c r="K355" s="681">
        <v>0</v>
      </c>
      <c r="L355" s="759">
        <f t="shared" si="11"/>
        <v>0</v>
      </c>
      <c r="M355" s="787"/>
    </row>
    <row r="356" spans="2:13" s="605" customFormat="1" ht="20.100000000000001" customHeight="1" x14ac:dyDescent="0.2">
      <c r="B356" s="620" t="s">
        <v>191</v>
      </c>
      <c r="C356" s="791" t="s">
        <v>949</v>
      </c>
      <c r="D356" s="785" t="s">
        <v>950</v>
      </c>
      <c r="E356" s="786" t="s">
        <v>469</v>
      </c>
      <c r="F356" s="683"/>
      <c r="G356" s="683" t="s">
        <v>535</v>
      </c>
      <c r="H356" s="629">
        <v>35</v>
      </c>
      <c r="I356" s="681">
        <v>50000</v>
      </c>
      <c r="J356" s="629">
        <v>50000</v>
      </c>
      <c r="K356" s="681">
        <v>35</v>
      </c>
      <c r="L356" s="759">
        <f t="shared" si="11"/>
        <v>6.9999999999999993E-2</v>
      </c>
      <c r="M356" s="787"/>
    </row>
    <row r="357" spans="2:13" s="605" customFormat="1" ht="20.100000000000001" customHeight="1" x14ac:dyDescent="0.2">
      <c r="B357" s="620" t="s">
        <v>191</v>
      </c>
      <c r="C357" s="791" t="s">
        <v>951</v>
      </c>
      <c r="D357" s="785" t="s">
        <v>473</v>
      </c>
      <c r="E357" s="792" t="s">
        <v>170</v>
      </c>
      <c r="F357" s="683"/>
      <c r="G357" s="683" t="s">
        <v>535</v>
      </c>
      <c r="H357" s="629">
        <v>254.2</v>
      </c>
      <c r="I357" s="681">
        <v>1000</v>
      </c>
      <c r="J357" s="629">
        <v>2500</v>
      </c>
      <c r="K357" s="681">
        <v>178</v>
      </c>
      <c r="L357" s="759">
        <f t="shared" si="11"/>
        <v>7.12</v>
      </c>
      <c r="M357" s="790"/>
    </row>
    <row r="358" spans="2:13" s="605" customFormat="1" ht="20.100000000000001" customHeight="1" x14ac:dyDescent="0.2">
      <c r="B358" s="620" t="s">
        <v>191</v>
      </c>
      <c r="C358" s="791" t="s">
        <v>952</v>
      </c>
      <c r="D358" s="785" t="s">
        <v>953</v>
      </c>
      <c r="E358" s="718" t="s">
        <v>170</v>
      </c>
      <c r="F358" s="683"/>
      <c r="G358" s="683" t="s">
        <v>433</v>
      </c>
      <c r="H358" s="634">
        <v>0</v>
      </c>
      <c r="I358" s="681">
        <v>8500</v>
      </c>
      <c r="J358" s="634">
        <v>10000</v>
      </c>
      <c r="K358" s="681">
        <v>0</v>
      </c>
      <c r="L358" s="759">
        <f t="shared" si="11"/>
        <v>0</v>
      </c>
      <c r="M358" s="790"/>
    </row>
    <row r="359" spans="2:13" s="605" customFormat="1" ht="20.100000000000001" customHeight="1" x14ac:dyDescent="0.2">
      <c r="B359" s="620" t="s">
        <v>191</v>
      </c>
      <c r="C359" s="791" t="s">
        <v>954</v>
      </c>
      <c r="D359" s="785" t="s">
        <v>955</v>
      </c>
      <c r="E359" s="718" t="s">
        <v>170</v>
      </c>
      <c r="F359" s="683"/>
      <c r="G359" s="683" t="s">
        <v>433</v>
      </c>
      <c r="H359" s="634">
        <v>0</v>
      </c>
      <c r="I359" s="681">
        <v>1500</v>
      </c>
      <c r="J359" s="634">
        <v>2000</v>
      </c>
      <c r="K359" s="681">
        <v>0</v>
      </c>
      <c r="L359" s="759">
        <f t="shared" si="11"/>
        <v>0</v>
      </c>
      <c r="M359" s="790"/>
    </row>
    <row r="360" spans="2:13" s="605" customFormat="1" ht="20.100000000000001" customHeight="1" x14ac:dyDescent="0.2">
      <c r="B360" s="620" t="s">
        <v>191</v>
      </c>
      <c r="C360" s="791" t="s">
        <v>956</v>
      </c>
      <c r="D360" s="785" t="s">
        <v>957</v>
      </c>
      <c r="E360" s="718" t="s">
        <v>170</v>
      </c>
      <c r="F360" s="683"/>
      <c r="G360" s="683" t="s">
        <v>433</v>
      </c>
      <c r="H360" s="634">
        <v>0</v>
      </c>
      <c r="I360" s="681">
        <v>3500</v>
      </c>
      <c r="J360" s="634">
        <v>3500</v>
      </c>
      <c r="K360" s="681">
        <v>0</v>
      </c>
      <c r="L360" s="759">
        <f t="shared" si="11"/>
        <v>0</v>
      </c>
      <c r="M360" s="787"/>
    </row>
    <row r="361" spans="2:13" s="605" customFormat="1" ht="20.100000000000001" customHeight="1" x14ac:dyDescent="0.2">
      <c r="B361" s="620" t="s">
        <v>191</v>
      </c>
      <c r="C361" s="791" t="s">
        <v>958</v>
      </c>
      <c r="D361" s="785" t="s">
        <v>959</v>
      </c>
      <c r="E361" s="718" t="s">
        <v>170</v>
      </c>
      <c r="F361" s="683"/>
      <c r="G361" s="683" t="s">
        <v>535</v>
      </c>
      <c r="H361" s="634">
        <v>0</v>
      </c>
      <c r="I361" s="681">
        <v>500</v>
      </c>
      <c r="J361" s="634">
        <v>61500</v>
      </c>
      <c r="K361" s="681">
        <v>0</v>
      </c>
      <c r="L361" s="759">
        <f t="shared" ref="L361:L368" si="14">K361/J361*100</f>
        <v>0</v>
      </c>
      <c r="M361" s="790"/>
    </row>
    <row r="362" spans="2:13" s="605" customFormat="1" ht="20.100000000000001" customHeight="1" x14ac:dyDescent="0.2">
      <c r="B362" s="620" t="s">
        <v>191</v>
      </c>
      <c r="C362" s="791" t="s">
        <v>960</v>
      </c>
      <c r="D362" s="785" t="s">
        <v>961</v>
      </c>
      <c r="E362" s="718" t="s">
        <v>170</v>
      </c>
      <c r="F362" s="683"/>
      <c r="G362" s="683" t="s">
        <v>535</v>
      </c>
      <c r="H362" s="634">
        <v>0</v>
      </c>
      <c r="I362" s="681">
        <v>1000</v>
      </c>
      <c r="J362" s="634">
        <v>1000</v>
      </c>
      <c r="K362" s="681">
        <v>0</v>
      </c>
      <c r="L362" s="759">
        <f t="shared" si="14"/>
        <v>0</v>
      </c>
      <c r="M362" s="787"/>
    </row>
    <row r="363" spans="2:13" s="605" customFormat="1" ht="20.100000000000001" customHeight="1" x14ac:dyDescent="0.2">
      <c r="B363" s="620" t="s">
        <v>191</v>
      </c>
      <c r="C363" s="714" t="s">
        <v>346</v>
      </c>
      <c r="D363" s="637" t="s">
        <v>962</v>
      </c>
      <c r="E363" s="793" t="s">
        <v>321</v>
      </c>
      <c r="F363" s="632"/>
      <c r="G363" s="632" t="s">
        <v>433</v>
      </c>
      <c r="H363" s="634">
        <v>0</v>
      </c>
      <c r="I363" s="681">
        <v>1200</v>
      </c>
      <c r="J363" s="634">
        <v>2900</v>
      </c>
      <c r="K363" s="681">
        <v>0</v>
      </c>
      <c r="L363" s="759">
        <f t="shared" si="14"/>
        <v>0</v>
      </c>
      <c r="M363" s="790"/>
    </row>
    <row r="364" spans="2:13" s="605" customFormat="1" ht="20.100000000000001" customHeight="1" x14ac:dyDescent="0.2">
      <c r="B364" s="620" t="s">
        <v>191</v>
      </c>
      <c r="C364" s="714" t="s">
        <v>347</v>
      </c>
      <c r="D364" s="637" t="s">
        <v>963</v>
      </c>
      <c r="E364" s="793" t="s">
        <v>321</v>
      </c>
      <c r="F364" s="632"/>
      <c r="G364" s="632" t="s">
        <v>433</v>
      </c>
      <c r="H364" s="634">
        <v>128</v>
      </c>
      <c r="I364" s="681">
        <v>3400</v>
      </c>
      <c r="J364" s="634">
        <v>9910</v>
      </c>
      <c r="K364" s="681">
        <v>128</v>
      </c>
      <c r="L364" s="759">
        <f t="shared" si="14"/>
        <v>1.2916246215943492</v>
      </c>
      <c r="M364" s="790"/>
    </row>
    <row r="365" spans="2:13" s="605" customFormat="1" ht="20.100000000000001" customHeight="1" x14ac:dyDescent="0.2">
      <c r="B365" s="620" t="s">
        <v>191</v>
      </c>
      <c r="C365" s="714" t="s">
        <v>348</v>
      </c>
      <c r="D365" s="637" t="s">
        <v>349</v>
      </c>
      <c r="E365" s="793" t="s">
        <v>321</v>
      </c>
      <c r="F365" s="632"/>
      <c r="G365" s="632" t="s">
        <v>433</v>
      </c>
      <c r="H365" s="629">
        <v>1068</v>
      </c>
      <c r="I365" s="681">
        <v>3530</v>
      </c>
      <c r="J365" s="629">
        <v>6500</v>
      </c>
      <c r="K365" s="681">
        <v>1068</v>
      </c>
      <c r="L365" s="759">
        <f t="shared" si="14"/>
        <v>16.430769230769233</v>
      </c>
      <c r="M365" s="790"/>
    </row>
    <row r="366" spans="2:13" s="605" customFormat="1" ht="20.100000000000001" customHeight="1" x14ac:dyDescent="0.2">
      <c r="B366" s="620" t="s">
        <v>191</v>
      </c>
      <c r="C366" s="714" t="s">
        <v>350</v>
      </c>
      <c r="D366" s="637" t="s">
        <v>964</v>
      </c>
      <c r="E366" s="793" t="s">
        <v>321</v>
      </c>
      <c r="F366" s="632"/>
      <c r="G366" s="632" t="s">
        <v>433</v>
      </c>
      <c r="H366" s="629">
        <v>0</v>
      </c>
      <c r="I366" s="681">
        <v>2401</v>
      </c>
      <c r="J366" s="629">
        <v>2401</v>
      </c>
      <c r="K366" s="681">
        <v>0</v>
      </c>
      <c r="L366" s="759">
        <f t="shared" si="14"/>
        <v>0</v>
      </c>
      <c r="M366" s="385"/>
    </row>
    <row r="367" spans="2:13" s="605" customFormat="1" ht="20.100000000000001" customHeight="1" x14ac:dyDescent="0.2">
      <c r="B367" s="620" t="s">
        <v>191</v>
      </c>
      <c r="C367" s="714" t="s">
        <v>351</v>
      </c>
      <c r="D367" s="637" t="s">
        <v>352</v>
      </c>
      <c r="E367" s="793" t="s">
        <v>321</v>
      </c>
      <c r="F367" s="632"/>
      <c r="G367" s="632" t="s">
        <v>433</v>
      </c>
      <c r="H367" s="629">
        <v>2925</v>
      </c>
      <c r="I367" s="681">
        <v>2400</v>
      </c>
      <c r="J367" s="629">
        <v>14930</v>
      </c>
      <c r="K367" s="681">
        <v>2925</v>
      </c>
      <c r="L367" s="759">
        <f t="shared" si="14"/>
        <v>19.591426657736104</v>
      </c>
      <c r="M367" s="790"/>
    </row>
    <row r="368" spans="2:13" s="605" customFormat="1" ht="20.100000000000001" customHeight="1" thickBot="1" x14ac:dyDescent="0.25">
      <c r="B368" s="723" t="s">
        <v>191</v>
      </c>
      <c r="C368" s="723" t="s">
        <v>965</v>
      </c>
      <c r="D368" s="764" t="s">
        <v>966</v>
      </c>
      <c r="E368" s="794" t="s">
        <v>321</v>
      </c>
      <c r="F368" s="750"/>
      <c r="G368" s="750" t="s">
        <v>433</v>
      </c>
      <c r="H368" s="795">
        <v>0</v>
      </c>
      <c r="I368" s="765">
        <v>0</v>
      </c>
      <c r="J368" s="795">
        <v>4000</v>
      </c>
      <c r="K368" s="765">
        <v>0</v>
      </c>
      <c r="L368" s="766">
        <f t="shared" si="14"/>
        <v>0</v>
      </c>
      <c r="M368" s="790"/>
    </row>
  </sheetData>
  <mergeCells count="83">
    <mergeCell ref="J1:K1"/>
    <mergeCell ref="B42:E42"/>
    <mergeCell ref="B2:E2"/>
    <mergeCell ref="F2:F3"/>
    <mergeCell ref="G2:G3"/>
    <mergeCell ref="H2:H3"/>
    <mergeCell ref="L2:L3"/>
    <mergeCell ref="D3:E3"/>
    <mergeCell ref="B5:E5"/>
    <mergeCell ref="B6:E6"/>
    <mergeCell ref="B40:E40"/>
    <mergeCell ref="I2:J2"/>
    <mergeCell ref="K2:K3"/>
    <mergeCell ref="B61:E61"/>
    <mergeCell ref="B47:E47"/>
    <mergeCell ref="B48:E48"/>
    <mergeCell ref="B50:E50"/>
    <mergeCell ref="B58:E58"/>
    <mergeCell ref="H58:H59"/>
    <mergeCell ref="I58:J58"/>
    <mergeCell ref="K58:K59"/>
    <mergeCell ref="L58:L59"/>
    <mergeCell ref="D59:E59"/>
    <mergeCell ref="F58:F59"/>
    <mergeCell ref="G58:G59"/>
    <mergeCell ref="B117:E117"/>
    <mergeCell ref="B62:E62"/>
    <mergeCell ref="B64:E64"/>
    <mergeCell ref="B66:E66"/>
    <mergeCell ref="B114:E114"/>
    <mergeCell ref="H114:H115"/>
    <mergeCell ref="I114:J114"/>
    <mergeCell ref="K114:K115"/>
    <mergeCell ref="L114:L115"/>
    <mergeCell ref="D115:E115"/>
    <mergeCell ref="F114:F115"/>
    <mergeCell ref="G114:G115"/>
    <mergeCell ref="L170:L171"/>
    <mergeCell ref="D171:E171"/>
    <mergeCell ref="B226:E226"/>
    <mergeCell ref="F226:F227"/>
    <mergeCell ref="G226:G227"/>
    <mergeCell ref="H226:H227"/>
    <mergeCell ref="I226:J226"/>
    <mergeCell ref="K226:K227"/>
    <mergeCell ref="L226:L227"/>
    <mergeCell ref="D227:E227"/>
    <mergeCell ref="B170:E170"/>
    <mergeCell ref="F170:F171"/>
    <mergeCell ref="G170:G171"/>
    <mergeCell ref="H170:H171"/>
    <mergeCell ref="I170:J170"/>
    <mergeCell ref="K170:K171"/>
    <mergeCell ref="F282:F283"/>
    <mergeCell ref="B240:E240"/>
    <mergeCell ref="B241:E241"/>
    <mergeCell ref="B243:E243"/>
    <mergeCell ref="B246:E246"/>
    <mergeCell ref="B258:E258"/>
    <mergeCell ref="B259:E259"/>
    <mergeCell ref="D283:E283"/>
    <mergeCell ref="B261:E261"/>
    <mergeCell ref="B263:E263"/>
    <mergeCell ref="B275:E275"/>
    <mergeCell ref="B276:E276"/>
    <mergeCell ref="B282:E282"/>
    <mergeCell ref="G282:G283"/>
    <mergeCell ref="H282:H283"/>
    <mergeCell ref="I282:J282"/>
    <mergeCell ref="K282:K283"/>
    <mergeCell ref="L282:L283"/>
    <mergeCell ref="B346:E346"/>
    <mergeCell ref="B285:E285"/>
    <mergeCell ref="B286:E286"/>
    <mergeCell ref="B338:E338"/>
    <mergeCell ref="F338:F339"/>
    <mergeCell ref="I338:J338"/>
    <mergeCell ref="K338:K339"/>
    <mergeCell ref="L338:L339"/>
    <mergeCell ref="D339:E339"/>
    <mergeCell ref="B345:E345"/>
    <mergeCell ref="G338:G339"/>
    <mergeCell ref="H338:H339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5</vt:i4>
      </vt:variant>
    </vt:vector>
  </HeadingPairs>
  <TitlesOfParts>
    <vt:vector size="13" baseType="lpstr">
      <vt:lpstr>Příloha č. 1 MŠ+ZŠ</vt:lpstr>
      <vt:lpstr>Příloha č. 2 - SeS</vt:lpstr>
      <vt:lpstr>Příloha č. 3 - GC</vt:lpstr>
      <vt:lpstr>Příloha č. 4 - OÚSS</vt:lpstr>
      <vt:lpstr>Příloha č. 5 Osmička pro rod.</vt:lpstr>
      <vt:lpstr>Příloha č. 6 - str. 1</vt:lpstr>
      <vt:lpstr>Příloha č. 6 - str. 2</vt:lpstr>
      <vt:lpstr>Příloha č. 7 - KV</vt:lpstr>
      <vt:lpstr>'Příloha č. 1 MŠ+ZŠ'!Oblast_tisku</vt:lpstr>
      <vt:lpstr>'Příloha č. 2 - SeS'!Oblast_tisku</vt:lpstr>
      <vt:lpstr>'Příloha č. 5 Osmička pro rod.'!Oblast_tisku</vt:lpstr>
      <vt:lpstr>'Příloha č. 6 - str. 1'!Oblast_tisku</vt:lpstr>
      <vt:lpstr>'Příloha č. 6 - str. 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P08X3565</cp:lastModifiedBy>
  <cp:lastPrinted>2017-07-31T08:44:08Z</cp:lastPrinted>
  <dcterms:created xsi:type="dcterms:W3CDTF">2014-08-04T06:13:08Z</dcterms:created>
  <dcterms:modified xsi:type="dcterms:W3CDTF">2017-07-31T08:45:15Z</dcterms:modified>
</cp:coreProperties>
</file>